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AC873611-C629-4A80-8632-6AF4FCCB2080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C426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C472" i="10" s="1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D462" i="10" s="1"/>
  <c r="E153" i="10"/>
  <c r="E152" i="10"/>
  <c r="C420" i="10" s="1"/>
  <c r="E151" i="10"/>
  <c r="C419" i="10" s="1"/>
  <c r="E149" i="10"/>
  <c r="D463" i="10" s="1"/>
  <c r="E148" i="10"/>
  <c r="E147" i="10"/>
  <c r="E146" i="10"/>
  <c r="C417" i="10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C431" i="10" s="1"/>
  <c r="CE64" i="10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G815" i="10"/>
  <c r="F611" i="10"/>
  <c r="BI729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29" i="10"/>
  <c r="B464" i="10"/>
  <c r="A493" i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/>
  <c r="CE66" i="1"/>
  <c r="I368" i="9" s="1"/>
  <c r="CE68" i="1"/>
  <c r="I370" i="9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N770" i="1" s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N754" i="1" s="1"/>
  <c r="V75" i="1"/>
  <c r="H90" i="9" s="1"/>
  <c r="T75" i="1"/>
  <c r="R75" i="1"/>
  <c r="Q75" i="1"/>
  <c r="C90" i="9"/>
  <c r="P75" i="1"/>
  <c r="O75" i="1"/>
  <c r="N746" i="1" s="1"/>
  <c r="N75" i="1"/>
  <c r="G58" i="9" s="1"/>
  <c r="M75" i="1"/>
  <c r="F58" i="9" s="1"/>
  <c r="L75" i="1"/>
  <c r="I75" i="1"/>
  <c r="I26" i="9" s="1"/>
  <c r="H75" i="1"/>
  <c r="H26" i="9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/>
  <c r="C217" i="1"/>
  <c r="E196" i="1"/>
  <c r="E197" i="1"/>
  <c r="F9" i="6" s="1"/>
  <c r="E198" i="1"/>
  <c r="E199" i="1"/>
  <c r="C472" i="1" s="1"/>
  <c r="E200" i="1"/>
  <c r="C473" i="1" s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D463" i="1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62" i="1"/>
  <c r="N764" i="1"/>
  <c r="N739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815" i="1" s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815" i="1" s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29" i="1"/>
  <c r="C431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N760" i="1"/>
  <c r="N775" i="1"/>
  <c r="N758" i="1"/>
  <c r="N774" i="1"/>
  <c r="F816" i="1"/>
  <c r="D436" i="1"/>
  <c r="C34" i="5"/>
  <c r="C469" i="1"/>
  <c r="F8" i="6"/>
  <c r="C464" i="1"/>
  <c r="H58" i="9"/>
  <c r="C218" i="9"/>
  <c r="D366" i="9"/>
  <c r="G812" i="1"/>
  <c r="CE64" i="1"/>
  <c r="F612" i="1" s="1"/>
  <c r="D368" i="9"/>
  <c r="I812" i="1"/>
  <c r="I815" i="1" s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AM48" i="1"/>
  <c r="AM62" i="1" s="1"/>
  <c r="CD71" i="1"/>
  <c r="E373" i="9" s="1"/>
  <c r="L816" i="1"/>
  <c r="N757" i="1"/>
  <c r="K816" i="1"/>
  <c r="C615" i="1"/>
  <c r="I612" i="1"/>
  <c r="I816" i="1"/>
  <c r="E372" i="9"/>
  <c r="AZ48" i="1"/>
  <c r="AZ62" i="1" s="1"/>
  <c r="D428" i="1"/>
  <c r="I380" i="9"/>
  <c r="I372" i="9"/>
  <c r="M816" i="1"/>
  <c r="B10" i="4" l="1"/>
  <c r="C462" i="10"/>
  <c r="C433" i="10"/>
  <c r="D329" i="10"/>
  <c r="D338" i="10" s="1"/>
  <c r="C481" i="10" s="1"/>
  <c r="E218" i="10"/>
  <c r="C477" i="10" s="1"/>
  <c r="I611" i="10"/>
  <c r="R814" i="10"/>
  <c r="Q815" i="10"/>
  <c r="G611" i="10"/>
  <c r="L611" i="10"/>
  <c r="P814" i="10"/>
  <c r="H814" i="10"/>
  <c r="I815" i="10"/>
  <c r="D815" i="10"/>
  <c r="C815" i="10"/>
  <c r="C48" i="10"/>
  <c r="G48" i="10"/>
  <c r="G62" i="10" s="1"/>
  <c r="E737" i="10" s="1"/>
  <c r="K48" i="10"/>
  <c r="K62" i="10" s="1"/>
  <c r="O48" i="10"/>
  <c r="O62" i="10" s="1"/>
  <c r="E745" i="10" s="1"/>
  <c r="S48" i="10"/>
  <c r="S62" i="10" s="1"/>
  <c r="E749" i="10" s="1"/>
  <c r="W48" i="10"/>
  <c r="W62" i="10" s="1"/>
  <c r="AA48" i="10"/>
  <c r="AA62" i="10" s="1"/>
  <c r="AE48" i="10"/>
  <c r="AE62" i="10" s="1"/>
  <c r="AI48" i="10"/>
  <c r="AI62" i="10" s="1"/>
  <c r="AM48" i="10"/>
  <c r="AM62" i="10" s="1"/>
  <c r="AQ48" i="10"/>
  <c r="AQ62" i="10" s="1"/>
  <c r="E773" i="10" s="1"/>
  <c r="AU48" i="10"/>
  <c r="AU62" i="10" s="1"/>
  <c r="AY48" i="10"/>
  <c r="AY62" i="10" s="1"/>
  <c r="BC48" i="10"/>
  <c r="BC62" i="10" s="1"/>
  <c r="BG48" i="10"/>
  <c r="BG62" i="10" s="1"/>
  <c r="BK48" i="10"/>
  <c r="BK62" i="10" s="1"/>
  <c r="BO48" i="10"/>
  <c r="BO62" i="10" s="1"/>
  <c r="BS48" i="10"/>
  <c r="BS62" i="10" s="1"/>
  <c r="BW48" i="10"/>
  <c r="BW62" i="10" s="1"/>
  <c r="E805" i="10" s="1"/>
  <c r="CA48" i="10"/>
  <c r="E48" i="10"/>
  <c r="E62" i="10" s="1"/>
  <c r="E735" i="10" s="1"/>
  <c r="M48" i="10"/>
  <c r="M62" i="10" s="1"/>
  <c r="E743" i="10" s="1"/>
  <c r="U48" i="10"/>
  <c r="U62" i="10" s="1"/>
  <c r="AC48" i="10"/>
  <c r="AC62" i="10" s="1"/>
  <c r="E759" i="10" s="1"/>
  <c r="AK48" i="10"/>
  <c r="AK62" i="10" s="1"/>
  <c r="AS48" i="10"/>
  <c r="AS62" i="10" s="1"/>
  <c r="E775" i="10" s="1"/>
  <c r="BA48" i="10"/>
  <c r="BA62" i="10" s="1"/>
  <c r="BI48" i="10"/>
  <c r="BI62" i="10" s="1"/>
  <c r="E791" i="10" s="1"/>
  <c r="BU48" i="10"/>
  <c r="BU62" i="10" s="1"/>
  <c r="BY48" i="10"/>
  <c r="BY62" i="10" s="1"/>
  <c r="E807" i="10" s="1"/>
  <c r="F48" i="10"/>
  <c r="F62" i="10" s="1"/>
  <c r="N48" i="10"/>
  <c r="N62" i="10" s="1"/>
  <c r="V48" i="10"/>
  <c r="V62" i="10" s="1"/>
  <c r="E75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D48" i="10"/>
  <c r="D62" i="10" s="1"/>
  <c r="H48" i="10"/>
  <c r="H62" i="10" s="1"/>
  <c r="E738" i="10" s="1"/>
  <c r="L48" i="10"/>
  <c r="L62" i="10" s="1"/>
  <c r="P48" i="10"/>
  <c r="P62" i="10" s="1"/>
  <c r="E746" i="10" s="1"/>
  <c r="T48" i="10"/>
  <c r="T62" i="10" s="1"/>
  <c r="E750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I48" i="10"/>
  <c r="I62" i="10" s="1"/>
  <c r="E739" i="10" s="1"/>
  <c r="Q48" i="10"/>
  <c r="Q62" i="10" s="1"/>
  <c r="Y48" i="10"/>
  <c r="Y62" i="10" s="1"/>
  <c r="AG48" i="10"/>
  <c r="AG62" i="10" s="1"/>
  <c r="E763" i="10" s="1"/>
  <c r="AO48" i="10"/>
  <c r="AO62" i="10" s="1"/>
  <c r="AW48" i="10"/>
  <c r="AW62" i="10" s="1"/>
  <c r="E779" i="10" s="1"/>
  <c r="BE48" i="10"/>
  <c r="BE62" i="10" s="1"/>
  <c r="BM48" i="10"/>
  <c r="BM62" i="10" s="1"/>
  <c r="E795" i="10" s="1"/>
  <c r="BQ48" i="10"/>
  <c r="BQ62" i="10" s="1"/>
  <c r="CC48" i="10"/>
  <c r="CC62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C141" i="8"/>
  <c r="C119" i="8"/>
  <c r="D368" i="1"/>
  <c r="C120" i="8" s="1"/>
  <c r="CD722" i="1"/>
  <c r="D5" i="7"/>
  <c r="F12" i="6"/>
  <c r="F15" i="6"/>
  <c r="C421" i="1"/>
  <c r="G28" i="4"/>
  <c r="E19" i="4"/>
  <c r="G10" i="4"/>
  <c r="R816" i="1"/>
  <c r="CF76" i="1"/>
  <c r="BC52" i="1" s="1"/>
  <c r="BC67" i="1" s="1"/>
  <c r="F241" i="9" s="1"/>
  <c r="D612" i="1"/>
  <c r="G612" i="1"/>
  <c r="Q816" i="1"/>
  <c r="P52" i="1"/>
  <c r="P67" i="1" s="1"/>
  <c r="I49" i="9" s="1"/>
  <c r="CF77" i="1"/>
  <c r="N740" i="1"/>
  <c r="N778" i="1"/>
  <c r="N765" i="1"/>
  <c r="N773" i="1"/>
  <c r="N771" i="1"/>
  <c r="G122" i="9"/>
  <c r="N753" i="1"/>
  <c r="N763" i="1"/>
  <c r="N768" i="1"/>
  <c r="D186" i="9"/>
  <c r="C575" i="1"/>
  <c r="C440" i="1"/>
  <c r="I366" i="9"/>
  <c r="C432" i="1"/>
  <c r="BW48" i="1"/>
  <c r="BW62" i="1" s="1"/>
  <c r="W52" i="1"/>
  <c r="W67" i="1" s="1"/>
  <c r="J754" i="1" s="1"/>
  <c r="N48" i="1"/>
  <c r="N62" i="1" s="1"/>
  <c r="G44" i="9" s="1"/>
  <c r="BH48" i="1"/>
  <c r="BH62" i="1" s="1"/>
  <c r="Y48" i="1"/>
  <c r="Y62" i="1" s="1"/>
  <c r="E756" i="1" s="1"/>
  <c r="M48" i="1"/>
  <c r="M62" i="1" s="1"/>
  <c r="F44" i="9" s="1"/>
  <c r="BX52" i="1"/>
  <c r="BX67" i="1" s="1"/>
  <c r="F337" i="9" s="1"/>
  <c r="AD48" i="1"/>
  <c r="AD62" i="1" s="1"/>
  <c r="I108" i="9" s="1"/>
  <c r="AW48" i="1"/>
  <c r="AW62" i="1" s="1"/>
  <c r="E780" i="1" s="1"/>
  <c r="AN52" i="1"/>
  <c r="AN67" i="1" s="1"/>
  <c r="J771" i="1" s="1"/>
  <c r="AT48" i="1"/>
  <c r="AT62" i="1" s="1"/>
  <c r="D204" i="9" s="1"/>
  <c r="E794" i="1"/>
  <c r="K48" i="1"/>
  <c r="K62" i="1" s="1"/>
  <c r="BA48" i="1"/>
  <c r="BA62" i="1" s="1"/>
  <c r="AB48" i="1"/>
  <c r="AB62" i="1" s="1"/>
  <c r="E759" i="1" s="1"/>
  <c r="BI730" i="1"/>
  <c r="AL48" i="1"/>
  <c r="AL62" i="1" s="1"/>
  <c r="E769" i="1" s="1"/>
  <c r="BV48" i="1"/>
  <c r="BV62" i="1" s="1"/>
  <c r="CB48" i="1"/>
  <c r="CB62" i="1" s="1"/>
  <c r="C364" i="9" s="1"/>
  <c r="AQ48" i="1"/>
  <c r="AQ62" i="1" s="1"/>
  <c r="E774" i="1" s="1"/>
  <c r="BU48" i="1"/>
  <c r="BU62" i="1" s="1"/>
  <c r="C332" i="9" s="1"/>
  <c r="G48" i="1"/>
  <c r="G62" i="1" s="1"/>
  <c r="G12" i="9" s="1"/>
  <c r="C816" i="1"/>
  <c r="P48" i="1"/>
  <c r="P62" i="1" s="1"/>
  <c r="I44" i="9" s="1"/>
  <c r="D816" i="1"/>
  <c r="I362" i="9"/>
  <c r="F48" i="1"/>
  <c r="F62" i="1" s="1"/>
  <c r="R48" i="1"/>
  <c r="R62" i="1" s="1"/>
  <c r="D76" i="9" s="1"/>
  <c r="AF48" i="1"/>
  <c r="AF62" i="1" s="1"/>
  <c r="E763" i="1" s="1"/>
  <c r="AN48" i="1"/>
  <c r="AN62" i="1" s="1"/>
  <c r="E771" i="1" s="1"/>
  <c r="AV48" i="1"/>
  <c r="AV62" i="1" s="1"/>
  <c r="BB48" i="1"/>
  <c r="BB62" i="1" s="1"/>
  <c r="E236" i="9" s="1"/>
  <c r="BJ48" i="1"/>
  <c r="BJ62" i="1" s="1"/>
  <c r="BP48" i="1"/>
  <c r="BP62" i="1" s="1"/>
  <c r="E300" i="9" s="1"/>
  <c r="BX48" i="1"/>
  <c r="BX62" i="1" s="1"/>
  <c r="C48" i="1"/>
  <c r="C62" i="1" s="1"/>
  <c r="E734" i="1" s="1"/>
  <c r="S48" i="1"/>
  <c r="S62" i="1" s="1"/>
  <c r="E750" i="1" s="1"/>
  <c r="AY48" i="1"/>
  <c r="AY62" i="1" s="1"/>
  <c r="E782" i="1" s="1"/>
  <c r="CC48" i="1"/>
  <c r="CC62" i="1" s="1"/>
  <c r="E812" i="1" s="1"/>
  <c r="AG48" i="1"/>
  <c r="AG62" i="1" s="1"/>
  <c r="E140" i="9" s="1"/>
  <c r="BE48" i="1"/>
  <c r="BE62" i="1" s="1"/>
  <c r="E788" i="1" s="1"/>
  <c r="E48" i="1"/>
  <c r="E62" i="1" s="1"/>
  <c r="E12" i="9" s="1"/>
  <c r="BQ48" i="1"/>
  <c r="BQ62" i="1" s="1"/>
  <c r="F300" i="9" s="1"/>
  <c r="O48" i="1"/>
  <c r="O62" i="1" s="1"/>
  <c r="BS48" i="1"/>
  <c r="BS62" i="1" s="1"/>
  <c r="E802" i="1" s="1"/>
  <c r="BZ48" i="1"/>
  <c r="BZ62" i="1" s="1"/>
  <c r="D48" i="1"/>
  <c r="D62" i="1" s="1"/>
  <c r="T48" i="1"/>
  <c r="T62" i="1" s="1"/>
  <c r="I363" i="9"/>
  <c r="V48" i="1"/>
  <c r="V62" i="1" s="1"/>
  <c r="H76" i="9" s="1"/>
  <c r="AH48" i="1"/>
  <c r="AH62" i="1" s="1"/>
  <c r="AP48" i="1"/>
  <c r="AP62" i="1" s="1"/>
  <c r="G172" i="9" s="1"/>
  <c r="AX48" i="1"/>
  <c r="AX62" i="1" s="1"/>
  <c r="BD48" i="1"/>
  <c r="BD62" i="1" s="1"/>
  <c r="E787" i="1" s="1"/>
  <c r="BL48" i="1"/>
  <c r="BL62" i="1" s="1"/>
  <c r="BR48" i="1"/>
  <c r="BR62" i="1" s="1"/>
  <c r="G300" i="9" s="1"/>
  <c r="BY48" i="1"/>
  <c r="BY62" i="1" s="1"/>
  <c r="G332" i="9" s="1"/>
  <c r="AA48" i="1"/>
  <c r="AA62" i="1" s="1"/>
  <c r="F108" i="9" s="1"/>
  <c r="BG48" i="1"/>
  <c r="BG62" i="1" s="1"/>
  <c r="C268" i="9" s="1"/>
  <c r="I48" i="1"/>
  <c r="I62" i="1" s="1"/>
  <c r="U48" i="1"/>
  <c r="U62" i="1" s="1"/>
  <c r="G76" i="9" s="1"/>
  <c r="C427" i="1"/>
  <c r="BC48" i="1"/>
  <c r="BC62" i="1" s="1"/>
  <c r="AU48" i="1"/>
  <c r="AU62" i="1" s="1"/>
  <c r="H48" i="1"/>
  <c r="H62" i="1" s="1"/>
  <c r="E739" i="1" s="1"/>
  <c r="X48" i="1"/>
  <c r="X62" i="1" s="1"/>
  <c r="J48" i="1"/>
  <c r="J62" i="1" s="1"/>
  <c r="C44" i="9" s="1"/>
  <c r="Z48" i="1"/>
  <c r="Z62" i="1" s="1"/>
  <c r="E108" i="9" s="1"/>
  <c r="AJ48" i="1"/>
  <c r="AJ62" i="1" s="1"/>
  <c r="H140" i="9" s="1"/>
  <c r="AR48" i="1"/>
  <c r="AR62" i="1" s="1"/>
  <c r="BF48" i="1"/>
  <c r="BF62" i="1" s="1"/>
  <c r="E789" i="1" s="1"/>
  <c r="BN48" i="1"/>
  <c r="BN62" i="1" s="1"/>
  <c r="E797" i="1" s="1"/>
  <c r="BT48" i="1"/>
  <c r="BT62" i="1" s="1"/>
  <c r="I300" i="9" s="1"/>
  <c r="CA48" i="1"/>
  <c r="CA62" i="1" s="1"/>
  <c r="I332" i="9" s="1"/>
  <c r="AI48" i="1"/>
  <c r="AI62" i="1" s="1"/>
  <c r="E766" i="1" s="1"/>
  <c r="BO48" i="1"/>
  <c r="BO62" i="1" s="1"/>
  <c r="D300" i="9" s="1"/>
  <c r="Q48" i="1"/>
  <c r="Q62" i="1" s="1"/>
  <c r="E748" i="1" s="1"/>
  <c r="AO48" i="1"/>
  <c r="AO62" i="1" s="1"/>
  <c r="BM48" i="1"/>
  <c r="BM62" i="1" s="1"/>
  <c r="I268" i="9" s="1"/>
  <c r="AK48" i="1"/>
  <c r="AK62" i="1" s="1"/>
  <c r="E768" i="1" s="1"/>
  <c r="BI48" i="1"/>
  <c r="BI62" i="1" s="1"/>
  <c r="AE48" i="1"/>
  <c r="AE62" i="1" s="1"/>
  <c r="AC48" i="1"/>
  <c r="AC62" i="1" s="1"/>
  <c r="H108" i="9" s="1"/>
  <c r="L48" i="1"/>
  <c r="L62" i="1" s="1"/>
  <c r="AS48" i="1"/>
  <c r="AS62" i="1" s="1"/>
  <c r="E776" i="1" s="1"/>
  <c r="D815" i="1"/>
  <c r="E764" i="1"/>
  <c r="C815" i="1"/>
  <c r="D236" i="9"/>
  <c r="E784" i="1"/>
  <c r="D172" i="9"/>
  <c r="C236" i="9"/>
  <c r="E783" i="1"/>
  <c r="E770" i="1"/>
  <c r="E791" i="1"/>
  <c r="D268" i="9"/>
  <c r="D464" i="10"/>
  <c r="C122" i="9"/>
  <c r="N755" i="1"/>
  <c r="E747" i="1"/>
  <c r="D276" i="10"/>
  <c r="B475" i="10"/>
  <c r="E742" i="1"/>
  <c r="N743" i="1"/>
  <c r="E58" i="9"/>
  <c r="I58" i="9"/>
  <c r="N747" i="1"/>
  <c r="N751" i="1"/>
  <c r="F90" i="9"/>
  <c r="D218" i="9"/>
  <c r="N777" i="1"/>
  <c r="F814" i="10"/>
  <c r="G815" i="1"/>
  <c r="G154" i="9"/>
  <c r="N766" i="1"/>
  <c r="K814" i="10"/>
  <c r="E748" i="10"/>
  <c r="P815" i="1"/>
  <c r="Q815" i="1"/>
  <c r="R815" i="1"/>
  <c r="S815" i="1"/>
  <c r="B476" i="1"/>
  <c r="D277" i="1"/>
  <c r="C35" i="8" s="1"/>
  <c r="N817" i="1"/>
  <c r="B465" i="1"/>
  <c r="C112" i="8"/>
  <c r="C186" i="9"/>
  <c r="N769" i="1"/>
  <c r="N761" i="1"/>
  <c r="I122" i="9"/>
  <c r="H815" i="10"/>
  <c r="C430" i="10"/>
  <c r="T814" i="10"/>
  <c r="C430" i="1"/>
  <c r="G816" i="1"/>
  <c r="CA62" i="10"/>
  <c r="W48" i="1"/>
  <c r="W62" i="1" s="1"/>
  <c r="CE76" i="10"/>
  <c r="N815" i="10" s="1"/>
  <c r="M815" i="10"/>
  <c r="D291" i="10"/>
  <c r="D340" i="10" s="1"/>
  <c r="C480" i="10" s="1"/>
  <c r="I90" i="9"/>
  <c r="B440" i="10"/>
  <c r="C814" i="10"/>
  <c r="M814" i="10"/>
  <c r="G814" i="10"/>
  <c r="L814" i="10"/>
  <c r="Q814" i="10"/>
  <c r="D814" i="10"/>
  <c r="I814" i="10"/>
  <c r="O814" i="10"/>
  <c r="S814" i="10"/>
  <c r="E805" i="1"/>
  <c r="C172" i="9"/>
  <c r="B446" i="1"/>
  <c r="D242" i="1"/>
  <c r="E332" i="9"/>
  <c r="C418" i="1"/>
  <c r="D438" i="1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BZ52" i="10"/>
  <c r="BZ67" i="10" s="1"/>
  <c r="J808" i="10" s="1"/>
  <c r="P815" i="10"/>
  <c r="D611" i="10"/>
  <c r="E758" i="1"/>
  <c r="E806" i="1"/>
  <c r="D108" i="9"/>
  <c r="F7" i="6"/>
  <c r="E204" i="1"/>
  <c r="C468" i="1"/>
  <c r="I383" i="9"/>
  <c r="S816" i="1"/>
  <c r="D22" i="7"/>
  <c r="C40" i="5"/>
  <c r="K611" i="10"/>
  <c r="C420" i="1"/>
  <c r="B28" i="4"/>
  <c r="N772" i="1"/>
  <c r="F186" i="9"/>
  <c r="BM52" i="1"/>
  <c r="BM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N814" i="10"/>
  <c r="D435" i="10"/>
  <c r="D437" i="10"/>
  <c r="C428" i="10"/>
  <c r="C447" i="10"/>
  <c r="D366" i="10"/>
  <c r="D371" i="10" s="1"/>
  <c r="D390" i="10" s="1"/>
  <c r="D392" i="10" s="1"/>
  <c r="D395" i="10" s="1"/>
  <c r="E744" i="10"/>
  <c r="D241" i="10"/>
  <c r="B447" i="10" s="1"/>
  <c r="CB62" i="10"/>
  <c r="C464" i="10" l="1"/>
  <c r="AP52" i="10"/>
  <c r="AP67" i="10" s="1"/>
  <c r="J772" i="10" s="1"/>
  <c r="AB52" i="10"/>
  <c r="AB67" i="10" s="1"/>
  <c r="J758" i="10" s="1"/>
  <c r="BV52" i="10"/>
  <c r="BV67" i="10" s="1"/>
  <c r="J804" i="10" s="1"/>
  <c r="I52" i="10"/>
  <c r="I67" i="10" s="1"/>
  <c r="J739" i="10" s="1"/>
  <c r="AR52" i="10"/>
  <c r="AR67" i="10" s="1"/>
  <c r="J774" i="10" s="1"/>
  <c r="Y52" i="10"/>
  <c r="Y67" i="10" s="1"/>
  <c r="J755" i="10" s="1"/>
  <c r="BX52" i="10"/>
  <c r="BX67" i="10" s="1"/>
  <c r="J806" i="10" s="1"/>
  <c r="AT52" i="10"/>
  <c r="AT67" i="10" s="1"/>
  <c r="J776" i="10" s="1"/>
  <c r="J52" i="10"/>
  <c r="J67" i="10" s="1"/>
  <c r="J740" i="10" s="1"/>
  <c r="Y72" i="10"/>
  <c r="B518" i="1" s="1"/>
  <c r="E751" i="10"/>
  <c r="E740" i="10"/>
  <c r="E736" i="10"/>
  <c r="E741" i="10"/>
  <c r="E757" i="10"/>
  <c r="E742" i="10"/>
  <c r="E789" i="10"/>
  <c r="E753" i="10"/>
  <c r="E754" i="10"/>
  <c r="E734" i="10"/>
  <c r="E771" i="10"/>
  <c r="E803" i="10"/>
  <c r="E767" i="10"/>
  <c r="E801" i="10"/>
  <c r="E785" i="10"/>
  <c r="E769" i="10"/>
  <c r="E747" i="10"/>
  <c r="CE48" i="10"/>
  <c r="C62" i="10"/>
  <c r="E783" i="10"/>
  <c r="E799" i="10"/>
  <c r="E755" i="10"/>
  <c r="G52" i="1"/>
  <c r="G67" i="1" s="1"/>
  <c r="G71" i="1" s="1"/>
  <c r="C672" i="1" s="1"/>
  <c r="BQ52" i="1"/>
  <c r="BQ67" i="1" s="1"/>
  <c r="BQ71" i="1" s="1"/>
  <c r="F309" i="9" s="1"/>
  <c r="K52" i="1"/>
  <c r="K67" i="1" s="1"/>
  <c r="J742" i="1" s="1"/>
  <c r="BO52" i="1"/>
  <c r="BO67" i="1" s="1"/>
  <c r="J798" i="1" s="1"/>
  <c r="Y52" i="1"/>
  <c r="Y67" i="1" s="1"/>
  <c r="D113" i="9" s="1"/>
  <c r="AZ52" i="1"/>
  <c r="AZ67" i="1" s="1"/>
  <c r="J783" i="1" s="1"/>
  <c r="D52" i="1"/>
  <c r="D67" i="1" s="1"/>
  <c r="D17" i="9" s="1"/>
  <c r="BK52" i="1"/>
  <c r="BK67" i="1" s="1"/>
  <c r="BK71" i="1" s="1"/>
  <c r="C556" i="1" s="1"/>
  <c r="AQ52" i="1"/>
  <c r="AQ67" i="1" s="1"/>
  <c r="H177" i="9" s="1"/>
  <c r="BN52" i="1"/>
  <c r="BN67" i="1" s="1"/>
  <c r="BN71" i="1" s="1"/>
  <c r="C619" i="1" s="1"/>
  <c r="J786" i="1"/>
  <c r="Q52" i="1"/>
  <c r="Q67" i="1" s="1"/>
  <c r="J748" i="1" s="1"/>
  <c r="BL52" i="1"/>
  <c r="BL67" i="1" s="1"/>
  <c r="J795" i="1" s="1"/>
  <c r="R52" i="1"/>
  <c r="R67" i="1" s="1"/>
  <c r="J749" i="1" s="1"/>
  <c r="U52" i="1"/>
  <c r="U67" i="1" s="1"/>
  <c r="G81" i="9" s="1"/>
  <c r="AX52" i="1"/>
  <c r="AX67" i="1" s="1"/>
  <c r="J781" i="1" s="1"/>
  <c r="BV52" i="1"/>
  <c r="BV67" i="1" s="1"/>
  <c r="D337" i="9" s="1"/>
  <c r="T52" i="1"/>
  <c r="T67" i="1" s="1"/>
  <c r="J751" i="1" s="1"/>
  <c r="AY52" i="1"/>
  <c r="AY67" i="1" s="1"/>
  <c r="AY71" i="1" s="1"/>
  <c r="C544" i="1" s="1"/>
  <c r="G544" i="1" s="1"/>
  <c r="BF52" i="1"/>
  <c r="BF67" i="1" s="1"/>
  <c r="I241" i="9" s="1"/>
  <c r="BC71" i="1"/>
  <c r="F245" i="9" s="1"/>
  <c r="BX71" i="1"/>
  <c r="C569" i="1" s="1"/>
  <c r="AT52" i="1"/>
  <c r="AT67" i="1" s="1"/>
  <c r="D209" i="9" s="1"/>
  <c r="N52" i="1"/>
  <c r="N67" i="1" s="1"/>
  <c r="J745" i="1" s="1"/>
  <c r="L52" i="1"/>
  <c r="L67" i="1" s="1"/>
  <c r="J743" i="1" s="1"/>
  <c r="O52" i="1"/>
  <c r="O67" i="1" s="1"/>
  <c r="J746" i="1" s="1"/>
  <c r="AC52" i="1"/>
  <c r="AC67" i="1" s="1"/>
  <c r="J760" i="1" s="1"/>
  <c r="AR52" i="1"/>
  <c r="AR67" i="1" s="1"/>
  <c r="AR71" i="1" s="1"/>
  <c r="BS52" i="1"/>
  <c r="BS67" i="1" s="1"/>
  <c r="J802" i="1" s="1"/>
  <c r="X52" i="1"/>
  <c r="X67" i="1" s="1"/>
  <c r="J755" i="1" s="1"/>
  <c r="AE52" i="1"/>
  <c r="AE67" i="1" s="1"/>
  <c r="C145" i="9" s="1"/>
  <c r="BA52" i="1"/>
  <c r="BA67" i="1" s="1"/>
  <c r="J784" i="1" s="1"/>
  <c r="J52" i="1"/>
  <c r="J67" i="1" s="1"/>
  <c r="E52" i="1"/>
  <c r="E67" i="1" s="1"/>
  <c r="J736" i="1" s="1"/>
  <c r="BH52" i="1"/>
  <c r="BH67" i="1" s="1"/>
  <c r="BH71" i="1" s="1"/>
  <c r="C553" i="1" s="1"/>
  <c r="AI52" i="1"/>
  <c r="AI67" i="1" s="1"/>
  <c r="G145" i="9" s="1"/>
  <c r="BE52" i="1"/>
  <c r="BE67" i="1" s="1"/>
  <c r="H241" i="9" s="1"/>
  <c r="AK52" i="1"/>
  <c r="AK67" i="1" s="1"/>
  <c r="I145" i="9" s="1"/>
  <c r="AW52" i="1"/>
  <c r="AW67" i="1" s="1"/>
  <c r="J780" i="1" s="1"/>
  <c r="BY52" i="1"/>
  <c r="BY67" i="1" s="1"/>
  <c r="BY71" i="1" s="1"/>
  <c r="G341" i="9" s="1"/>
  <c r="AM52" i="1"/>
  <c r="AM67" i="1" s="1"/>
  <c r="AM71" i="1" s="1"/>
  <c r="C532" i="1" s="1"/>
  <c r="G532" i="1" s="1"/>
  <c r="BZ52" i="1"/>
  <c r="BZ67" i="1" s="1"/>
  <c r="V52" i="1"/>
  <c r="V67" i="1" s="1"/>
  <c r="J753" i="1" s="1"/>
  <c r="AG52" i="1"/>
  <c r="AG67" i="1" s="1"/>
  <c r="AG71" i="1" s="1"/>
  <c r="C52" i="1"/>
  <c r="C67" i="1" s="1"/>
  <c r="J734" i="1" s="1"/>
  <c r="CA52" i="1"/>
  <c r="CA67" i="1" s="1"/>
  <c r="BI52" i="1"/>
  <c r="BI67" i="1" s="1"/>
  <c r="J792" i="1" s="1"/>
  <c r="AJ52" i="1"/>
  <c r="AJ67" i="1" s="1"/>
  <c r="H145" i="9" s="1"/>
  <c r="AB52" i="1"/>
  <c r="AB67" i="1" s="1"/>
  <c r="AB71" i="1" s="1"/>
  <c r="C693" i="1" s="1"/>
  <c r="Z52" i="1"/>
  <c r="Z67" i="1" s="1"/>
  <c r="J757" i="1" s="1"/>
  <c r="BB52" i="1"/>
  <c r="BB67" i="1" s="1"/>
  <c r="E241" i="9" s="1"/>
  <c r="AF52" i="1"/>
  <c r="AF67" i="1" s="1"/>
  <c r="D145" i="9" s="1"/>
  <c r="AV52" i="1"/>
  <c r="AV67" i="1" s="1"/>
  <c r="J779" i="1" s="1"/>
  <c r="BU52" i="1"/>
  <c r="BU67" i="1" s="1"/>
  <c r="C337" i="9" s="1"/>
  <c r="I52" i="1"/>
  <c r="I67" i="1" s="1"/>
  <c r="BR52" i="1"/>
  <c r="BR67" i="1" s="1"/>
  <c r="BR71" i="1" s="1"/>
  <c r="C563" i="1" s="1"/>
  <c r="AA52" i="1"/>
  <c r="AA67" i="1" s="1"/>
  <c r="J758" i="1" s="1"/>
  <c r="M52" i="1"/>
  <c r="M67" i="1" s="1"/>
  <c r="M71" i="1" s="1"/>
  <c r="C506" i="1" s="1"/>
  <c r="G506" i="1" s="1"/>
  <c r="CB52" i="1"/>
  <c r="CB67" i="1" s="1"/>
  <c r="CB71" i="1" s="1"/>
  <c r="C573" i="1" s="1"/>
  <c r="F52" i="1"/>
  <c r="F67" i="1" s="1"/>
  <c r="BD52" i="1"/>
  <c r="BD67" i="1" s="1"/>
  <c r="J787" i="1" s="1"/>
  <c r="J747" i="1"/>
  <c r="AO52" i="1"/>
  <c r="AO67" i="1" s="1"/>
  <c r="F177" i="9" s="1"/>
  <c r="BJ52" i="1"/>
  <c r="BJ67" i="1" s="1"/>
  <c r="J793" i="1" s="1"/>
  <c r="BP52" i="1"/>
  <c r="BP67" i="1" s="1"/>
  <c r="E305" i="9" s="1"/>
  <c r="BW52" i="1"/>
  <c r="BW67" i="1" s="1"/>
  <c r="J806" i="1" s="1"/>
  <c r="AP52" i="1"/>
  <c r="AP67" i="1" s="1"/>
  <c r="J773" i="1" s="1"/>
  <c r="BT52" i="1"/>
  <c r="BT67" i="1" s="1"/>
  <c r="J803" i="1" s="1"/>
  <c r="AD52" i="1"/>
  <c r="AD67" i="1" s="1"/>
  <c r="I113" i="9" s="1"/>
  <c r="BG52" i="1"/>
  <c r="BG67" i="1" s="1"/>
  <c r="C273" i="9" s="1"/>
  <c r="S52" i="1"/>
  <c r="S67" i="1" s="1"/>
  <c r="J750" i="1" s="1"/>
  <c r="CC52" i="1"/>
  <c r="CC67" i="1" s="1"/>
  <c r="J812" i="1" s="1"/>
  <c r="AH52" i="1"/>
  <c r="AH67" i="1" s="1"/>
  <c r="F145" i="9" s="1"/>
  <c r="AU52" i="1"/>
  <c r="AU67" i="1" s="1"/>
  <c r="E209" i="9" s="1"/>
  <c r="H52" i="1"/>
  <c r="H67" i="1" s="1"/>
  <c r="H17" i="9" s="1"/>
  <c r="AL52" i="1"/>
  <c r="AL67" i="1" s="1"/>
  <c r="J769" i="1" s="1"/>
  <c r="AS52" i="1"/>
  <c r="AS67" i="1" s="1"/>
  <c r="C209" i="9" s="1"/>
  <c r="X71" i="1"/>
  <c r="C117" i="9" s="1"/>
  <c r="J752" i="1"/>
  <c r="P71" i="1"/>
  <c r="C509" i="1" s="1"/>
  <c r="G509" i="1" s="1"/>
  <c r="E177" i="9"/>
  <c r="F209" i="9"/>
  <c r="W71" i="1"/>
  <c r="C688" i="1" s="1"/>
  <c r="D49" i="9"/>
  <c r="G273" i="9"/>
  <c r="D44" i="9"/>
  <c r="E761" i="1"/>
  <c r="D305" i="9"/>
  <c r="I76" i="9"/>
  <c r="G108" i="9"/>
  <c r="H113" i="9"/>
  <c r="C113" i="9"/>
  <c r="G204" i="9"/>
  <c r="E744" i="1"/>
  <c r="E745" i="1"/>
  <c r="C17" i="9"/>
  <c r="E777" i="1"/>
  <c r="I81" i="9"/>
  <c r="E810" i="1"/>
  <c r="J807" i="1"/>
  <c r="E738" i="1"/>
  <c r="D332" i="9"/>
  <c r="H332" i="9"/>
  <c r="E775" i="1"/>
  <c r="BD71" i="1"/>
  <c r="C624" i="1" s="1"/>
  <c r="E755" i="1"/>
  <c r="E793" i="1"/>
  <c r="C140" i="9"/>
  <c r="AN71" i="1"/>
  <c r="E181" i="9" s="1"/>
  <c r="F268" i="9"/>
  <c r="H236" i="9"/>
  <c r="E76" i="9"/>
  <c r="E801" i="1"/>
  <c r="H204" i="9"/>
  <c r="C76" i="9"/>
  <c r="E752" i="1"/>
  <c r="H12" i="9"/>
  <c r="E781" i="1"/>
  <c r="C300" i="9"/>
  <c r="E808" i="1"/>
  <c r="E792" i="1"/>
  <c r="D140" i="9"/>
  <c r="E803" i="1"/>
  <c r="U71" i="1"/>
  <c r="G85" i="9" s="1"/>
  <c r="AK71" i="1"/>
  <c r="C530" i="1" s="1"/>
  <c r="G530" i="1" s="1"/>
  <c r="E804" i="1"/>
  <c r="E749" i="1"/>
  <c r="E760" i="1"/>
  <c r="E811" i="1"/>
  <c r="E736" i="1"/>
  <c r="E772" i="1"/>
  <c r="E799" i="1"/>
  <c r="E753" i="1"/>
  <c r="E735" i="1"/>
  <c r="H300" i="9"/>
  <c r="E809" i="1"/>
  <c r="E268" i="9"/>
  <c r="I172" i="9"/>
  <c r="E796" i="1"/>
  <c r="E807" i="1"/>
  <c r="C204" i="9"/>
  <c r="E767" i="1"/>
  <c r="H172" i="9"/>
  <c r="H44" i="9"/>
  <c r="I236" i="9"/>
  <c r="D12" i="9"/>
  <c r="E737" i="1"/>
  <c r="F332" i="9"/>
  <c r="D364" i="9"/>
  <c r="I204" i="9"/>
  <c r="E778" i="1"/>
  <c r="E765" i="1"/>
  <c r="E751" i="1"/>
  <c r="E762" i="1"/>
  <c r="E172" i="9"/>
  <c r="F172" i="9"/>
  <c r="G236" i="9"/>
  <c r="BM71" i="1"/>
  <c r="C638" i="1" s="1"/>
  <c r="E44" i="9"/>
  <c r="E746" i="1"/>
  <c r="E785" i="1"/>
  <c r="E773" i="1"/>
  <c r="F76" i="9"/>
  <c r="C12" i="9"/>
  <c r="E757" i="1"/>
  <c r="I140" i="9"/>
  <c r="H268" i="9"/>
  <c r="E779" i="1"/>
  <c r="F204" i="9"/>
  <c r="F12" i="9"/>
  <c r="F140" i="9"/>
  <c r="E786" i="1"/>
  <c r="E798" i="1"/>
  <c r="I12" i="9"/>
  <c r="R71" i="1"/>
  <c r="C683" i="1" s="1"/>
  <c r="E740" i="1"/>
  <c r="E204" i="9"/>
  <c r="C108" i="9"/>
  <c r="G140" i="9"/>
  <c r="AA71" i="1"/>
  <c r="C520" i="1" s="1"/>
  <c r="G520" i="1" s="1"/>
  <c r="F236" i="9"/>
  <c r="E741" i="1"/>
  <c r="E800" i="1"/>
  <c r="E795" i="1"/>
  <c r="E743" i="1"/>
  <c r="E790" i="1"/>
  <c r="CE62" i="1"/>
  <c r="E816" i="1" s="1"/>
  <c r="CE48" i="1"/>
  <c r="N815" i="1"/>
  <c r="E797" i="10"/>
  <c r="E765" i="10"/>
  <c r="CA72" i="10"/>
  <c r="E809" i="10"/>
  <c r="E754" i="1"/>
  <c r="BH52" i="10"/>
  <c r="BH67" i="10" s="1"/>
  <c r="J790" i="10" s="1"/>
  <c r="Q52" i="10"/>
  <c r="Q67" i="10" s="1"/>
  <c r="J747" i="10" s="1"/>
  <c r="E793" i="10"/>
  <c r="E761" i="10"/>
  <c r="F341" i="9"/>
  <c r="E787" i="10"/>
  <c r="E777" i="10"/>
  <c r="E781" i="10"/>
  <c r="AB72" i="10"/>
  <c r="B521" i="1" s="1"/>
  <c r="E758" i="10"/>
  <c r="E774" i="10"/>
  <c r="E798" i="10"/>
  <c r="I273" i="9"/>
  <c r="J796" i="1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E776" i="10"/>
  <c r="E784" i="10"/>
  <c r="E792" i="10"/>
  <c r="E800" i="10"/>
  <c r="BZ72" i="10"/>
  <c r="B571" i="1" s="1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E766" i="10"/>
  <c r="E790" i="10"/>
  <c r="C126" i="8"/>
  <c r="D391" i="1"/>
  <c r="F32" i="6"/>
  <c r="C478" i="1"/>
  <c r="R52" i="10"/>
  <c r="R67" i="10" s="1"/>
  <c r="AG52" i="10"/>
  <c r="AG67" i="10" s="1"/>
  <c r="BM52" i="10"/>
  <c r="BM67" i="10" s="1"/>
  <c r="C102" i="8"/>
  <c r="C482" i="1"/>
  <c r="E760" i="10"/>
  <c r="E770" i="10"/>
  <c r="E786" i="10"/>
  <c r="E802" i="10"/>
  <c r="E810" i="10"/>
  <c r="J768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BA52" i="10"/>
  <c r="BA67" i="10" s="1"/>
  <c r="J783" i="10" s="1"/>
  <c r="BI52" i="10"/>
  <c r="BI67" i="10" s="1"/>
  <c r="BQ52" i="10"/>
  <c r="BQ67" i="10" s="1"/>
  <c r="J799" i="10" s="1"/>
  <c r="BY52" i="10"/>
  <c r="BY67" i="10" s="1"/>
  <c r="E782" i="10"/>
  <c r="E806" i="10"/>
  <c r="J735" i="1"/>
  <c r="AO52" i="10"/>
  <c r="AO67" i="10" s="1"/>
  <c r="E762" i="10"/>
  <c r="E778" i="10"/>
  <c r="E794" i="10"/>
  <c r="E756" i="10"/>
  <c r="E764" i="10"/>
  <c r="E772" i="10"/>
  <c r="E780" i="10"/>
  <c r="E788" i="10"/>
  <c r="E796" i="10"/>
  <c r="E804" i="10"/>
  <c r="E811" i="10"/>
  <c r="F113" i="9"/>
  <c r="G241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BR52" i="10"/>
  <c r="BR67" i="10" s="1"/>
  <c r="J800" i="10" s="1"/>
  <c r="G52" i="10"/>
  <c r="G67" i="10" s="1"/>
  <c r="J737" i="10" s="1"/>
  <c r="O52" i="10"/>
  <c r="O67" i="10" s="1"/>
  <c r="W52" i="10"/>
  <c r="W67" i="10" s="1"/>
  <c r="H52" i="10"/>
  <c r="H67" i="10" s="1"/>
  <c r="J738" i="10" s="1"/>
  <c r="P52" i="10"/>
  <c r="P67" i="10" s="1"/>
  <c r="X52" i="10"/>
  <c r="X67" i="10" s="1"/>
  <c r="J754" i="10" s="1"/>
  <c r="AE52" i="10"/>
  <c r="AE67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BS52" i="10"/>
  <c r="BS67" i="10" s="1"/>
  <c r="J801" i="10" s="1"/>
  <c r="BF72" i="10" l="1"/>
  <c r="B551" i="1" s="1"/>
  <c r="BV72" i="10"/>
  <c r="B567" i="1" s="1"/>
  <c r="AI72" i="10"/>
  <c r="C527" i="10" s="1"/>
  <c r="G527" i="10" s="1"/>
  <c r="D72" i="10"/>
  <c r="B497" i="1" s="1"/>
  <c r="F497" i="1" s="1"/>
  <c r="AR72" i="10"/>
  <c r="B537" i="1" s="1"/>
  <c r="J72" i="10"/>
  <c r="BA72" i="10"/>
  <c r="B546" i="1" s="1"/>
  <c r="F546" i="1" s="1"/>
  <c r="M72" i="10"/>
  <c r="B506" i="1" s="1"/>
  <c r="H506" i="1" s="1"/>
  <c r="BW72" i="10"/>
  <c r="C567" i="10" s="1"/>
  <c r="BT72" i="10"/>
  <c r="B565" i="1" s="1"/>
  <c r="AT72" i="10"/>
  <c r="B539" i="1" s="1"/>
  <c r="AV72" i="10"/>
  <c r="B541" i="1" s="1"/>
  <c r="BJ72" i="10"/>
  <c r="B555" i="1" s="1"/>
  <c r="AD72" i="10"/>
  <c r="B523" i="1" s="1"/>
  <c r="CB72" i="10"/>
  <c r="B573" i="1" s="1"/>
  <c r="BD72" i="10"/>
  <c r="B549" i="1" s="1"/>
  <c r="BR72" i="10"/>
  <c r="B563" i="1" s="1"/>
  <c r="BB72" i="10"/>
  <c r="B547" i="1" s="1"/>
  <c r="V72" i="10"/>
  <c r="C514" i="10" s="1"/>
  <c r="G514" i="10" s="1"/>
  <c r="H514" i="10" s="1"/>
  <c r="AQ72" i="10"/>
  <c r="C707" i="10" s="1"/>
  <c r="AP72" i="10"/>
  <c r="B535" i="1" s="1"/>
  <c r="BP72" i="10"/>
  <c r="B561" i="1" s="1"/>
  <c r="BE72" i="10"/>
  <c r="B550" i="1" s="1"/>
  <c r="BO72" i="10"/>
  <c r="B560" i="1" s="1"/>
  <c r="AM72" i="10"/>
  <c r="B532" i="1" s="1"/>
  <c r="BS72" i="10"/>
  <c r="C563" i="10" s="1"/>
  <c r="BU72" i="10"/>
  <c r="B566" i="1" s="1"/>
  <c r="G72" i="10"/>
  <c r="B500" i="1" s="1"/>
  <c r="F500" i="1" s="1"/>
  <c r="U72" i="10"/>
  <c r="C689" i="10"/>
  <c r="J771" i="10"/>
  <c r="AO72" i="10"/>
  <c r="B534" i="1" s="1"/>
  <c r="F534" i="1" s="1"/>
  <c r="J807" i="10"/>
  <c r="BY72" i="10"/>
  <c r="B570" i="1" s="1"/>
  <c r="J775" i="10"/>
  <c r="AS72" i="10"/>
  <c r="B538" i="1" s="1"/>
  <c r="F538" i="1" s="1"/>
  <c r="J744" i="10"/>
  <c r="N72" i="10"/>
  <c r="J735" i="10"/>
  <c r="E72" i="10"/>
  <c r="B498" i="1" s="1"/>
  <c r="F498" i="1" s="1"/>
  <c r="J756" i="10"/>
  <c r="Z72" i="10"/>
  <c r="B519" i="1" s="1"/>
  <c r="J763" i="10"/>
  <c r="AG72" i="10"/>
  <c r="J793" i="10"/>
  <c r="BK72" i="10"/>
  <c r="C555" i="10" s="1"/>
  <c r="J761" i="10"/>
  <c r="AE72" i="10"/>
  <c r="C695" i="10" s="1"/>
  <c r="J753" i="10"/>
  <c r="W72" i="10"/>
  <c r="J768" i="10"/>
  <c r="AL72" i="10"/>
  <c r="B531" i="1" s="1"/>
  <c r="J749" i="10"/>
  <c r="S72" i="10"/>
  <c r="AW72" i="10"/>
  <c r="B542" i="1" s="1"/>
  <c r="J745" i="10"/>
  <c r="O72" i="10"/>
  <c r="BX72" i="10"/>
  <c r="B569" i="1" s="1"/>
  <c r="J748" i="10"/>
  <c r="R72" i="10"/>
  <c r="C517" i="10"/>
  <c r="G517" i="10" s="1"/>
  <c r="BH72" i="10"/>
  <c r="B553" i="1" s="1"/>
  <c r="AK72" i="10"/>
  <c r="B530" i="1" s="1"/>
  <c r="K72" i="10"/>
  <c r="BQ72" i="10"/>
  <c r="J746" i="10"/>
  <c r="P72" i="10"/>
  <c r="J791" i="10"/>
  <c r="BI72" i="10"/>
  <c r="AN72" i="10"/>
  <c r="B533" i="1" s="1"/>
  <c r="C674" i="10"/>
  <c r="AU72" i="10"/>
  <c r="C711" i="10" s="1"/>
  <c r="AC72" i="10"/>
  <c r="B522" i="1" s="1"/>
  <c r="F522" i="1" s="1"/>
  <c r="AA72" i="10"/>
  <c r="F72" i="10"/>
  <c r="X72" i="10"/>
  <c r="CC72" i="10"/>
  <c r="B574" i="1" s="1"/>
  <c r="BN72" i="10"/>
  <c r="B559" i="1" s="1"/>
  <c r="AX72" i="10"/>
  <c r="B543" i="1" s="1"/>
  <c r="AH72" i="10"/>
  <c r="B527" i="1" s="1"/>
  <c r="BL72" i="10"/>
  <c r="B557" i="1" s="1"/>
  <c r="AF72" i="10"/>
  <c r="B525" i="1" s="1"/>
  <c r="AZ72" i="10"/>
  <c r="B545" i="1" s="1"/>
  <c r="J795" i="10"/>
  <c r="BM72" i="10"/>
  <c r="AJ72" i="10"/>
  <c r="B529" i="1" s="1"/>
  <c r="AY72" i="10"/>
  <c r="C543" i="10" s="1"/>
  <c r="BC72" i="10"/>
  <c r="C547" i="10" s="1"/>
  <c r="H72" i="10"/>
  <c r="C500" i="10" s="1"/>
  <c r="T72" i="10"/>
  <c r="B513" i="1" s="1"/>
  <c r="H513" i="1" s="1"/>
  <c r="I72" i="10"/>
  <c r="B502" i="1" s="1"/>
  <c r="H502" i="1" s="1"/>
  <c r="BG72" i="10"/>
  <c r="L72" i="10"/>
  <c r="Q72" i="10"/>
  <c r="C642" i="10"/>
  <c r="C671" i="10"/>
  <c r="E733" i="10"/>
  <c r="E814" i="10" s="1"/>
  <c r="C703" i="10"/>
  <c r="CE62" i="10"/>
  <c r="D71" i="1"/>
  <c r="C669" i="1" s="1"/>
  <c r="F305" i="9"/>
  <c r="H209" i="9"/>
  <c r="Q71" i="1"/>
  <c r="C682" i="1" s="1"/>
  <c r="BT71" i="1"/>
  <c r="I309" i="9" s="1"/>
  <c r="O71" i="1"/>
  <c r="H53" i="9" s="1"/>
  <c r="AX71" i="1"/>
  <c r="C616" i="1" s="1"/>
  <c r="I305" i="9"/>
  <c r="E17" i="9"/>
  <c r="J800" i="1"/>
  <c r="F273" i="9"/>
  <c r="D81" i="9"/>
  <c r="J797" i="1"/>
  <c r="G17" i="9"/>
  <c r="D369" i="9"/>
  <c r="C305" i="9"/>
  <c r="J805" i="1"/>
  <c r="AI71" i="1"/>
  <c r="C528" i="1" s="1"/>
  <c r="G528" i="1" s="1"/>
  <c r="AZ71" i="1"/>
  <c r="C628" i="1" s="1"/>
  <c r="C241" i="9"/>
  <c r="J738" i="1"/>
  <c r="AC71" i="1"/>
  <c r="H117" i="9" s="1"/>
  <c r="AW71" i="1"/>
  <c r="C542" i="1" s="1"/>
  <c r="J776" i="1"/>
  <c r="C678" i="1"/>
  <c r="J789" i="1"/>
  <c r="C644" i="1"/>
  <c r="BO71" i="1"/>
  <c r="D309" i="9" s="1"/>
  <c r="BF71" i="1"/>
  <c r="I245" i="9" s="1"/>
  <c r="AL71" i="1"/>
  <c r="C181" i="9" s="1"/>
  <c r="G277" i="9"/>
  <c r="Y71" i="1"/>
  <c r="C518" i="1" s="1"/>
  <c r="G518" i="1" s="1"/>
  <c r="J774" i="1"/>
  <c r="C81" i="9"/>
  <c r="E113" i="9"/>
  <c r="AE71" i="1"/>
  <c r="C524" i="1" s="1"/>
  <c r="G524" i="1" s="1"/>
  <c r="AH71" i="1"/>
  <c r="F149" i="9" s="1"/>
  <c r="F53" i="9"/>
  <c r="G209" i="9"/>
  <c r="AV71" i="1"/>
  <c r="C713" i="1" s="1"/>
  <c r="BL71" i="1"/>
  <c r="C557" i="1" s="1"/>
  <c r="AQ71" i="1"/>
  <c r="H181" i="9" s="1"/>
  <c r="E71" i="1"/>
  <c r="E21" i="9" s="1"/>
  <c r="C635" i="1"/>
  <c r="J756" i="1"/>
  <c r="K71" i="1"/>
  <c r="C676" i="1" s="1"/>
  <c r="C71" i="1"/>
  <c r="C668" i="1" s="1"/>
  <c r="J794" i="1"/>
  <c r="J804" i="1"/>
  <c r="C177" i="9"/>
  <c r="H273" i="9"/>
  <c r="J762" i="1"/>
  <c r="H49" i="9"/>
  <c r="BJ71" i="1"/>
  <c r="C555" i="1" s="1"/>
  <c r="C681" i="1"/>
  <c r="BV71" i="1"/>
  <c r="D341" i="9" s="1"/>
  <c r="D177" i="9"/>
  <c r="C548" i="1"/>
  <c r="C633" i="1"/>
  <c r="AJ71" i="1"/>
  <c r="C701" i="1" s="1"/>
  <c r="J766" i="1"/>
  <c r="CE67" i="1"/>
  <c r="I369" i="9" s="1"/>
  <c r="G337" i="9"/>
  <c r="H81" i="9"/>
  <c r="C709" i="1"/>
  <c r="I181" i="9"/>
  <c r="J737" i="1"/>
  <c r="J788" i="1"/>
  <c r="I209" i="9"/>
  <c r="H71" i="1"/>
  <c r="C501" i="1" s="1"/>
  <c r="G501" i="1" s="1"/>
  <c r="J772" i="1"/>
  <c r="BE71" i="1"/>
  <c r="C550" i="1" s="1"/>
  <c r="G550" i="1" s="1"/>
  <c r="J739" i="1"/>
  <c r="G177" i="9"/>
  <c r="AO71" i="1"/>
  <c r="F181" i="9" s="1"/>
  <c r="J767" i="1"/>
  <c r="F17" i="9"/>
  <c r="J801" i="1"/>
  <c r="S71" i="1"/>
  <c r="E85" i="9" s="1"/>
  <c r="F71" i="1"/>
  <c r="F21" i="9" s="1"/>
  <c r="J763" i="1"/>
  <c r="E81" i="9"/>
  <c r="J811" i="1"/>
  <c r="G305" i="9"/>
  <c r="C497" i="1"/>
  <c r="G497" i="1" s="1"/>
  <c r="AP71" i="1"/>
  <c r="C535" i="1" s="1"/>
  <c r="G535" i="1" s="1"/>
  <c r="AF71" i="1"/>
  <c r="C697" i="1" s="1"/>
  <c r="AS71" i="1"/>
  <c r="C538" i="1" s="1"/>
  <c r="G538" i="1" s="1"/>
  <c r="J790" i="1"/>
  <c r="T71" i="1"/>
  <c r="C513" i="1" s="1"/>
  <c r="G513" i="1" s="1"/>
  <c r="G49" i="9"/>
  <c r="D181" i="9"/>
  <c r="AT71" i="1"/>
  <c r="C539" i="1" s="1"/>
  <c r="G539" i="1" s="1"/>
  <c r="BA71" i="1"/>
  <c r="D245" i="9" s="1"/>
  <c r="E337" i="9"/>
  <c r="J740" i="1"/>
  <c r="I17" i="9"/>
  <c r="J741" i="1"/>
  <c r="C49" i="9"/>
  <c r="I71" i="1"/>
  <c r="F277" i="9"/>
  <c r="C369" i="9"/>
  <c r="J782" i="1"/>
  <c r="I53" i="9"/>
  <c r="D277" i="9"/>
  <c r="L71" i="1"/>
  <c r="C677" i="1" s="1"/>
  <c r="C689" i="1"/>
  <c r="E49" i="9"/>
  <c r="C704" i="1"/>
  <c r="BW71" i="1"/>
  <c r="E341" i="9" s="1"/>
  <c r="I337" i="9"/>
  <c r="J810" i="1"/>
  <c r="H337" i="9"/>
  <c r="J809" i="1"/>
  <c r="J775" i="1"/>
  <c r="I177" i="9"/>
  <c r="C617" i="1"/>
  <c r="J744" i="1"/>
  <c r="J808" i="1"/>
  <c r="F81" i="9"/>
  <c r="BG71" i="1"/>
  <c r="C618" i="1" s="1"/>
  <c r="BB71" i="1"/>
  <c r="E245" i="9" s="1"/>
  <c r="Z71" i="1"/>
  <c r="E117" i="9" s="1"/>
  <c r="J71" i="1"/>
  <c r="C503" i="1" s="1"/>
  <c r="G503" i="1" s="1"/>
  <c r="BU71" i="1"/>
  <c r="C566" i="1" s="1"/>
  <c r="C517" i="1"/>
  <c r="G517" i="1" s="1"/>
  <c r="J765" i="1"/>
  <c r="AD71" i="1"/>
  <c r="J785" i="1"/>
  <c r="J799" i="1"/>
  <c r="AU71" i="1"/>
  <c r="E213" i="9" s="1"/>
  <c r="G113" i="9"/>
  <c r="J759" i="1"/>
  <c r="BZ71" i="1"/>
  <c r="J791" i="1"/>
  <c r="D273" i="9"/>
  <c r="F49" i="9"/>
  <c r="J770" i="1"/>
  <c r="CA71" i="1"/>
  <c r="C647" i="1" s="1"/>
  <c r="CC71" i="1"/>
  <c r="C620" i="1" s="1"/>
  <c r="BS71" i="1"/>
  <c r="C639" i="1" s="1"/>
  <c r="V71" i="1"/>
  <c r="C687" i="1" s="1"/>
  <c r="BP71" i="1"/>
  <c r="C561" i="1" s="1"/>
  <c r="H305" i="9"/>
  <c r="CE52" i="1"/>
  <c r="N71" i="1"/>
  <c r="G53" i="9" s="1"/>
  <c r="J778" i="1"/>
  <c r="E273" i="9"/>
  <c r="D241" i="9"/>
  <c r="J761" i="1"/>
  <c r="BI71" i="1"/>
  <c r="J777" i="1"/>
  <c r="J764" i="1"/>
  <c r="E145" i="9"/>
  <c r="C537" i="1"/>
  <c r="G537" i="1" s="1"/>
  <c r="I149" i="9"/>
  <c r="C499" i="1"/>
  <c r="G499" i="1" s="1"/>
  <c r="D21" i="9"/>
  <c r="C636" i="1"/>
  <c r="C516" i="1"/>
  <c r="G516" i="1" s="1"/>
  <c r="C671" i="1"/>
  <c r="I85" i="9"/>
  <c r="D85" i="9"/>
  <c r="D53" i="9"/>
  <c r="G117" i="9"/>
  <c r="C685" i="1"/>
  <c r="C625" i="1"/>
  <c r="C549" i="1"/>
  <c r="I213" i="9"/>
  <c r="C570" i="1"/>
  <c r="C508" i="1"/>
  <c r="G508" i="1" s="1"/>
  <c r="G245" i="9"/>
  <c r="C640" i="1"/>
  <c r="C521" i="1"/>
  <c r="G521" i="1" s="1"/>
  <c r="C680" i="1"/>
  <c r="C645" i="1"/>
  <c r="C705" i="1"/>
  <c r="G309" i="9"/>
  <c r="G21" i="9"/>
  <c r="C533" i="1"/>
  <c r="G533" i="1" s="1"/>
  <c r="C511" i="1"/>
  <c r="G511" i="1" s="1"/>
  <c r="C373" i="9"/>
  <c r="C565" i="1"/>
  <c r="F117" i="9"/>
  <c r="C622" i="1"/>
  <c r="C551" i="1"/>
  <c r="C626" i="1"/>
  <c r="C702" i="1"/>
  <c r="C514" i="1"/>
  <c r="G514" i="1" s="1"/>
  <c r="C558" i="1"/>
  <c r="C686" i="1"/>
  <c r="C500" i="1"/>
  <c r="G500" i="1" s="1"/>
  <c r="C692" i="1"/>
  <c r="C309" i="9"/>
  <c r="E815" i="1"/>
  <c r="C694" i="1"/>
  <c r="I277" i="9"/>
  <c r="C698" i="1"/>
  <c r="E149" i="9"/>
  <c r="C505" i="1"/>
  <c r="G505" i="1" s="1"/>
  <c r="C559" i="1"/>
  <c r="C562" i="1"/>
  <c r="C526" i="1"/>
  <c r="G526" i="1" s="1"/>
  <c r="C623" i="1"/>
  <c r="H277" i="9"/>
  <c r="I364" i="9"/>
  <c r="C428" i="1"/>
  <c r="B572" i="1"/>
  <c r="C571" i="10"/>
  <c r="C646" i="10"/>
  <c r="C142" i="8"/>
  <c r="D393" i="1"/>
  <c r="C625" i="10"/>
  <c r="C708" i="10"/>
  <c r="C536" i="10"/>
  <c r="G536" i="10" s="1"/>
  <c r="C694" i="10"/>
  <c r="C623" i="10"/>
  <c r="C641" i="10"/>
  <c r="C566" i="10"/>
  <c r="C550" i="10"/>
  <c r="C628" i="10"/>
  <c r="C534" i="10"/>
  <c r="C706" i="10"/>
  <c r="F518" i="1"/>
  <c r="C67" i="10"/>
  <c r="C72" i="10" s="1"/>
  <c r="CE52" i="10"/>
  <c r="F506" i="1"/>
  <c r="C645" i="10"/>
  <c r="C570" i="10"/>
  <c r="C616" i="10"/>
  <c r="C520" i="10"/>
  <c r="C692" i="10"/>
  <c r="H518" i="1" l="1"/>
  <c r="B528" i="1"/>
  <c r="C544" i="10"/>
  <c r="H544" i="10" s="1"/>
  <c r="C564" i="10"/>
  <c r="C531" i="10"/>
  <c r="G531" i="10" s="1"/>
  <c r="C545" i="10"/>
  <c r="G545" i="10" s="1"/>
  <c r="C686" i="10"/>
  <c r="F513" i="1"/>
  <c r="H500" i="1"/>
  <c r="H497" i="1"/>
  <c r="C559" i="10"/>
  <c r="C505" i="10"/>
  <c r="G505" i="10" s="1"/>
  <c r="C538" i="10"/>
  <c r="G538" i="10" s="1"/>
  <c r="C712" i="10"/>
  <c r="C552" i="10"/>
  <c r="C699" i="10"/>
  <c r="C626" i="10"/>
  <c r="C677" i="10"/>
  <c r="C701" i="10"/>
  <c r="C693" i="10"/>
  <c r="C668" i="10"/>
  <c r="C496" i="10"/>
  <c r="G496" i="10" s="1"/>
  <c r="B503" i="1"/>
  <c r="C502" i="10"/>
  <c r="G502" i="10" s="1"/>
  <c r="C540" i="10"/>
  <c r="C529" i="10"/>
  <c r="H529" i="10" s="1"/>
  <c r="C499" i="10"/>
  <c r="G499" i="10" s="1"/>
  <c r="C710" i="10"/>
  <c r="C613" i="10"/>
  <c r="C565" i="10"/>
  <c r="C629" i="10"/>
  <c r="H534" i="1"/>
  <c r="C621" i="10"/>
  <c r="C549" i="10"/>
  <c r="G549" i="10" s="1"/>
  <c r="H549" i="10" s="1"/>
  <c r="C537" i="10"/>
  <c r="G537" i="10" s="1"/>
  <c r="B515" i="1"/>
  <c r="F515" i="1" s="1"/>
  <c r="C554" i="10"/>
  <c r="C639" i="10"/>
  <c r="C572" i="10"/>
  <c r="C640" i="10"/>
  <c r="B568" i="1"/>
  <c r="C620" i="10"/>
  <c r="C546" i="10"/>
  <c r="C624" i="10"/>
  <c r="C638" i="10"/>
  <c r="B514" i="1"/>
  <c r="F514" i="1" s="1"/>
  <c r="H514" i="1" s="1"/>
  <c r="C685" i="10"/>
  <c r="C560" i="10"/>
  <c r="C631" i="10"/>
  <c r="B564" i="1"/>
  <c r="C513" i="10"/>
  <c r="G513" i="10" s="1"/>
  <c r="H513" i="10" s="1"/>
  <c r="C568" i="10"/>
  <c r="C548" i="10"/>
  <c r="C522" i="10"/>
  <c r="G522" i="10" s="1"/>
  <c r="C562" i="10"/>
  <c r="B536" i="1"/>
  <c r="F536" i="1" s="1"/>
  <c r="C535" i="10"/>
  <c r="G535" i="10" s="1"/>
  <c r="B501" i="1"/>
  <c r="F501" i="1" s="1"/>
  <c r="C542" i="10"/>
  <c r="B540" i="1"/>
  <c r="F540" i="1" s="1"/>
  <c r="H545" i="10"/>
  <c r="C615" i="10"/>
  <c r="B556" i="1"/>
  <c r="C644" i="10"/>
  <c r="C541" i="10"/>
  <c r="C518" i="10"/>
  <c r="G518" i="10" s="1"/>
  <c r="H518" i="10" s="1"/>
  <c r="C643" i="10"/>
  <c r="C635" i="10"/>
  <c r="C632" i="10"/>
  <c r="C684" i="10"/>
  <c r="C630" i="10"/>
  <c r="C521" i="10"/>
  <c r="B544" i="1"/>
  <c r="F544" i="1" s="1"/>
  <c r="H544" i="1" s="1"/>
  <c r="C523" i="10"/>
  <c r="G523" i="10" s="1"/>
  <c r="C526" i="10"/>
  <c r="G526" i="10" s="1"/>
  <c r="H538" i="1"/>
  <c r="C702" i="10"/>
  <c r="C539" i="10"/>
  <c r="G539" i="10" s="1"/>
  <c r="B524" i="1"/>
  <c r="F524" i="1" s="1"/>
  <c r="H524" i="1" s="1"/>
  <c r="H517" i="10"/>
  <c r="C533" i="10"/>
  <c r="G533" i="10" s="1"/>
  <c r="C669" i="10"/>
  <c r="C700" i="10"/>
  <c r="C528" i="10"/>
  <c r="G528" i="10" s="1"/>
  <c r="H528" i="10" s="1"/>
  <c r="C627" i="10"/>
  <c r="F502" i="1"/>
  <c r="C704" i="10"/>
  <c r="C530" i="10"/>
  <c r="H530" i="10" s="1"/>
  <c r="C512" i="10"/>
  <c r="G512" i="10" s="1"/>
  <c r="C504" i="10"/>
  <c r="G504" i="10" s="1"/>
  <c r="B505" i="1"/>
  <c r="C676" i="10"/>
  <c r="C519" i="10"/>
  <c r="B520" i="1"/>
  <c r="C691" i="10"/>
  <c r="B504" i="1"/>
  <c r="C503" i="10"/>
  <c r="G503" i="10" s="1"/>
  <c r="C675" i="10"/>
  <c r="B512" i="1"/>
  <c r="C511" i="10"/>
  <c r="C683" i="10"/>
  <c r="B516" i="1"/>
  <c r="C687" i="10"/>
  <c r="C515" i="10"/>
  <c r="B507" i="1"/>
  <c r="C506" i="10"/>
  <c r="G506" i="10" s="1"/>
  <c r="C678" i="10"/>
  <c r="C524" i="10"/>
  <c r="G524" i="10" s="1"/>
  <c r="C558" i="10"/>
  <c r="G500" i="10"/>
  <c r="H500" i="10" s="1"/>
  <c r="C569" i="10"/>
  <c r="B552" i="1"/>
  <c r="C617" i="10"/>
  <c r="C551" i="10"/>
  <c r="B558" i="1"/>
  <c r="C637" i="10"/>
  <c r="C557" i="10"/>
  <c r="B509" i="1"/>
  <c r="C508" i="10"/>
  <c r="C680" i="10"/>
  <c r="C682" i="10"/>
  <c r="B511" i="1"/>
  <c r="C510" i="10"/>
  <c r="B508" i="1"/>
  <c r="C507" i="10"/>
  <c r="C679" i="10"/>
  <c r="C696" i="10"/>
  <c r="C618" i="10"/>
  <c r="F530" i="1"/>
  <c r="H530" i="1" s="1"/>
  <c r="C636" i="10"/>
  <c r="C573" i="10"/>
  <c r="C634" i="10"/>
  <c r="B548" i="1"/>
  <c r="C672" i="10"/>
  <c r="C516" i="10"/>
  <c r="B517" i="1"/>
  <c r="C688" i="10"/>
  <c r="B526" i="1"/>
  <c r="C697" i="10"/>
  <c r="C525" i="10"/>
  <c r="C690" i="10"/>
  <c r="C698" i="10"/>
  <c r="C532" i="10"/>
  <c r="G532" i="10" s="1"/>
  <c r="C556" i="10"/>
  <c r="C619" i="10"/>
  <c r="C497" i="10"/>
  <c r="G497" i="10" s="1"/>
  <c r="C709" i="10"/>
  <c r="C673" i="10"/>
  <c r="C501" i="10"/>
  <c r="G501" i="10" s="1"/>
  <c r="C705" i="10"/>
  <c r="B510" i="1"/>
  <c r="C681" i="10"/>
  <c r="C509" i="10"/>
  <c r="B499" i="1"/>
  <c r="C498" i="10"/>
  <c r="G498" i="10" s="1"/>
  <c r="C670" i="10"/>
  <c r="B554" i="1"/>
  <c r="C553" i="10"/>
  <c r="C633" i="10"/>
  <c r="B562" i="1"/>
  <c r="C561" i="10"/>
  <c r="C622" i="10"/>
  <c r="H532" i="1"/>
  <c r="F532" i="1"/>
  <c r="E815" i="10"/>
  <c r="C427" i="10"/>
  <c r="B496" i="1"/>
  <c r="C667" i="10"/>
  <c r="C495" i="10"/>
  <c r="C149" i="9"/>
  <c r="C696" i="1"/>
  <c r="C525" i="1"/>
  <c r="G525" i="1" s="1"/>
  <c r="C510" i="1"/>
  <c r="G510" i="1" s="1"/>
  <c r="C543" i="1"/>
  <c r="C568" i="1"/>
  <c r="CE71" i="1"/>
  <c r="C716" i="1" s="1"/>
  <c r="C85" i="9"/>
  <c r="F213" i="9"/>
  <c r="D117" i="9"/>
  <c r="G149" i="9"/>
  <c r="C703" i="1"/>
  <c r="C531" i="1"/>
  <c r="G531" i="1" s="1"/>
  <c r="D149" i="9"/>
  <c r="H213" i="9"/>
  <c r="C670" i="1"/>
  <c r="C631" i="1"/>
  <c r="C574" i="1"/>
  <c r="C700" i="1"/>
  <c r="C504" i="1"/>
  <c r="G504" i="1" s="1"/>
  <c r="C433" i="1"/>
  <c r="C441" i="1" s="1"/>
  <c r="C21" i="9"/>
  <c r="C245" i="9"/>
  <c r="C522" i="1"/>
  <c r="G522" i="1" s="1"/>
  <c r="C708" i="1"/>
  <c r="C536" i="1"/>
  <c r="G536" i="1" s="1"/>
  <c r="H245" i="9"/>
  <c r="C496" i="1"/>
  <c r="G496" i="1" s="1"/>
  <c r="J816" i="1"/>
  <c r="C545" i="1"/>
  <c r="G545" i="1" s="1"/>
  <c r="C498" i="1"/>
  <c r="G498" i="1" s="1"/>
  <c r="C527" i="1"/>
  <c r="G527" i="1" s="1"/>
  <c r="C637" i="1"/>
  <c r="C627" i="1"/>
  <c r="C541" i="1"/>
  <c r="C690" i="1"/>
  <c r="C699" i="1"/>
  <c r="E53" i="9"/>
  <c r="C629" i="1"/>
  <c r="C560" i="1"/>
  <c r="G213" i="9"/>
  <c r="C614" i="1"/>
  <c r="D615" i="1" s="1"/>
  <c r="D672" i="1" s="1"/>
  <c r="C642" i="1"/>
  <c r="C567" i="1"/>
  <c r="C529" i="1"/>
  <c r="G529" i="1" s="1"/>
  <c r="C710" i="1"/>
  <c r="C213" i="9"/>
  <c r="C507" i="1"/>
  <c r="G507" i="1" s="1"/>
  <c r="H149" i="9"/>
  <c r="H309" i="9"/>
  <c r="H85" i="9"/>
  <c r="D213" i="9"/>
  <c r="C552" i="1"/>
  <c r="C572" i="1"/>
  <c r="C341" i="9"/>
  <c r="C684" i="1"/>
  <c r="E309" i="9"/>
  <c r="C277" i="9"/>
  <c r="C534" i="1"/>
  <c r="G534" i="1" s="1"/>
  <c r="I341" i="9"/>
  <c r="C707" i="1"/>
  <c r="C641" i="1"/>
  <c r="F85" i="9"/>
  <c r="C512" i="1"/>
  <c r="G512" i="1" s="1"/>
  <c r="C546" i="1"/>
  <c r="G546" i="1" s="1"/>
  <c r="C630" i="1"/>
  <c r="C706" i="1"/>
  <c r="C711" i="1"/>
  <c r="J815" i="1"/>
  <c r="G181" i="9"/>
  <c r="C515" i="1"/>
  <c r="G515" i="1" s="1"/>
  <c r="C53" i="9"/>
  <c r="C621" i="1"/>
  <c r="H21" i="9"/>
  <c r="C673" i="1"/>
  <c r="C679" i="1"/>
  <c r="C675" i="1"/>
  <c r="C646" i="1"/>
  <c r="H341" i="9"/>
  <c r="C571" i="1"/>
  <c r="C502" i="1"/>
  <c r="G502" i="1" s="1"/>
  <c r="C674" i="1"/>
  <c r="I21" i="9"/>
  <c r="C632" i="1"/>
  <c r="C519" i="1"/>
  <c r="G519" i="1" s="1"/>
  <c r="C643" i="1"/>
  <c r="C634" i="1"/>
  <c r="C554" i="1"/>
  <c r="E277" i="9"/>
  <c r="I117" i="9"/>
  <c r="C695" i="1"/>
  <c r="C523" i="1"/>
  <c r="G523" i="1" s="1"/>
  <c r="C547" i="1"/>
  <c r="C691" i="1"/>
  <c r="D373" i="9"/>
  <c r="C564" i="1"/>
  <c r="C712" i="1"/>
  <c r="C540" i="1"/>
  <c r="G540" i="1" s="1"/>
  <c r="I373" i="9"/>
  <c r="F528" i="1"/>
  <c r="H528" i="1"/>
  <c r="H523" i="10"/>
  <c r="D614" i="10"/>
  <c r="G543" i="10"/>
  <c r="H543" i="10" s="1"/>
  <c r="D710" i="1"/>
  <c r="D668" i="1"/>
  <c r="D680" i="1"/>
  <c r="D633" i="1"/>
  <c r="D619" i="1"/>
  <c r="D708" i="1"/>
  <c r="D695" i="1"/>
  <c r="D679" i="1"/>
  <c r="D624" i="1"/>
  <c r="D625" i="1"/>
  <c r="D681" i="1"/>
  <c r="D622" i="1"/>
  <c r="D639" i="1"/>
  <c r="D682" i="1"/>
  <c r="D642" i="1"/>
  <c r="D685" i="1"/>
  <c r="D635" i="1"/>
  <c r="D629" i="1"/>
  <c r="D620" i="1"/>
  <c r="D669" i="1"/>
  <c r="D691" i="1"/>
  <c r="D703" i="1"/>
  <c r="D677" i="1"/>
  <c r="D627" i="1"/>
  <c r="D640" i="1"/>
  <c r="D712" i="1"/>
  <c r="D701" i="1"/>
  <c r="D696" i="1"/>
  <c r="D692" i="1"/>
  <c r="D704" i="1"/>
  <c r="D700" i="1"/>
  <c r="D705" i="1"/>
  <c r="D699" i="1"/>
  <c r="D711" i="1"/>
  <c r="D706" i="1"/>
  <c r="D676" i="1"/>
  <c r="D632" i="1"/>
  <c r="D674" i="1"/>
  <c r="D716" i="1"/>
  <c r="D709" i="1"/>
  <c r="D702" i="1"/>
  <c r="D637" i="1"/>
  <c r="D694" i="1"/>
  <c r="D616" i="1"/>
  <c r="F550" i="1"/>
  <c r="H550" i="1" s="1"/>
  <c r="J733" i="10"/>
  <c r="J814" i="10" s="1"/>
  <c r="CE67" i="10"/>
  <c r="CE72" i="10" s="1"/>
  <c r="C715" i="10" s="1"/>
  <c r="H545" i="1"/>
  <c r="F545" i="1"/>
  <c r="G534" i="10"/>
  <c r="H534" i="10"/>
  <c r="F525" i="1"/>
  <c r="F529" i="1"/>
  <c r="H529" i="1" s="1"/>
  <c r="G544" i="10"/>
  <c r="C146" i="8"/>
  <c r="D396" i="1"/>
  <c r="C151" i="8" s="1"/>
  <c r="F521" i="1"/>
  <c r="H521" i="1"/>
  <c r="H535" i="1"/>
  <c r="F535" i="1"/>
  <c r="H533" i="1"/>
  <c r="F533" i="1"/>
  <c r="G520" i="10"/>
  <c r="H520" i="10"/>
  <c r="H527" i="1"/>
  <c r="F527" i="1"/>
  <c r="F539" i="1"/>
  <c r="H539" i="1"/>
  <c r="F519" i="1"/>
  <c r="H519" i="1" s="1"/>
  <c r="F523" i="1"/>
  <c r="H523" i="1" s="1"/>
  <c r="F537" i="1"/>
  <c r="H537" i="1"/>
  <c r="F531" i="1"/>
  <c r="H531" i="1"/>
  <c r="H522" i="1" l="1"/>
  <c r="H498" i="1"/>
  <c r="H525" i="1"/>
  <c r="H515" i="1"/>
  <c r="H536" i="1"/>
  <c r="H540" i="1"/>
  <c r="H546" i="1"/>
  <c r="F503" i="1"/>
  <c r="H503" i="1"/>
  <c r="G529" i="10"/>
  <c r="G530" i="10"/>
  <c r="H522" i="10"/>
  <c r="H501" i="1"/>
  <c r="H521" i="10"/>
  <c r="G521" i="10"/>
  <c r="H512" i="10"/>
  <c r="C714" i="10"/>
  <c r="H524" i="10"/>
  <c r="H497" i="10"/>
  <c r="C647" i="10"/>
  <c r="M715" i="10" s="1"/>
  <c r="Z815" i="10" s="1"/>
  <c r="G516" i="10"/>
  <c r="H516" i="10" s="1"/>
  <c r="F508" i="1"/>
  <c r="H508" i="1"/>
  <c r="F499" i="1"/>
  <c r="H499" i="1"/>
  <c r="G515" i="10"/>
  <c r="H515" i="10" s="1"/>
  <c r="H511" i="10"/>
  <c r="G511" i="10"/>
  <c r="H504" i="1"/>
  <c r="F504" i="1"/>
  <c r="G509" i="10"/>
  <c r="H509" i="10" s="1"/>
  <c r="F526" i="1"/>
  <c r="H526" i="1" s="1"/>
  <c r="G510" i="10"/>
  <c r="H510" i="10" s="1"/>
  <c r="G508" i="10"/>
  <c r="H508" i="10" s="1"/>
  <c r="F512" i="1"/>
  <c r="H512" i="1"/>
  <c r="H505" i="1"/>
  <c r="F505" i="1"/>
  <c r="F511" i="1"/>
  <c r="H511" i="1" s="1"/>
  <c r="F509" i="1"/>
  <c r="H509" i="1" s="1"/>
  <c r="F516" i="1"/>
  <c r="H516" i="1" s="1"/>
  <c r="F520" i="1"/>
  <c r="H520" i="1" s="1"/>
  <c r="F510" i="1"/>
  <c r="H510" i="1" s="1"/>
  <c r="G525" i="10"/>
  <c r="H525" i="10" s="1"/>
  <c r="F517" i="1"/>
  <c r="H517" i="1" s="1"/>
  <c r="G507" i="10"/>
  <c r="H507" i="10"/>
  <c r="F507" i="1"/>
  <c r="H507" i="1"/>
  <c r="G519" i="10"/>
  <c r="H519" i="10" s="1"/>
  <c r="G495" i="10"/>
  <c r="H495" i="10" s="1"/>
  <c r="F496" i="1"/>
  <c r="H496" i="1" s="1"/>
  <c r="D647" i="1"/>
  <c r="D690" i="1"/>
  <c r="D617" i="1"/>
  <c r="D630" i="1"/>
  <c r="D623" i="1"/>
  <c r="D644" i="1"/>
  <c r="D689" i="1"/>
  <c r="D673" i="1"/>
  <c r="D634" i="1"/>
  <c r="D713" i="1"/>
  <c r="D686" i="1"/>
  <c r="D618" i="1"/>
  <c r="D683" i="1"/>
  <c r="D643" i="1"/>
  <c r="D626" i="1"/>
  <c r="D698" i="1"/>
  <c r="D707" i="1"/>
  <c r="D697" i="1"/>
  <c r="D684" i="1"/>
  <c r="D631" i="1"/>
  <c r="D628" i="1"/>
  <c r="D645" i="1"/>
  <c r="D678" i="1"/>
  <c r="D621" i="1"/>
  <c r="E623" i="1" s="1"/>
  <c r="D670" i="1"/>
  <c r="D638" i="1"/>
  <c r="D671" i="1"/>
  <c r="D636" i="1"/>
  <c r="D675" i="1"/>
  <c r="D687" i="1"/>
  <c r="D693" i="1"/>
  <c r="D688" i="1"/>
  <c r="D646" i="1"/>
  <c r="D641" i="1"/>
  <c r="C715" i="1"/>
  <c r="C648" i="1"/>
  <c r="M716" i="1" s="1"/>
  <c r="Y816" i="1" s="1"/>
  <c r="D700" i="10"/>
  <c r="D692" i="10"/>
  <c r="D678" i="10"/>
  <c r="D715" i="10"/>
  <c r="D675" i="10"/>
  <c r="D638" i="10"/>
  <c r="D691" i="10"/>
  <c r="D627" i="10"/>
  <c r="D707" i="10"/>
  <c r="D623" i="10"/>
  <c r="D615" i="10"/>
  <c r="D670" i="10"/>
  <c r="D635" i="10"/>
  <c r="D703" i="10"/>
  <c r="D639" i="10"/>
  <c r="D646" i="10"/>
  <c r="D636" i="10"/>
  <c r="D622" i="10"/>
  <c r="D629" i="10"/>
  <c r="D689" i="10"/>
  <c r="D706" i="10"/>
  <c r="D634" i="10"/>
  <c r="D712" i="10"/>
  <c r="D695" i="10"/>
  <c r="D632" i="10"/>
  <c r="D697" i="10"/>
  <c r="D616" i="10"/>
  <c r="D680" i="10"/>
  <c r="D674" i="10"/>
  <c r="D631" i="10"/>
  <c r="D690" i="10"/>
  <c r="D708" i="10"/>
  <c r="D687" i="10"/>
  <c r="D676" i="10"/>
  <c r="D677" i="10"/>
  <c r="D679" i="10"/>
  <c r="D633" i="10"/>
  <c r="D620" i="10"/>
  <c r="D710" i="10"/>
  <c r="D671" i="10"/>
  <c r="D683" i="10"/>
  <c r="D642" i="10"/>
  <c r="D704" i="10"/>
  <c r="D698" i="10"/>
  <c r="D621" i="10"/>
  <c r="D630" i="10"/>
  <c r="D696" i="10"/>
  <c r="D682" i="10"/>
  <c r="D668" i="10"/>
  <c r="D643" i="10"/>
  <c r="D640" i="10"/>
  <c r="D644" i="10"/>
  <c r="D673" i="10"/>
  <c r="D688" i="10"/>
  <c r="D684" i="10"/>
  <c r="D637" i="10"/>
  <c r="D628" i="10"/>
  <c r="D625" i="10"/>
  <c r="D619" i="10"/>
  <c r="D667" i="10"/>
  <c r="D709" i="10"/>
  <c r="D705" i="10"/>
  <c r="D702" i="10"/>
  <c r="D626" i="10"/>
  <c r="D686" i="10"/>
  <c r="D624" i="10"/>
  <c r="D669" i="10"/>
  <c r="D672" i="10"/>
  <c r="D618" i="10"/>
  <c r="D617" i="10"/>
  <c r="D685" i="10"/>
  <c r="D681" i="10"/>
  <c r="D699" i="10"/>
  <c r="D641" i="10"/>
  <c r="D693" i="10"/>
  <c r="D701" i="10"/>
  <c r="D645" i="10"/>
  <c r="D694" i="10"/>
  <c r="D711" i="10"/>
  <c r="J815" i="10"/>
  <c r="C432" i="10"/>
  <c r="C441" i="10" s="1"/>
  <c r="E622" i="10" l="1"/>
  <c r="E715" i="10" s="1"/>
  <c r="E611" i="10"/>
  <c r="D714" i="10"/>
  <c r="E612" i="1"/>
  <c r="E697" i="1" s="1"/>
  <c r="D715" i="1"/>
  <c r="E709" i="1"/>
  <c r="E646" i="1"/>
  <c r="E690" i="1"/>
  <c r="E668" i="1"/>
  <c r="E633" i="1"/>
  <c r="E693" i="1"/>
  <c r="E716" i="1"/>
  <c r="E627" i="1"/>
  <c r="E643" i="1"/>
  <c r="E625" i="1"/>
  <c r="E645" i="1"/>
  <c r="E685" i="1"/>
  <c r="E637" i="1"/>
  <c r="E702" i="1"/>
  <c r="E677" i="1"/>
  <c r="E639" i="1"/>
  <c r="E638" i="1"/>
  <c r="E678" i="1"/>
  <c r="E673" i="1"/>
  <c r="E707" i="10" l="1"/>
  <c r="E626" i="10"/>
  <c r="E678" i="10"/>
  <c r="E677" i="10"/>
  <c r="E642" i="10"/>
  <c r="E708" i="10"/>
  <c r="E698" i="10"/>
  <c r="E703" i="10"/>
  <c r="E644" i="10"/>
  <c r="E633" i="10"/>
  <c r="E688" i="10"/>
  <c r="E625" i="10"/>
  <c r="E682" i="10"/>
  <c r="E627" i="10"/>
  <c r="E637" i="10"/>
  <c r="E681" i="10"/>
  <c r="E702" i="10"/>
  <c r="E669" i="10"/>
  <c r="E694" i="10"/>
  <c r="E632" i="10"/>
  <c r="E670" i="10"/>
  <c r="E638" i="10"/>
  <c r="E705" i="10"/>
  <c r="E710" i="10"/>
  <c r="E695" i="10"/>
  <c r="E697" i="10"/>
  <c r="E629" i="10"/>
  <c r="E676" i="10"/>
  <c r="E696" i="10"/>
  <c r="E628" i="10"/>
  <c r="E699" i="10"/>
  <c r="E675" i="10"/>
  <c r="E692" i="10"/>
  <c r="E684" i="10"/>
  <c r="E636" i="10"/>
  <c r="E643" i="10"/>
  <c r="E668" i="10"/>
  <c r="E680" i="10"/>
  <c r="E667" i="10"/>
  <c r="E631" i="10"/>
  <c r="E672" i="10"/>
  <c r="E646" i="10"/>
  <c r="E689" i="10"/>
  <c r="E706" i="10"/>
  <c r="E624" i="10"/>
  <c r="E683" i="10"/>
  <c r="E687" i="10"/>
  <c r="E679" i="10"/>
  <c r="E671" i="10"/>
  <c r="E645" i="10"/>
  <c r="E639" i="10"/>
  <c r="E640" i="10"/>
  <c r="E674" i="10"/>
  <c r="E623" i="10"/>
  <c r="F623" i="10" s="1"/>
  <c r="E709" i="10"/>
  <c r="E641" i="10"/>
  <c r="E711" i="10"/>
  <c r="E685" i="10"/>
  <c r="E690" i="10"/>
  <c r="E700" i="10"/>
  <c r="E704" i="10"/>
  <c r="E634" i="10"/>
  <c r="E630" i="10"/>
  <c r="E686" i="10"/>
  <c r="E691" i="10"/>
  <c r="E701" i="10"/>
  <c r="E673" i="10"/>
  <c r="E693" i="10"/>
  <c r="E712" i="10"/>
  <c r="E635" i="10"/>
  <c r="E681" i="1"/>
  <c r="E689" i="1"/>
  <c r="E711" i="1"/>
  <c r="E688" i="1"/>
  <c r="E698" i="1"/>
  <c r="E632" i="1"/>
  <c r="E671" i="1"/>
  <c r="E700" i="1"/>
  <c r="E706" i="1"/>
  <c r="E669" i="1"/>
  <c r="E712" i="1"/>
  <c r="E710" i="1"/>
  <c r="E701" i="1"/>
  <c r="E631" i="1"/>
  <c r="E679" i="1"/>
  <c r="E680" i="1"/>
  <c r="E672" i="1"/>
  <c r="E629" i="1"/>
  <c r="E675" i="1"/>
  <c r="E636" i="1"/>
  <c r="E670" i="1"/>
  <c r="E686" i="1"/>
  <c r="E626" i="1"/>
  <c r="E691" i="1"/>
  <c r="E635" i="1"/>
  <c r="E674" i="1"/>
  <c r="E640" i="1"/>
  <c r="E630" i="1"/>
  <c r="E624" i="1"/>
  <c r="E694" i="1"/>
  <c r="E676" i="1"/>
  <c r="E696" i="1"/>
  <c r="E708" i="1"/>
  <c r="E628" i="1"/>
  <c r="E704" i="1"/>
  <c r="E713" i="1"/>
  <c r="E634" i="1"/>
  <c r="E641" i="1"/>
  <c r="E707" i="1"/>
  <c r="E692" i="1"/>
  <c r="E644" i="1"/>
  <c r="E683" i="1"/>
  <c r="E647" i="1"/>
  <c r="E695" i="1"/>
  <c r="E642" i="1"/>
  <c r="E684" i="1"/>
  <c r="E699" i="1"/>
  <c r="E687" i="1"/>
  <c r="E705" i="1"/>
  <c r="E703" i="1"/>
  <c r="E682" i="1"/>
  <c r="F624" i="1"/>
  <c r="E714" i="10" l="1"/>
  <c r="F712" i="10"/>
  <c r="F646" i="10"/>
  <c r="F642" i="10"/>
  <c r="F667" i="10"/>
  <c r="F700" i="10"/>
  <c r="F632" i="10"/>
  <c r="F711" i="10"/>
  <c r="F669" i="10"/>
  <c r="F705" i="10"/>
  <c r="F707" i="10"/>
  <c r="F699" i="10"/>
  <c r="F636" i="10"/>
  <c r="F698" i="10"/>
  <c r="F627" i="10"/>
  <c r="F703" i="10"/>
  <c r="F631" i="10"/>
  <c r="F715" i="10"/>
  <c r="F680" i="10"/>
  <c r="F689" i="10"/>
  <c r="F679" i="10"/>
  <c r="F675" i="10"/>
  <c r="F626" i="10"/>
  <c r="F625" i="10"/>
  <c r="F677" i="10"/>
  <c r="F704" i="10"/>
  <c r="F694" i="10"/>
  <c r="F634" i="10"/>
  <c r="F630" i="10"/>
  <c r="F697" i="10"/>
  <c r="F629" i="10"/>
  <c r="F638" i="10"/>
  <c r="F682" i="10"/>
  <c r="F683" i="10"/>
  <c r="F706" i="10"/>
  <c r="F641" i="10"/>
  <c r="F690" i="10"/>
  <c r="F640" i="10"/>
  <c r="F643" i="10"/>
  <c r="F672" i="10"/>
  <c r="F645" i="10"/>
  <c r="F644" i="10"/>
  <c r="F702" i="10"/>
  <c r="F624" i="10"/>
  <c r="F678" i="10"/>
  <c r="F681" i="10"/>
  <c r="F710" i="10"/>
  <c r="F696" i="10"/>
  <c r="F686" i="10"/>
  <c r="F673" i="10"/>
  <c r="F633" i="10"/>
  <c r="F637" i="10"/>
  <c r="F628" i="10"/>
  <c r="F688" i="10"/>
  <c r="F691" i="10"/>
  <c r="F670" i="10"/>
  <c r="F709" i="10"/>
  <c r="F708" i="10"/>
  <c r="F693" i="10"/>
  <c r="F701" i="10"/>
  <c r="F674" i="10"/>
  <c r="F685" i="10"/>
  <c r="F695" i="10"/>
  <c r="F687" i="10"/>
  <c r="F676" i="10"/>
  <c r="F684" i="10"/>
  <c r="F692" i="10"/>
  <c r="F635" i="10"/>
  <c r="F668" i="10"/>
  <c r="F671" i="10"/>
  <c r="F639" i="10"/>
  <c r="E715" i="1"/>
  <c r="F668" i="1"/>
  <c r="F671" i="1"/>
  <c r="F712" i="1"/>
  <c r="F713" i="1"/>
  <c r="F628" i="1"/>
  <c r="F638" i="1"/>
  <c r="F626" i="1"/>
  <c r="F694" i="1"/>
  <c r="F710" i="1"/>
  <c r="F698" i="1"/>
  <c r="F708" i="1"/>
  <c r="F632" i="1"/>
  <c r="F692" i="1"/>
  <c r="F699" i="1"/>
  <c r="F686" i="1"/>
  <c r="F706" i="1"/>
  <c r="F674" i="1"/>
  <c r="F673" i="1"/>
  <c r="F645" i="1"/>
  <c r="F682" i="1"/>
  <c r="F693" i="1"/>
  <c r="F625" i="1"/>
  <c r="F702" i="1"/>
  <c r="F677" i="1"/>
  <c r="F711" i="1"/>
  <c r="F631" i="1"/>
  <c r="F705" i="1"/>
  <c r="F669" i="1"/>
  <c r="F633" i="1"/>
  <c r="F642" i="1"/>
  <c r="F639" i="1"/>
  <c r="F684" i="1"/>
  <c r="F683" i="1"/>
  <c r="F676" i="1"/>
  <c r="F675" i="1"/>
  <c r="F643" i="1"/>
  <c r="F672" i="1"/>
  <c r="F646" i="1"/>
  <c r="F696" i="1"/>
  <c r="F680" i="1"/>
  <c r="F635" i="1"/>
  <c r="F707" i="1"/>
  <c r="F700" i="1"/>
  <c r="F691" i="1"/>
  <c r="F681" i="1"/>
  <c r="F630" i="1"/>
  <c r="F704" i="1"/>
  <c r="F690" i="1"/>
  <c r="F637" i="1"/>
  <c r="F685" i="1"/>
  <c r="F636" i="1"/>
  <c r="F629" i="1"/>
  <c r="F678" i="1"/>
  <c r="F695" i="1"/>
  <c r="F701" i="1"/>
  <c r="F687" i="1"/>
  <c r="F716" i="1"/>
  <c r="F703" i="1"/>
  <c r="F679" i="1"/>
  <c r="F641" i="1"/>
  <c r="F689" i="1"/>
  <c r="F647" i="1"/>
  <c r="F627" i="1"/>
  <c r="F634" i="1"/>
  <c r="F640" i="1"/>
  <c r="F697" i="1"/>
  <c r="F709" i="1"/>
  <c r="F688" i="1"/>
  <c r="F670" i="1"/>
  <c r="F644" i="1"/>
  <c r="F714" i="10" l="1"/>
  <c r="G624" i="10"/>
  <c r="F715" i="1"/>
  <c r="G625" i="1"/>
  <c r="G645" i="10" l="1"/>
  <c r="G697" i="10"/>
  <c r="G639" i="10"/>
  <c r="G676" i="10"/>
  <c r="G686" i="10"/>
  <c r="G694" i="10"/>
  <c r="G691" i="10"/>
  <c r="G706" i="10"/>
  <c r="G625" i="10"/>
  <c r="G633" i="10"/>
  <c r="G693" i="10"/>
  <c r="G669" i="10"/>
  <c r="G638" i="10"/>
  <c r="G704" i="10"/>
  <c r="G671" i="10"/>
  <c r="G644" i="10"/>
  <c r="G710" i="10"/>
  <c r="G630" i="10"/>
  <c r="G627" i="10"/>
  <c r="G675" i="10"/>
  <c r="G634" i="10"/>
  <c r="G667" i="10"/>
  <c r="G626" i="10"/>
  <c r="G692" i="10"/>
  <c r="G635" i="10"/>
  <c r="G670" i="10"/>
  <c r="G684" i="10"/>
  <c r="G680" i="10"/>
  <c r="G628" i="10"/>
  <c r="G677" i="10"/>
  <c r="G701" i="10"/>
  <c r="G685" i="10"/>
  <c r="G683" i="10"/>
  <c r="G679" i="10"/>
  <c r="G712" i="10"/>
  <c r="G643" i="10"/>
  <c r="G641" i="10"/>
  <c r="G642" i="10"/>
  <c r="G682" i="10"/>
  <c r="G674" i="10"/>
  <c r="G699" i="10"/>
  <c r="G695" i="10"/>
  <c r="G696" i="10"/>
  <c r="G678" i="10"/>
  <c r="G709" i="10"/>
  <c r="G672" i="10"/>
  <c r="G708" i="10"/>
  <c r="G681" i="10"/>
  <c r="G707" i="10"/>
  <c r="G715" i="10"/>
  <c r="G632" i="10"/>
  <c r="G703" i="10"/>
  <c r="G700" i="10"/>
  <c r="G637" i="10"/>
  <c r="G698" i="10"/>
  <c r="G702" i="10"/>
  <c r="G705" i="10"/>
  <c r="G690" i="10"/>
  <c r="G688" i="10"/>
  <c r="G711" i="10"/>
  <c r="G631" i="10"/>
  <c r="G646" i="10"/>
  <c r="G668" i="10"/>
  <c r="G629" i="10"/>
  <c r="G687" i="10"/>
  <c r="G636" i="10"/>
  <c r="G640" i="10"/>
  <c r="G673" i="10"/>
  <c r="G689" i="10"/>
  <c r="G680" i="1"/>
  <c r="G698" i="1"/>
  <c r="G703" i="1"/>
  <c r="G627" i="1"/>
  <c r="G684" i="1"/>
  <c r="G678" i="1"/>
  <c r="G716" i="1"/>
  <c r="G697" i="1"/>
  <c r="G638" i="1"/>
  <c r="G640" i="1"/>
  <c r="G674" i="1"/>
  <c r="G686" i="1"/>
  <c r="G688" i="1"/>
  <c r="G710" i="1"/>
  <c r="G706" i="1"/>
  <c r="G639" i="1"/>
  <c r="G694" i="1"/>
  <c r="G712" i="1"/>
  <c r="G670" i="1"/>
  <c r="G673" i="1"/>
  <c r="G683" i="1"/>
  <c r="G637" i="1"/>
  <c r="G713" i="1"/>
  <c r="G708" i="1"/>
  <c r="G669" i="1"/>
  <c r="G628" i="1"/>
  <c r="G671" i="1"/>
  <c r="G690" i="1"/>
  <c r="G634" i="1"/>
  <c r="G687" i="1"/>
  <c r="G679" i="1"/>
  <c r="G630" i="1"/>
  <c r="G692" i="1"/>
  <c r="G647" i="1"/>
  <c r="G704" i="1"/>
  <c r="G643" i="1"/>
  <c r="G699" i="1"/>
  <c r="G645" i="1"/>
  <c r="G696" i="1"/>
  <c r="G629" i="1"/>
  <c r="G695" i="1"/>
  <c r="G707" i="1"/>
  <c r="G700" i="1"/>
  <c r="G693" i="1"/>
  <c r="G677" i="1"/>
  <c r="G685" i="1"/>
  <c r="G702" i="1"/>
  <c r="G705" i="1"/>
  <c r="G636" i="1"/>
  <c r="G672" i="1"/>
  <c r="G691" i="1"/>
  <c r="G668" i="1"/>
  <c r="G633" i="1"/>
  <c r="G626" i="1"/>
  <c r="G681" i="1"/>
  <c r="G676" i="1"/>
  <c r="G631" i="1"/>
  <c r="G675" i="1"/>
  <c r="G641" i="1"/>
  <c r="G689" i="1"/>
  <c r="G711" i="1"/>
  <c r="G709" i="1"/>
  <c r="G642" i="1"/>
  <c r="G701" i="1"/>
  <c r="G635" i="1"/>
  <c r="G644" i="1"/>
  <c r="G632" i="1"/>
  <c r="G646" i="1"/>
  <c r="G682" i="1"/>
  <c r="H627" i="10" l="1"/>
  <c r="H680" i="10" s="1"/>
  <c r="G714" i="10"/>
  <c r="G715" i="1"/>
  <c r="H628" i="1"/>
  <c r="H638" i="10" l="1"/>
  <c r="H677" i="10"/>
  <c r="H693" i="10"/>
  <c r="H700" i="10"/>
  <c r="H639" i="10"/>
  <c r="H696" i="10"/>
  <c r="H691" i="10"/>
  <c r="H631" i="10"/>
  <c r="H710" i="10"/>
  <c r="H674" i="10"/>
  <c r="H712" i="10"/>
  <c r="H671" i="10"/>
  <c r="H636" i="10"/>
  <c r="H628" i="10"/>
  <c r="H645" i="10"/>
  <c r="H630" i="10"/>
  <c r="H673" i="10"/>
  <c r="H635" i="10"/>
  <c r="H633" i="10"/>
  <c r="H675" i="10"/>
  <c r="H695" i="10"/>
  <c r="H708" i="10"/>
  <c r="H642" i="10"/>
  <c r="H705" i="10"/>
  <c r="H701" i="10"/>
  <c r="H669" i="10"/>
  <c r="H672" i="10"/>
  <c r="H692" i="10"/>
  <c r="H689" i="10"/>
  <c r="H678" i="10"/>
  <c r="H684" i="10"/>
  <c r="H694" i="10"/>
  <c r="H704" i="10"/>
  <c r="H711" i="10"/>
  <c r="H687" i="10"/>
  <c r="H640" i="10"/>
  <c r="H699" i="10"/>
  <c r="H634" i="10"/>
  <c r="H702" i="10"/>
  <c r="H697" i="10"/>
  <c r="H688" i="10"/>
  <c r="H667" i="10"/>
  <c r="H707" i="10"/>
  <c r="H646" i="10"/>
  <c r="H681" i="10"/>
  <c r="H632" i="10"/>
  <c r="H709" i="10"/>
  <c r="H670" i="10"/>
  <c r="H682" i="10"/>
  <c r="H715" i="10"/>
  <c r="H637" i="10"/>
  <c r="H629" i="10"/>
  <c r="H676" i="10"/>
  <c r="H679" i="10"/>
  <c r="H686" i="10"/>
  <c r="H643" i="10"/>
  <c r="H644" i="10"/>
  <c r="H690" i="10"/>
  <c r="H698" i="10"/>
  <c r="H683" i="10"/>
  <c r="H703" i="10"/>
  <c r="H706" i="10"/>
  <c r="H685" i="10"/>
  <c r="H641" i="10"/>
  <c r="H668" i="10"/>
  <c r="I628" i="10"/>
  <c r="H699" i="1"/>
  <c r="H676" i="1"/>
  <c r="H631" i="1"/>
  <c r="H692" i="1"/>
  <c r="H687" i="1"/>
  <c r="H709" i="1"/>
  <c r="H708" i="1"/>
  <c r="H630" i="1"/>
  <c r="H639" i="1"/>
  <c r="H670" i="1"/>
  <c r="H686" i="1"/>
  <c r="H712" i="1"/>
  <c r="H698" i="1"/>
  <c r="H707" i="1"/>
  <c r="H713" i="1"/>
  <c r="H644" i="1"/>
  <c r="H716" i="1"/>
  <c r="H674" i="1"/>
  <c r="H629" i="1"/>
  <c r="H632" i="1"/>
  <c r="H704" i="1"/>
  <c r="H678" i="1"/>
  <c r="H638" i="1"/>
  <c r="H642" i="1"/>
  <c r="H690" i="1"/>
  <c r="H640" i="1"/>
  <c r="H684" i="1"/>
  <c r="H669" i="1"/>
  <c r="H633" i="1"/>
  <c r="H706" i="1"/>
  <c r="H688" i="1"/>
  <c r="H637" i="1"/>
  <c r="H700" i="1"/>
  <c r="H694" i="1"/>
  <c r="H635" i="1"/>
  <c r="H646" i="1"/>
  <c r="H710" i="1"/>
  <c r="H677" i="1"/>
  <c r="H641" i="1"/>
  <c r="H672" i="1"/>
  <c r="H689" i="1"/>
  <c r="H685" i="1"/>
  <c r="H711" i="1"/>
  <c r="H645" i="1"/>
  <c r="H683" i="1"/>
  <c r="H691" i="1"/>
  <c r="H643" i="1"/>
  <c r="H680" i="1"/>
  <c r="H697" i="1"/>
  <c r="H673" i="1"/>
  <c r="H702" i="1"/>
  <c r="H675" i="1"/>
  <c r="H636" i="1"/>
  <c r="H682" i="1"/>
  <c r="H671" i="1"/>
  <c r="H681" i="1"/>
  <c r="H696" i="1"/>
  <c r="H679" i="1"/>
  <c r="H695" i="1"/>
  <c r="H647" i="1"/>
  <c r="H634" i="1"/>
  <c r="H703" i="1"/>
  <c r="H705" i="1"/>
  <c r="H693" i="1"/>
  <c r="H701" i="1"/>
  <c r="H668" i="1"/>
  <c r="H714" i="10" l="1"/>
  <c r="I702" i="10"/>
  <c r="I687" i="10"/>
  <c r="I676" i="10"/>
  <c r="I640" i="10"/>
  <c r="I685" i="10"/>
  <c r="I700" i="10"/>
  <c r="I682" i="10"/>
  <c r="I690" i="10"/>
  <c r="I698" i="10"/>
  <c r="I645" i="10"/>
  <c r="I711" i="10"/>
  <c r="I637" i="10"/>
  <c r="I709" i="10"/>
  <c r="I694" i="10"/>
  <c r="I696" i="10"/>
  <c r="I706" i="10"/>
  <c r="I692" i="10"/>
  <c r="I689" i="10"/>
  <c r="I701" i="10"/>
  <c r="I678" i="10"/>
  <c r="I642" i="10"/>
  <c r="I668" i="10"/>
  <c r="I669" i="10"/>
  <c r="I705" i="10"/>
  <c r="I629" i="10"/>
  <c r="I641" i="10"/>
  <c r="I683" i="10"/>
  <c r="I693" i="10"/>
  <c r="I631" i="10"/>
  <c r="I681" i="10"/>
  <c r="I677" i="10"/>
  <c r="I708" i="10"/>
  <c r="I638" i="10"/>
  <c r="I697" i="10"/>
  <c r="I671" i="10"/>
  <c r="I646" i="10"/>
  <c r="I684" i="10"/>
  <c r="I634" i="10"/>
  <c r="I695" i="10"/>
  <c r="I707" i="10"/>
  <c r="I680" i="10"/>
  <c r="I710" i="10"/>
  <c r="I675" i="10"/>
  <c r="I636" i="10"/>
  <c r="I688" i="10"/>
  <c r="I635" i="10"/>
  <c r="I715" i="10"/>
  <c r="I712" i="10"/>
  <c r="I691" i="10"/>
  <c r="I633" i="10"/>
  <c r="I679" i="10"/>
  <c r="I686" i="10"/>
  <c r="I632" i="10"/>
  <c r="I643" i="10"/>
  <c r="I704" i="10"/>
  <c r="I644" i="10"/>
  <c r="I674" i="10"/>
  <c r="I673" i="10"/>
  <c r="I699" i="10"/>
  <c r="I670" i="10"/>
  <c r="I630" i="10"/>
  <c r="I639" i="10"/>
  <c r="I703" i="10"/>
  <c r="I672" i="10"/>
  <c r="I667" i="10"/>
  <c r="H715" i="1"/>
  <c r="I629" i="1"/>
  <c r="I714" i="10" l="1"/>
  <c r="J629" i="10"/>
  <c r="I635" i="1"/>
  <c r="I638" i="1"/>
  <c r="I673" i="1"/>
  <c r="I630" i="1"/>
  <c r="J630" i="1" s="1"/>
  <c r="I633" i="1"/>
  <c r="I698" i="1"/>
  <c r="I704" i="1"/>
  <c r="I711" i="1"/>
  <c r="I671" i="1"/>
  <c r="I701" i="1"/>
  <c r="I674" i="1"/>
  <c r="I647" i="1"/>
  <c r="I680" i="1"/>
  <c r="I646" i="1"/>
  <c r="I636" i="1"/>
  <c r="I645" i="1"/>
  <c r="I668" i="1"/>
  <c r="I691" i="1"/>
  <c r="I700" i="1"/>
  <c r="I705" i="1"/>
  <c r="I643" i="1"/>
  <c r="I686" i="1"/>
  <c r="I634" i="1"/>
  <c r="I687" i="1"/>
  <c r="I702" i="1"/>
  <c r="I672" i="1"/>
  <c r="I696" i="1"/>
  <c r="I697" i="1"/>
  <c r="I642" i="1"/>
  <c r="I639" i="1"/>
  <c r="I631" i="1"/>
  <c r="I640" i="1"/>
  <c r="I695" i="1"/>
  <c r="I708" i="1"/>
  <c r="I681" i="1"/>
  <c r="I703" i="1"/>
  <c r="I641" i="1"/>
  <c r="I637" i="1"/>
  <c r="I679" i="1"/>
  <c r="I677" i="1"/>
  <c r="I706" i="1"/>
  <c r="I688" i="1"/>
  <c r="I692" i="1"/>
  <c r="I716" i="1"/>
  <c r="I675" i="1"/>
  <c r="I713" i="1"/>
  <c r="I684" i="1"/>
  <c r="I694" i="1"/>
  <c r="I644" i="1"/>
  <c r="I670" i="1"/>
  <c r="I669" i="1"/>
  <c r="I690" i="1"/>
  <c r="I710" i="1"/>
  <c r="I689" i="1"/>
  <c r="I685" i="1"/>
  <c r="I707" i="1"/>
  <c r="I709" i="1"/>
  <c r="I712" i="1"/>
  <c r="I682" i="1"/>
  <c r="I632" i="1"/>
  <c r="I676" i="1"/>
  <c r="I683" i="1"/>
  <c r="I699" i="1"/>
  <c r="I678" i="1"/>
  <c r="I693" i="1"/>
  <c r="J701" i="10" l="1"/>
  <c r="J640" i="10"/>
  <c r="J675" i="10"/>
  <c r="J636" i="10"/>
  <c r="J674" i="10"/>
  <c r="J630" i="10"/>
  <c r="J702" i="10"/>
  <c r="J669" i="10"/>
  <c r="J686" i="10"/>
  <c r="J672" i="10"/>
  <c r="J638" i="10"/>
  <c r="J706" i="10"/>
  <c r="J678" i="10"/>
  <c r="J691" i="10"/>
  <c r="J680" i="10"/>
  <c r="J643" i="10"/>
  <c r="J642" i="10"/>
  <c r="J685" i="10"/>
  <c r="J704" i="10"/>
  <c r="J634" i="10"/>
  <c r="J676" i="10"/>
  <c r="J703" i="10"/>
  <c r="J641" i="10"/>
  <c r="J709" i="10"/>
  <c r="J668" i="10"/>
  <c r="J689" i="10"/>
  <c r="J715" i="10"/>
  <c r="J633" i="10"/>
  <c r="J692" i="10"/>
  <c r="J631" i="10"/>
  <c r="J671" i="10"/>
  <c r="J699" i="10"/>
  <c r="J696" i="10"/>
  <c r="J639" i="10"/>
  <c r="J681" i="10"/>
  <c r="J683" i="10"/>
  <c r="J698" i="10"/>
  <c r="J708" i="10"/>
  <c r="J670" i="10"/>
  <c r="J667" i="10"/>
  <c r="J673" i="10"/>
  <c r="J712" i="10"/>
  <c r="J694" i="10"/>
  <c r="J687" i="10"/>
  <c r="J682" i="10"/>
  <c r="J688" i="10"/>
  <c r="J679" i="10"/>
  <c r="J700" i="10"/>
  <c r="J645" i="10"/>
  <c r="J695" i="10"/>
  <c r="J646" i="10"/>
  <c r="J637" i="10"/>
  <c r="J677" i="10"/>
  <c r="J644" i="10"/>
  <c r="J710" i="10"/>
  <c r="J711" i="10"/>
  <c r="J697" i="10"/>
  <c r="J632" i="10"/>
  <c r="J705" i="10"/>
  <c r="J635" i="10"/>
  <c r="J690" i="10"/>
  <c r="J684" i="10"/>
  <c r="J693" i="10"/>
  <c r="J707" i="10"/>
  <c r="J695" i="1"/>
  <c r="J693" i="1"/>
  <c r="J671" i="1"/>
  <c r="J642" i="1"/>
  <c r="J635" i="1"/>
  <c r="J688" i="1"/>
  <c r="J703" i="1"/>
  <c r="J686" i="1"/>
  <c r="J690" i="1"/>
  <c r="J702" i="1"/>
  <c r="J692" i="1"/>
  <c r="J632" i="1"/>
  <c r="J674" i="1"/>
  <c r="J631" i="1"/>
  <c r="J640" i="1"/>
  <c r="J705" i="1"/>
  <c r="J668" i="1"/>
  <c r="J637" i="1"/>
  <c r="J697" i="1"/>
  <c r="J634" i="1"/>
  <c r="J687" i="1"/>
  <c r="J681" i="1"/>
  <c r="J638" i="1"/>
  <c r="J709" i="1"/>
  <c r="J678" i="1"/>
  <c r="J677" i="1"/>
  <c r="J711" i="1"/>
  <c r="J683" i="1"/>
  <c r="J708" i="1"/>
  <c r="J647" i="1"/>
  <c r="J716" i="1"/>
  <c r="J700" i="1"/>
  <c r="J672" i="1"/>
  <c r="J707" i="1"/>
  <c r="J644" i="1"/>
  <c r="J713" i="1"/>
  <c r="J691" i="1"/>
  <c r="J706" i="1"/>
  <c r="J696" i="1"/>
  <c r="J669" i="1"/>
  <c r="J646" i="1"/>
  <c r="J680" i="1"/>
  <c r="J704" i="1"/>
  <c r="J670" i="1"/>
  <c r="J684" i="1"/>
  <c r="J641" i="1"/>
  <c r="J643" i="1"/>
  <c r="J679" i="1"/>
  <c r="J639" i="1"/>
  <c r="J698" i="1"/>
  <c r="J710" i="1"/>
  <c r="J633" i="1"/>
  <c r="J676" i="1"/>
  <c r="J701" i="1"/>
  <c r="J712" i="1"/>
  <c r="J673" i="1"/>
  <c r="J636" i="1"/>
  <c r="J675" i="1"/>
  <c r="J689" i="1"/>
  <c r="J682" i="1"/>
  <c r="J685" i="1"/>
  <c r="J645" i="1"/>
  <c r="J694" i="1"/>
  <c r="J699" i="1"/>
  <c r="I715" i="1"/>
  <c r="K643" i="10" l="1"/>
  <c r="L646" i="10"/>
  <c r="J714" i="10"/>
  <c r="K644" i="1"/>
  <c r="K682" i="1" s="1"/>
  <c r="L647" i="1"/>
  <c r="J715" i="1"/>
  <c r="K680" i="10" l="1"/>
  <c r="K703" i="10"/>
  <c r="K677" i="10"/>
  <c r="K673" i="10"/>
  <c r="K710" i="10"/>
  <c r="K690" i="10"/>
  <c r="K701" i="10"/>
  <c r="K667" i="10"/>
  <c r="K709" i="10"/>
  <c r="K708" i="10"/>
  <c r="K692" i="10"/>
  <c r="K670" i="10"/>
  <c r="K675" i="10"/>
  <c r="K705" i="10"/>
  <c r="K687" i="10"/>
  <c r="K688" i="10"/>
  <c r="K685" i="10"/>
  <c r="K695" i="10"/>
  <c r="K697" i="10"/>
  <c r="K704" i="10"/>
  <c r="K676" i="10"/>
  <c r="K693" i="10"/>
  <c r="K691" i="10"/>
  <c r="K684" i="10"/>
  <c r="K681" i="10"/>
  <c r="K674" i="10"/>
  <c r="K702" i="10"/>
  <c r="K679" i="10"/>
  <c r="K699" i="10"/>
  <c r="K696" i="10"/>
  <c r="K678" i="10"/>
  <c r="K698" i="10"/>
  <c r="K671" i="10"/>
  <c r="K669" i="10"/>
  <c r="K683" i="10"/>
  <c r="K682" i="10"/>
  <c r="K694" i="10"/>
  <c r="K700" i="10"/>
  <c r="K711" i="10"/>
  <c r="K672" i="10"/>
  <c r="K668" i="10"/>
  <c r="K689" i="10"/>
  <c r="K715" i="10"/>
  <c r="K707" i="10"/>
  <c r="K706" i="10"/>
  <c r="K712" i="10"/>
  <c r="K686" i="10"/>
  <c r="L691" i="10"/>
  <c r="L708" i="10"/>
  <c r="L692" i="10"/>
  <c r="L703" i="10"/>
  <c r="M703" i="10" s="1"/>
  <c r="Z769" i="10" s="1"/>
  <c r="L695" i="10"/>
  <c r="L683" i="10"/>
  <c r="L677" i="10"/>
  <c r="L672" i="10"/>
  <c r="L689" i="10"/>
  <c r="L681" i="10"/>
  <c r="M681" i="10" s="1"/>
  <c r="Z747" i="10" s="1"/>
  <c r="L687" i="10"/>
  <c r="L674" i="10"/>
  <c r="M674" i="10" s="1"/>
  <c r="Z740" i="10" s="1"/>
  <c r="L688" i="10"/>
  <c r="M688" i="10" s="1"/>
  <c r="Z754" i="10" s="1"/>
  <c r="L697" i="10"/>
  <c r="L701" i="10"/>
  <c r="L694" i="10"/>
  <c r="L669" i="10"/>
  <c r="L684" i="10"/>
  <c r="L676" i="10"/>
  <c r="L711" i="10"/>
  <c r="M711" i="10" s="1"/>
  <c r="Z777" i="10" s="1"/>
  <c r="L668" i="10"/>
  <c r="L712" i="10"/>
  <c r="L709" i="10"/>
  <c r="L715" i="10"/>
  <c r="L696" i="10"/>
  <c r="L686" i="10"/>
  <c r="L698" i="10"/>
  <c r="L675" i="10"/>
  <c r="L705" i="10"/>
  <c r="L682" i="10"/>
  <c r="L704" i="10"/>
  <c r="L700" i="10"/>
  <c r="M700" i="10" s="1"/>
  <c r="Z766" i="10" s="1"/>
  <c r="L710" i="10"/>
  <c r="L702" i="10"/>
  <c r="L699" i="10"/>
  <c r="L670" i="10"/>
  <c r="L693" i="10"/>
  <c r="L707" i="10"/>
  <c r="L671" i="10"/>
  <c r="L685" i="10"/>
  <c r="L673" i="10"/>
  <c r="M673" i="10" s="1"/>
  <c r="Z739" i="10" s="1"/>
  <c r="L680" i="10"/>
  <c r="M680" i="10" s="1"/>
  <c r="Z746" i="10" s="1"/>
  <c r="L678" i="10"/>
  <c r="L690" i="10"/>
  <c r="M690" i="10" s="1"/>
  <c r="Z756" i="10" s="1"/>
  <c r="L679" i="10"/>
  <c r="M679" i="10" s="1"/>
  <c r="Z745" i="10" s="1"/>
  <c r="L667" i="10"/>
  <c r="L706" i="10"/>
  <c r="K694" i="1"/>
  <c r="K668" i="1"/>
  <c r="K699" i="1"/>
  <c r="K692" i="1"/>
  <c r="K711" i="1"/>
  <c r="K669" i="1"/>
  <c r="K687" i="1"/>
  <c r="K680" i="1"/>
  <c r="K698" i="1"/>
  <c r="K685" i="1"/>
  <c r="K712" i="1"/>
  <c r="K671" i="1"/>
  <c r="K684" i="1"/>
  <c r="K673" i="1"/>
  <c r="K702" i="1"/>
  <c r="K706" i="1"/>
  <c r="K686" i="1"/>
  <c r="K672" i="1"/>
  <c r="K691" i="1"/>
  <c r="K676" i="1"/>
  <c r="K674" i="1"/>
  <c r="K688" i="1"/>
  <c r="K708" i="1"/>
  <c r="K695" i="1"/>
  <c r="K703" i="1"/>
  <c r="K678" i="1"/>
  <c r="K679" i="1"/>
  <c r="K683" i="1"/>
  <c r="K681" i="1"/>
  <c r="K701" i="1"/>
  <c r="K716" i="1"/>
  <c r="K700" i="1"/>
  <c r="K690" i="1"/>
  <c r="K675" i="1"/>
  <c r="K677" i="1"/>
  <c r="K707" i="1"/>
  <c r="K696" i="1"/>
  <c r="K710" i="1"/>
  <c r="K689" i="1"/>
  <c r="K705" i="1"/>
  <c r="K670" i="1"/>
  <c r="K697" i="1"/>
  <c r="K713" i="1"/>
  <c r="K709" i="1"/>
  <c r="K693" i="1"/>
  <c r="K704" i="1"/>
  <c r="L684" i="1"/>
  <c r="L700" i="1"/>
  <c r="M700" i="1" s="1"/>
  <c r="L703" i="1"/>
  <c r="M703" i="1" s="1"/>
  <c r="L680" i="1"/>
  <c r="L713" i="1"/>
  <c r="M713" i="1" s="1"/>
  <c r="L695" i="1"/>
  <c r="M695" i="1" s="1"/>
  <c r="L674" i="1"/>
  <c r="M674" i="1" s="1"/>
  <c r="L701" i="1"/>
  <c r="M701" i="1" s="1"/>
  <c r="L708" i="1"/>
  <c r="M708" i="1" s="1"/>
  <c r="L688" i="1"/>
  <c r="L686" i="1"/>
  <c r="M686" i="1" s="1"/>
  <c r="L677" i="1"/>
  <c r="L704" i="1"/>
  <c r="L668" i="1"/>
  <c r="L699" i="1"/>
  <c r="L693" i="1"/>
  <c r="L683" i="1"/>
  <c r="L676" i="1"/>
  <c r="M676" i="1" s="1"/>
  <c r="L681" i="1"/>
  <c r="M681" i="1" s="1"/>
  <c r="L702" i="1"/>
  <c r="L706" i="1"/>
  <c r="L712" i="1"/>
  <c r="L690" i="1"/>
  <c r="M690" i="1" s="1"/>
  <c r="L675" i="1"/>
  <c r="M675" i="1" s="1"/>
  <c r="L691" i="1"/>
  <c r="M691" i="1" s="1"/>
  <c r="L679" i="1"/>
  <c r="L692" i="1"/>
  <c r="L671" i="1"/>
  <c r="L682" i="1"/>
  <c r="M682" i="1" s="1"/>
  <c r="L670" i="1"/>
  <c r="L696" i="1"/>
  <c r="M696" i="1" s="1"/>
  <c r="L689" i="1"/>
  <c r="L698" i="1"/>
  <c r="L710" i="1"/>
  <c r="L673" i="1"/>
  <c r="L705" i="1"/>
  <c r="L672" i="1"/>
  <c r="L694" i="1"/>
  <c r="L678" i="1"/>
  <c r="L711" i="1"/>
  <c r="L716" i="1"/>
  <c r="L697" i="1"/>
  <c r="L707" i="1"/>
  <c r="L669" i="1"/>
  <c r="M669" i="1" s="1"/>
  <c r="L685" i="1"/>
  <c r="L709" i="1"/>
  <c r="M709" i="1" s="1"/>
  <c r="L687" i="1"/>
  <c r="M707" i="10" l="1"/>
  <c r="Z773" i="10" s="1"/>
  <c r="M682" i="10"/>
  <c r="Z748" i="10" s="1"/>
  <c r="M684" i="10"/>
  <c r="Z750" i="10" s="1"/>
  <c r="M710" i="10"/>
  <c r="Z776" i="10" s="1"/>
  <c r="M668" i="10"/>
  <c r="Z734" i="10" s="1"/>
  <c r="M685" i="10"/>
  <c r="Z751" i="10" s="1"/>
  <c r="M670" i="10"/>
  <c r="Z736" i="10" s="1"/>
  <c r="M675" i="10"/>
  <c r="Z741" i="10" s="1"/>
  <c r="M694" i="10"/>
  <c r="Z760" i="10" s="1"/>
  <c r="M672" i="10"/>
  <c r="Z738" i="10" s="1"/>
  <c r="M706" i="10"/>
  <c r="Z772" i="10" s="1"/>
  <c r="M671" i="10"/>
  <c r="Z737" i="10" s="1"/>
  <c r="M699" i="10"/>
  <c r="Z765" i="10" s="1"/>
  <c r="M704" i="10"/>
  <c r="Z770" i="10" s="1"/>
  <c r="M698" i="10"/>
  <c r="Z764" i="10" s="1"/>
  <c r="M709" i="10"/>
  <c r="Z775" i="10" s="1"/>
  <c r="M676" i="10"/>
  <c r="Z742" i="10" s="1"/>
  <c r="M687" i="10"/>
  <c r="Z753" i="10" s="1"/>
  <c r="M692" i="10"/>
  <c r="Z758" i="10" s="1"/>
  <c r="M693" i="10"/>
  <c r="Z759" i="10" s="1"/>
  <c r="M705" i="10"/>
  <c r="Z771" i="10" s="1"/>
  <c r="M696" i="10"/>
  <c r="Z762" i="10" s="1"/>
  <c r="M669" i="10"/>
  <c r="Z735" i="10" s="1"/>
  <c r="M689" i="10"/>
  <c r="Z755" i="10" s="1"/>
  <c r="M695" i="10"/>
  <c r="Z761" i="10" s="1"/>
  <c r="M691" i="10"/>
  <c r="Z757" i="10" s="1"/>
  <c r="K714" i="10"/>
  <c r="M678" i="10"/>
  <c r="Z744" i="10" s="1"/>
  <c r="M701" i="10"/>
  <c r="Z767" i="10" s="1"/>
  <c r="M677" i="10"/>
  <c r="Z743" i="10" s="1"/>
  <c r="L714" i="10"/>
  <c r="M667" i="10"/>
  <c r="M702" i="10"/>
  <c r="Z768" i="10" s="1"/>
  <c r="M686" i="10"/>
  <c r="Z752" i="10" s="1"/>
  <c r="M712" i="10"/>
  <c r="Z778" i="10" s="1"/>
  <c r="M697" i="10"/>
  <c r="Z763" i="10" s="1"/>
  <c r="M683" i="10"/>
  <c r="Z749" i="10" s="1"/>
  <c r="M708" i="10"/>
  <c r="Z774" i="10" s="1"/>
  <c r="M685" i="1"/>
  <c r="F87" i="9" s="1"/>
  <c r="M672" i="1"/>
  <c r="G23" i="9" s="1"/>
  <c r="M704" i="1"/>
  <c r="Y770" i="1" s="1"/>
  <c r="M694" i="1"/>
  <c r="H119" i="9" s="1"/>
  <c r="M670" i="1"/>
  <c r="E23" i="9" s="1"/>
  <c r="M698" i="1"/>
  <c r="E151" i="9" s="1"/>
  <c r="M684" i="1"/>
  <c r="E87" i="9" s="1"/>
  <c r="M711" i="1"/>
  <c r="Y777" i="1" s="1"/>
  <c r="M706" i="1"/>
  <c r="F183" i="9" s="1"/>
  <c r="M683" i="1"/>
  <c r="Y749" i="1" s="1"/>
  <c r="K715" i="1"/>
  <c r="M705" i="1"/>
  <c r="Y771" i="1" s="1"/>
  <c r="M671" i="1"/>
  <c r="Y737" i="1" s="1"/>
  <c r="M693" i="1"/>
  <c r="Y759" i="1" s="1"/>
  <c r="M680" i="1"/>
  <c r="Y746" i="1" s="1"/>
  <c r="M707" i="1"/>
  <c r="Y773" i="1" s="1"/>
  <c r="M692" i="1"/>
  <c r="F119" i="9" s="1"/>
  <c r="M702" i="1"/>
  <c r="Y768" i="1" s="1"/>
  <c r="M677" i="1"/>
  <c r="Y743" i="1" s="1"/>
  <c r="M697" i="1"/>
  <c r="D151" i="9" s="1"/>
  <c r="M710" i="1"/>
  <c r="C215" i="9" s="1"/>
  <c r="M679" i="1"/>
  <c r="Y745" i="1" s="1"/>
  <c r="M712" i="1"/>
  <c r="Y778" i="1" s="1"/>
  <c r="M688" i="1"/>
  <c r="Y754" i="1" s="1"/>
  <c r="M689" i="1"/>
  <c r="Y755" i="1" s="1"/>
  <c r="M687" i="1"/>
  <c r="H87" i="9" s="1"/>
  <c r="M678" i="1"/>
  <c r="Y744" i="1" s="1"/>
  <c r="M673" i="1"/>
  <c r="H23" i="9" s="1"/>
  <c r="M699" i="1"/>
  <c r="Y765" i="1" s="1"/>
  <c r="Y747" i="1"/>
  <c r="I55" i="9"/>
  <c r="Y752" i="1"/>
  <c r="G87" i="9"/>
  <c r="I23" i="9"/>
  <c r="Y740" i="1"/>
  <c r="Y775" i="1"/>
  <c r="I183" i="9"/>
  <c r="Y742" i="1"/>
  <c r="D55" i="9"/>
  <c r="L715" i="1"/>
  <c r="M668" i="1"/>
  <c r="I119" i="9"/>
  <c r="Y761" i="1"/>
  <c r="D23" i="9"/>
  <c r="Y735" i="1"/>
  <c r="C55" i="9"/>
  <c r="Y741" i="1"/>
  <c r="H151" i="9"/>
  <c r="Y767" i="1"/>
  <c r="C151" i="9"/>
  <c r="Y762" i="1"/>
  <c r="D119" i="9"/>
  <c r="Y756" i="1"/>
  <c r="Y769" i="1"/>
  <c r="C183" i="9"/>
  <c r="Y766" i="1"/>
  <c r="G151" i="9"/>
  <c r="Y738" i="1"/>
  <c r="Y764" i="1"/>
  <c r="C87" i="9"/>
  <c r="Y748" i="1"/>
  <c r="E119" i="9"/>
  <c r="Y757" i="1"/>
  <c r="D183" i="9"/>
  <c r="H183" i="9"/>
  <c r="Y774" i="1"/>
  <c r="F215" i="9"/>
  <c r="Y779" i="1"/>
  <c r="M714" i="10" l="1"/>
  <c r="Z733" i="10"/>
  <c r="Z814" i="10" s="1"/>
  <c r="Y772" i="1"/>
  <c r="Y751" i="1"/>
  <c r="Y736" i="1"/>
  <c r="F23" i="9"/>
  <c r="Y758" i="1"/>
  <c r="D87" i="9"/>
  <c r="Y760" i="1"/>
  <c r="G119" i="9"/>
  <c r="E215" i="9"/>
  <c r="I151" i="9"/>
  <c r="D215" i="9"/>
  <c r="Y750" i="1"/>
  <c r="F55" i="9"/>
  <c r="H55" i="9"/>
  <c r="G55" i="9"/>
  <c r="I87" i="9"/>
  <c r="Y753" i="1"/>
  <c r="E55" i="9"/>
  <c r="Y739" i="1"/>
  <c r="Y763" i="1"/>
  <c r="E183" i="9"/>
  <c r="G183" i="9"/>
  <c r="F151" i="9"/>
  <c r="C119" i="9"/>
  <c r="Y776" i="1"/>
  <c r="C23" i="9"/>
  <c r="M715" i="1"/>
  <c r="Y734" i="1"/>
  <c r="Y815" i="1" l="1"/>
</calcChain>
</file>

<file path=xl/sharedStrings.xml><?xml version="1.0" encoding="utf-8"?>
<sst xmlns="http://schemas.openxmlformats.org/spreadsheetml/2006/main" count="5344" uniqueCount="1282">
  <si>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</si>
  <si>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</si>
  <si>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</si>
  <si>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</si>
  <si>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</si>
  <si>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</si>
  <si>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</si>
  <si>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</si>
  <si>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</si>
  <si>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</si>
  <si>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</si>
  <si>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</si>
  <si>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</si>
  <si>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</si>
  <si>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</si>
  <si>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</si>
  <si>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</si>
  <si>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</si>
  <si>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</si>
  <si>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</si>
  <si>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</si>
  <si>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</si>
  <si>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</si>
  <si>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</si>
  <si>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</si>
  <si>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</si>
  <si>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</si>
  <si>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</si>
  <si>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</si>
  <si>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</si>
  <si>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</si>
  <si>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</si>
  <si>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</si>
  <si>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</si>
  <si>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</si>
  <si>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</si>
  <si>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</si>
  <si>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</si>
  <si>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</si>
  <si>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</si>
  <si>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</si>
  <si>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</si>
  <si>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</si>
  <si>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</si>
  <si>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</si>
  <si>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</si>
  <si>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</si>
  <si>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</si>
  <si>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</si>
  <si>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</si>
  <si>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</si>
  <si>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</si>
  <si>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</si>
  <si>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</si>
  <si>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</si>
  <si>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</si>
  <si>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</si>
  <si>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</si>
  <si>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</si>
  <si>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</si>
  <si>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</si>
  <si>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</si>
  <si>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</si>
  <si>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</si>
  <si>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</si>
  <si>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</si>
  <si>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</si>
  <si>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</si>
  <si>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</si>
  <si>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</si>
  <si>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</si>
  <si>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</si>
  <si>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</si>
  <si>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</si>
  <si>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</si>
  <si>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</si>
  <si>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</si>
  <si>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</si>
  <si>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</si>
  <si>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</si>
  <si>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</si>
  <si>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</si>
  <si>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</si>
  <si>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</si>
  <si>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</si>
  <si>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</si>
  <si>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</si>
  <si>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</si>
  <si>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</si>
  <si>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</si>
  <si>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</si>
  <si>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</si>
  <si>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</si>
  <si>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</si>
  <si>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</si>
  <si>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</si>
  <si>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</si>
  <si>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</si>
  <si>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</si>
  <si>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</si>
  <si>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</si>
  <si>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</si>
  <si>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</si>
  <si>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</si>
  <si>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</si>
  <si>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</si>
  <si>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</si>
  <si>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</si>
  <si>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</si>
  <si>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</si>
  <si>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</si>
  <si>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</si>
  <si>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</si>
  <si>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</si>
  <si>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</si>
  <si>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</si>
  <si>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</si>
  <si>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</si>
  <si>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</si>
  <si>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</si>
  <si>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</si>
  <si>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</si>
  <si>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</si>
  <si>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</si>
  <si>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</si>
  <si>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</si>
  <si>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</si>
  <si>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</si>
  <si>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</si>
  <si>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</si>
  <si>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</si>
  <si>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</si>
  <si>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</si>
  <si>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</si>
  <si>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</si>
  <si>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</si>
  <si>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</si>
  <si>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</si>
  <si>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</si>
  <si>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</si>
  <si>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</si>
  <si>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</si>
  <si>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</si>
  <si>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</si>
  <si>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</si>
  <si>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</si>
  <si>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</si>
  <si>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</si>
  <si>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</si>
  <si>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</si>
  <si>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</si>
  <si>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</si>
  <si>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</si>
  <si>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</si>
  <si>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</si>
  <si>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</si>
  <si>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</si>
  <si>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</si>
  <si>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</si>
  <si>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</si>
  <si>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</si>
  <si>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</si>
  <si>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</si>
  <si>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</si>
  <si>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</si>
  <si>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</si>
  <si>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</si>
  <si>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</si>
  <si>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</si>
  <si>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</si>
  <si>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</si>
  <si>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</si>
  <si>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</si>
  <si>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</si>
  <si>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</si>
  <si>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</si>
  <si>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</si>
  <si>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</si>
  <si>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</si>
  <si>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</si>
  <si>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</si>
  <si>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</si>
  <si>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</si>
  <si>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</si>
  <si>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</si>
  <si>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</si>
  <si>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</si>
  <si>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</si>
  <si>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</si>
  <si>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</si>
  <si>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</si>
  <si>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</si>
  <si>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</si>
  <si>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</si>
  <si>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</si>
  <si>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</si>
  <si>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</si>
  <si>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</si>
  <si>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</si>
  <si>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</si>
  <si>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</si>
  <si>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</si>
  <si>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</si>
  <si>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</si>
  <si>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</si>
  <si>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</si>
  <si>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</si>
  <si>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</si>
  <si>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</si>
  <si>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</si>
  <si>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</si>
  <si>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</si>
  <si>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</si>
  <si>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</si>
  <si>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</si>
  <si>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</si>
  <si>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</si>
  <si>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</si>
  <si>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</si>
  <si>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</si>
  <si>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</si>
  <si>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</si>
  <si>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</si>
  <si>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</si>
  <si>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</si>
  <si>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</si>
  <si>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</si>
  <si>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</si>
  <si>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</si>
  <si>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</si>
  <si>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</si>
  <si>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</si>
  <si>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</si>
  <si>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</si>
  <si>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</si>
  <si>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</si>
  <si>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</si>
  <si>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</si>
  <si>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</si>
  <si>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</si>
  <si>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</si>
  <si>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</si>
  <si>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</si>
  <si>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</si>
  <si>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</si>
  <si>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</si>
  <si>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</si>
  <si>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</si>
  <si>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</si>
  <si>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</si>
  <si>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</si>
  <si>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</si>
  <si>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</si>
  <si>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</si>
  <si>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</si>
  <si>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</si>
  <si>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</si>
  <si>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</si>
  <si>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</si>
  <si>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</si>
  <si>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</si>
  <si>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</si>
  <si>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</si>
  <si>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</si>
  <si>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</si>
  <si>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</si>
  <si>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</si>
  <si>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</si>
  <si>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</si>
  <si>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</si>
  <si>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</si>
  <si>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</si>
  <si>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</si>
  <si>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</si>
  <si>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</si>
  <si>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</si>
  <si>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</si>
  <si>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</si>
  <si>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</si>
  <si>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</si>
  <si>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</si>
  <si>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</si>
  <si>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</si>
  <si>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</si>
  <si>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</si>
  <si>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</si>
  <si>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</si>
  <si>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</si>
  <si>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</si>
  <si>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</si>
  <si>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</si>
  <si>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</si>
  <si>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</si>
  <si>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</si>
  <si>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</si>
  <si>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</si>
  <si>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</si>
  <si>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</si>
  <si>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</si>
  <si>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</si>
  <si>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</si>
  <si>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</si>
  <si>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</si>
  <si>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</si>
  <si>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</si>
  <si>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</si>
  <si>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</si>
  <si>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</si>
  <si>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</si>
  <si>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</si>
  <si>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</si>
  <si>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</si>
  <si>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</si>
  <si>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</si>
  <si>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</si>
  <si>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</si>
  <si>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</si>
  <si>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</si>
  <si>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</si>
  <si>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</si>
  <si>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</si>
  <si>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</si>
  <si>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</si>
  <si>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</si>
  <si>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</si>
  <si>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</si>
  <si>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</si>
  <si>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</si>
  <si>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</si>
  <si>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</si>
  <si>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</si>
  <si>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</si>
  <si>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</si>
  <si>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</si>
  <si>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</si>
  <si>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</si>
  <si>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</si>
  <si>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</si>
  <si>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</si>
  <si>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</si>
  <si>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</si>
  <si>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</si>
  <si>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</si>
  <si>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</si>
  <si>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</si>
  <si>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</si>
  <si>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</si>
  <si>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</si>
  <si>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</si>
  <si>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</si>
  <si>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</si>
  <si>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</si>
  <si>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</si>
  <si>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</si>
  <si>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</si>
  <si>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</si>
  <si>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</si>
  <si>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</si>
  <si>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</si>
  <si>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</si>
  <si>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</si>
  <si>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</si>
  <si>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</si>
  <si>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</si>
  <si>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</si>
  <si>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</si>
  <si>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</si>
  <si>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</si>
  <si>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</si>
  <si>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</si>
  <si>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</si>
  <si>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</si>
  <si>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</si>
  <si>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</si>
  <si>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</si>
  <si>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</si>
  <si>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</si>
  <si>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</si>
  <si>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</si>
  <si>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</si>
  <si>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</si>
  <si>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</si>
  <si>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</si>
  <si>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</si>
  <si>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</si>
  <si>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</si>
  <si>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</si>
  <si>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</si>
  <si>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</si>
  <si>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</si>
  <si>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</si>
  <si>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</si>
  <si>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</si>
  <si>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</si>
  <si>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</si>
  <si>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</si>
  <si>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</si>
  <si>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</si>
  <si>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</si>
  <si>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</si>
  <si>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</si>
  <si>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</si>
  <si>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</si>
  <si>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</si>
  <si>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</si>
  <si>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</si>
  <si>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</si>
  <si>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</si>
  <si>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</si>
  <si>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</si>
  <si>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</si>
  <si>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</si>
  <si>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</si>
  <si>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</si>
  <si>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</si>
  <si>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</si>
  <si>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</si>
  <si>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</si>
  <si>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</si>
  <si>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</si>
  <si>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</si>
  <si>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</si>
  <si>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</si>
  <si>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</si>
  <si>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</si>
  <si>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</si>
  <si>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</si>
  <si>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</si>
  <si>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</si>
  <si>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</si>
  <si>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</si>
  <si>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</si>
  <si>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</si>
  <si>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</si>
  <si>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</si>
  <si>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</si>
  <si>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</si>
  <si>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</si>
  <si>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</si>
  <si>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</si>
  <si>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</si>
  <si>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</si>
  <si>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</si>
  <si>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</si>
  <si>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</si>
  <si>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</si>
  <si>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</si>
  <si>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</si>
  <si>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</si>
  <si>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</si>
  <si>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</si>
  <si>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</si>
  <si>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</si>
  <si>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</si>
  <si>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</si>
  <si>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</si>
  <si>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</si>
  <si>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</si>
  <si>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</si>
  <si>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</si>
  <si>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</si>
  <si>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</si>
  <si>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</si>
  <si>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</si>
  <si>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</si>
  <si>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</si>
  <si>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</si>
  <si>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</si>
  <si>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</si>
  <si>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</si>
  <si>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</si>
  <si>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</si>
  <si>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</si>
  <si>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</si>
  <si>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</si>
  <si>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</si>
  <si>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</si>
  <si>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</si>
  <si>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</si>
  <si>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</si>
  <si>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</si>
  <si>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</si>
  <si>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</si>
  <si>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</si>
  <si>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</si>
  <si>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</si>
  <si>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</si>
  <si>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</si>
  <si>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</si>
  <si>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</si>
  <si>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</si>
  <si>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</si>
  <si>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</si>
  <si>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</si>
  <si>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</si>
  <si>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</si>
  <si>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</si>
  <si>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</si>
  <si>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</si>
  <si>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</si>
  <si>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</si>
  <si>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</si>
  <si>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</si>
  <si>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</si>
  <si>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</si>
  <si>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</si>
  <si>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</si>
  <si>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</si>
  <si>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</si>
  <si>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</si>
  <si>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</si>
  <si>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</si>
  <si>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</si>
  <si>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</si>
  <si>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</si>
  <si>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</si>
  <si>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</si>
  <si>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</si>
  <si>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</si>
  <si>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</si>
  <si>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</si>
  <si>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</si>
  <si>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</si>
  <si>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</si>
  <si>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</si>
  <si>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</si>
  <si>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</si>
  <si>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</si>
  <si>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</si>
  <si>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</si>
  <si>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</si>
  <si>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</si>
  <si>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</si>
  <si>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</si>
  <si>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</si>
  <si>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</si>
  <si>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</si>
  <si>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</si>
  <si>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</si>
  <si>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</si>
  <si>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</si>
  <si>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</si>
  <si>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</si>
  <si>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</si>
  <si>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</si>
  <si>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</si>
  <si>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</si>
  <si>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</si>
  <si>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</si>
  <si>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</si>
  <si>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</si>
  <si>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</si>
  <si>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</si>
  <si>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</si>
  <si>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</si>
  <si>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</si>
  <si>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</si>
  <si>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</si>
  <si>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</si>
  <si>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</si>
  <si>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</si>
  <si>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</si>
  <si>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</si>
  <si>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</si>
  <si>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</si>
  <si>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</si>
  <si>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</si>
  <si>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</si>
  <si>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</si>
  <si>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</si>
  <si>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</si>
  <si>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</si>
  <si>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</si>
  <si>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</si>
  <si>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</si>
  <si>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</si>
  <si>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</si>
  <si>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</si>
  <si>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</si>
  <si>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</si>
  <si>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</si>
  <si>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</si>
  <si>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</si>
  <si>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</si>
  <si>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</si>
  <si>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</si>
  <si>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</si>
  <si>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</si>
  <si>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</si>
  <si>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</si>
  <si>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</si>
  <si>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</si>
  <si>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</si>
  <si>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</si>
  <si>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</si>
  <si>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</si>
  <si>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</si>
  <si>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</si>
  <si>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</si>
  <si>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</si>
  <si>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</si>
  <si>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</si>
  <si>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</si>
  <si>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</si>
  <si>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</si>
  <si>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</si>
  <si>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</si>
  <si>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</si>
  <si>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</si>
  <si>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</si>
  <si>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</si>
  <si>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</si>
  <si>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</si>
  <si>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</si>
  <si>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</si>
  <si>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</si>
  <si>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</si>
  <si>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</si>
  <si>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</si>
  <si>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</si>
  <si>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</si>
  <si>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</si>
  <si>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</si>
  <si>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</si>
  <si>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</si>
  <si>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</si>
  <si>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</si>
  <si>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</si>
  <si>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</si>
  <si>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</si>
  <si>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</si>
  <si>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</si>
  <si>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</si>
  <si>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</si>
  <si>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</si>
  <si>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</si>
  <si>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</si>
  <si>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</si>
  <si>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</si>
  <si>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</si>
  <si>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</si>
  <si>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</si>
  <si>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</si>
  <si>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</si>
  <si>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</si>
  <si>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</si>
  <si>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</si>
  <si>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</si>
  <si>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</si>
  <si>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</si>
  <si>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</si>
  <si>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</si>
  <si>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</si>
  <si>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</si>
  <si>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</si>
  <si>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</si>
  <si>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</si>
  <si>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</si>
  <si>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</si>
  <si>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</si>
  <si>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</si>
  <si>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</si>
  <si>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</si>
  <si>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</si>
  <si>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</si>
  <si>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</si>
  <si>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</si>
  <si>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</si>
  <si>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</si>
  <si>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</si>
  <si>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</si>
  <si>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</si>
  <si>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</si>
  <si>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</si>
  <si>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</si>
  <si>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</si>
  <si>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</si>
  <si>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</si>
  <si>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</si>
  <si>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</si>
  <si>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</si>
  <si>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</si>
  <si>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</si>
  <si>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</si>
  <si>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</si>
  <si>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</si>
  <si>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</si>
  <si>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</si>
  <si>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</si>
  <si>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</si>
  <si>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</si>
  <si>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</si>
  <si>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</si>
  <si>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</si>
  <si>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</si>
  <si>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</si>
  <si>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</si>
  <si>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</si>
  <si>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</si>
  <si>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</si>
  <si>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</si>
  <si>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</si>
  <si>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</si>
  <si>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</si>
  <si>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</si>
  <si>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</si>
  <si>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</si>
  <si>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</si>
  <si>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</si>
  <si>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</si>
  <si>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</si>
  <si>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</si>
  <si>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</si>
  <si>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</si>
  <si>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</si>
  <si>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</si>
  <si>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</si>
  <si>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</si>
  <si>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</si>
  <si>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</si>
  <si>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</si>
  <si>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</si>
  <si>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</si>
  <si>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</si>
  <si>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</si>
  <si>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</si>
  <si>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</si>
  <si>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</si>
  <si>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</si>
  <si>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</si>
  <si>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</si>
  <si>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</si>
  <si>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</si>
  <si>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</si>
  <si>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</si>
  <si>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</si>
  <si>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</si>
  <si>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</si>
  <si>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</si>
  <si>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</si>
  <si>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</si>
  <si>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</si>
  <si>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</si>
  <si>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</si>
  <si>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</si>
  <si>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</si>
  <si>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</si>
  <si>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</si>
  <si>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</si>
  <si>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</si>
  <si>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</si>
  <si>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</si>
  <si>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</si>
  <si>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</si>
  <si>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</si>
  <si>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</si>
  <si>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</si>
  <si>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</si>
  <si>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</si>
  <si>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</si>
  <si>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</si>
  <si>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</si>
  <si>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</si>
  <si>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</si>
  <si>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</si>
  <si>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</si>
  <si>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</si>
  <si>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</si>
  <si>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</si>
  <si>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</si>
  <si>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</si>
  <si>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</si>
  <si>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</si>
  <si>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</si>
  <si>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</si>
  <si>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</si>
  <si>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</si>
  <si>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</si>
  <si>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</si>
  <si>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</si>
  <si>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</si>
  <si>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</si>
  <si>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</si>
  <si>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</si>
  <si>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</si>
  <si>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</si>
  <si>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</si>
  <si>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</si>
  <si>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</si>
  <si>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</si>
  <si>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</si>
  <si>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</si>
  <si>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</si>
  <si>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</si>
  <si>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</si>
  <si>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</si>
  <si>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</si>
  <si>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</si>
  <si>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</si>
  <si>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</si>
  <si>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</si>
  <si>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</si>
  <si>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</si>
  <si>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</si>
  <si>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</si>
  <si>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</si>
  <si>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</si>
  <si>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</si>
  <si>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</si>
  <si>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</si>
  <si>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</si>
  <si>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</si>
  <si>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</si>
  <si>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</si>
  <si>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</si>
  <si>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</si>
  <si>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</si>
  <si>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</si>
  <si>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</si>
  <si>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</si>
  <si>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</si>
  <si>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</si>
  <si>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</si>
  <si>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</si>
  <si>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</si>
  <si>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</si>
  <si>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</si>
  <si>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</si>
  <si>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</si>
  <si>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</si>
  <si>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</si>
  <si>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</si>
  <si>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</si>
  <si>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</si>
  <si>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</si>
  <si>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</si>
  <si>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</si>
  <si>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</si>
  <si>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</si>
  <si>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</si>
  <si>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</si>
  <si>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</si>
  <si>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</si>
  <si>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</si>
  <si>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</si>
  <si>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</si>
  <si>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</si>
  <si>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</si>
  <si>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</si>
  <si>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</si>
  <si>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</si>
  <si>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</si>
  <si>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</si>
  <si>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</si>
  <si>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</si>
  <si>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</si>
  <si>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</si>
  <si>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</si>
  <si>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</si>
  <si>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</si>
  <si>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</si>
  <si>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</si>
  <si>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</si>
  <si>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</si>
  <si>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</si>
  <si>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</si>
  <si>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</si>
  <si>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</si>
  <si>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</si>
  <si>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</si>
  <si>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</si>
  <si>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</si>
  <si>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</si>
  <si>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</si>
  <si>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</si>
  <si>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</si>
  <si>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</si>
  <si>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</si>
  <si>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</si>
  <si>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</si>
  <si>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</si>
  <si>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</si>
  <si>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</si>
  <si>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</si>
  <si>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</si>
  <si>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</si>
  <si>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</si>
  <si>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</si>
  <si>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</si>
  <si>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</si>
  <si>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</si>
  <si>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</si>
  <si>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</si>
  <si>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</si>
  <si>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</si>
  <si>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</si>
  <si>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</si>
  <si>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</si>
  <si>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</si>
  <si>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</si>
  <si>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</si>
  <si>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</si>
  <si>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</si>
  <si>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</si>
  <si>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</si>
  <si>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</si>
  <si>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</si>
  <si>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</si>
  <si>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</si>
  <si>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</si>
  <si>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</si>
  <si>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</si>
  <si>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</si>
  <si>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</si>
  <si>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</si>
  <si>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</si>
  <si>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</si>
  <si>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</si>
  <si>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</si>
  <si>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</si>
  <si>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</si>
  <si>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</si>
  <si>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</si>
  <si>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</si>
  <si>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</si>
  <si>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</si>
  <si>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</si>
  <si>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</si>
  <si>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</si>
  <si>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</si>
  <si>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</si>
  <si>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</si>
  <si>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</si>
  <si>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</si>
  <si>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</si>
  <si>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</si>
  <si>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</si>
  <si>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</si>
  <si>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</si>
  <si>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</si>
  <si>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</si>
  <si>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</si>
  <si>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</si>
  <si>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</si>
  <si>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</si>
  <si>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</si>
  <si>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</si>
  <si>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</si>
  <si>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</si>
  <si>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</si>
  <si>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</si>
  <si>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</si>
  <si>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</si>
  <si>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</si>
  <si>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</si>
  <si>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</si>
  <si>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</si>
  <si>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</si>
  <si>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</si>
  <si>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</si>
  <si>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</si>
  <si>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</si>
  <si>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</si>
  <si>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</si>
  <si>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</si>
  <si>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</si>
  <si>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</si>
  <si>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</si>
  <si>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</si>
  <si>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</si>
  <si>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</si>
  <si>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</si>
  <si>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</si>
  <si>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</si>
  <si>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</si>
  <si>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</si>
  <si>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</si>
  <si>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</si>
  <si>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</si>
  <si>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</si>
  <si>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</si>
  <si>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</si>
  <si>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</si>
  <si>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</si>
  <si>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</si>
  <si>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</si>
  <si>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</si>
  <si>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</si>
  <si>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</si>
  <si>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</si>
  <si>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</si>
  <si>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</si>
  <si>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</si>
  <si>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</si>
  <si>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</si>
  <si>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</si>
  <si>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</si>
  <si>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</si>
  <si>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</si>
  <si>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</si>
  <si>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</si>
  <si>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</si>
  <si>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</si>
  <si>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</si>
  <si>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</si>
  <si>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</si>
  <si>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</si>
  <si>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</si>
  <si>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</si>
  <si>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</si>
  <si>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</si>
  <si>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</si>
  <si>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</si>
  <si>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</si>
  <si>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</si>
  <si>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</si>
  <si>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</si>
  <si>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</si>
  <si>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</si>
  <si>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</si>
  <si>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</si>
  <si>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</si>
  <si>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</si>
  <si>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</si>
  <si>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</si>
  <si>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</si>
  <si>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</si>
  <si>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</si>
  <si>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</si>
  <si>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</si>
  <si>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</si>
  <si>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</si>
  <si>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</si>
  <si>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</si>
  <si>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</si>
  <si>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</si>
  <si>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</si>
  <si>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</si>
  <si>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</si>
  <si>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</si>
  <si>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</si>
  <si>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</si>
  <si>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</si>
  <si>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</si>
  <si>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</si>
  <si>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</si>
  <si>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</si>
  <si>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</si>
  <si>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</si>
  <si>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</si>
  <si>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</si>
  <si>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</si>
  <si>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</si>
  <si>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</si>
  <si>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</si>
  <si>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</si>
  <si>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</si>
  <si>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</si>
  <si>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</si>
  <si>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</si>
  <si>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</si>
  <si>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</si>
  <si>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</si>
  <si>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</si>
  <si>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</si>
  <si>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</si>
  <si>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</si>
  <si>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</si>
  <si>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</si>
  <si>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</si>
  <si>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</si>
  <si>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</si>
  <si>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</si>
  <si>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</si>
  <si>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</si>
  <si>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</si>
  <si>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</si>
  <si>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</si>
  <si>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</si>
  <si>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</si>
  <si>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</si>
  <si>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</si>
  <si>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</si>
  <si>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</si>
  <si>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</si>
  <si>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</si>
  <si>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</si>
  <si>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</si>
  <si>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</si>
  <si>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</si>
  <si>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</si>
  <si>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</si>
  <si>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</si>
  <si>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</si>
  <si>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</si>
  <si>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</si>
  <si>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</si>
  <si>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</si>
  <si>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</si>
  <si>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</si>
  <si>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</si>
  <si>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</si>
  <si>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</si>
  <si>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</si>
  <si>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</si>
  <si>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</si>
  <si>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</si>
  <si>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</si>
  <si>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</si>
  <si>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</si>
  <si>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</si>
  <si>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</si>
  <si>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</si>
  <si>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</si>
  <si>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</si>
  <si>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</si>
  <si>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</si>
  <si>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</si>
  <si>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</si>
  <si>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</si>
  <si>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</si>
  <si>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</si>
  <si>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</si>
  <si>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</si>
  <si>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</si>
  <si>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</si>
  <si>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</si>
  <si>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</si>
  <si>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</si>
  <si>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</si>
  <si>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</si>
  <si>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</si>
  <si>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</si>
  <si>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</si>
  <si>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</si>
  <si>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</si>
  <si>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</si>
  <si>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</si>
  <si>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</si>
  <si>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</si>
  <si>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</si>
  <si>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</si>
  <si>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</si>
  <si>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</si>
  <si>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</si>
  <si>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</si>
  <si>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</si>
  <si>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</si>
  <si>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</si>
  <si>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</si>
  <si>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</si>
  <si>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</si>
  <si>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</si>
  <si>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</si>
  <si>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</si>
  <si>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</si>
  <si>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</si>
  <si>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</si>
  <si>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</si>
  <si>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</si>
  <si>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</si>
  <si>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</si>
  <si>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</si>
  <si>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</si>
  <si>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</si>
  <si>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</si>
  <si>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</si>
  <si>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</si>
  <si>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</si>
  <si>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</si>
  <si>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</si>
  <si>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</si>
  <si>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</si>
  <si>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</si>
  <si>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</si>
  <si>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</si>
  <si>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</si>
  <si>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</si>
  <si>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</si>
  <si>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</si>
  <si>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</si>
  <si>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</si>
  <si>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</si>
  <si>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</si>
  <si>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</si>
  <si>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</si>
  <si>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</si>
  <si>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</si>
  <si>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</si>
  <si>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</si>
  <si>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</si>
  <si>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</si>
  <si>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</si>
  <si>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</si>
  <si>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</si>
  <si>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</si>
  <si>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</si>
  <si>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</si>
  <si>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</si>
  <si>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</si>
  <si>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</si>
  <si>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</si>
  <si>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</si>
  <si>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</si>
  <si>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</si>
  <si>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</si>
  <si>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</si>
  <si>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</si>
  <si>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</si>
  <si>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</si>
  <si>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</si>
  <si>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</si>
  <si>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</si>
  <si>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</si>
  <si>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</si>
  <si>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</si>
  <si>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</si>
  <si>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</si>
  <si>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</si>
  <si>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</si>
  <si>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</si>
  <si>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</si>
  <si>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</si>
  <si>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</si>
  <si>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</si>
  <si>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</si>
  <si>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</si>
  <si>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</si>
  <si>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</si>
  <si>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</si>
  <si>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</si>
  <si>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</si>
  <si>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</si>
  <si>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</si>
  <si>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</si>
  <si>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</si>
  <si>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</si>
  <si>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</si>
  <si>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</si>
  <si>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</si>
  <si>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</si>
  <si>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</si>
  <si>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</si>
  <si>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</si>
  <si>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</si>
  <si>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</si>
  <si>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</si>
  <si>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</si>
  <si>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</si>
  <si>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</si>
  <si>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</si>
  <si>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</si>
  <si>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</si>
  <si>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</si>
  <si>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</si>
  <si>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</si>
  <si>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</si>
  <si>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</si>
  <si>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</si>
  <si>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</si>
  <si>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</si>
  <si>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</si>
  <si>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</si>
  <si>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</si>
  <si>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</si>
  <si>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</si>
  <si>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</si>
  <si>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</si>
  <si>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</si>
  <si>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</si>
  <si>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0</t>
  </si>
  <si>
    <t>06/30/21</t>
  </si>
  <si>
    <t>029</t>
  </si>
  <si>
    <t>Harborview Medical Center</t>
  </si>
  <si>
    <t>325 Ninth Avenue</t>
  </si>
  <si>
    <t>Seattle, WA  98104</t>
  </si>
  <si>
    <t>King</t>
  </si>
  <si>
    <t>Sommer Kleweno-Walley</t>
  </si>
  <si>
    <t>Jacqueline Cabe</t>
  </si>
  <si>
    <t>Steffanie Fain</t>
  </si>
  <si>
    <t>206.744.3000</t>
  </si>
  <si>
    <t>06/30/2020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</si>
</sst>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3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80" zoomScaleNormal="80" workbookViewId="0">
      <selection activeCell="A140" sqref="A14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141185940.03999999</v>
      </c>
      <c r="C47" s="184">
        <v>10964601.550000001</v>
      </c>
      <c r="D47" s="184">
        <v>17105053.859999999</v>
      </c>
      <c r="E47" s="184">
        <v>135304.63</v>
      </c>
      <c r="F47" s="184">
        <v>0</v>
      </c>
      <c r="G47" s="184">
        <v>1904651.74</v>
      </c>
      <c r="H47" s="184">
        <v>3687330.87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125.97</v>
      </c>
      <c r="O47" s="184">
        <v>0</v>
      </c>
      <c r="P47" s="184">
        <v>6173511.2400000002</v>
      </c>
      <c r="Q47" s="184">
        <v>2645660.91</v>
      </c>
      <c r="R47" s="184">
        <v>2701640.66</v>
      </c>
      <c r="S47" s="184">
        <v>1673291.32</v>
      </c>
      <c r="T47" s="184">
        <v>0</v>
      </c>
      <c r="U47" s="184">
        <v>4226647.6500000004</v>
      </c>
      <c r="V47" s="184">
        <v>2053085.22</v>
      </c>
      <c r="W47" s="184">
        <v>414135.6</v>
      </c>
      <c r="X47" s="184">
        <v>930255.98</v>
      </c>
      <c r="Y47" s="184">
        <v>5456328.7300000004</v>
      </c>
      <c r="Z47" s="184">
        <v>276301.07</v>
      </c>
      <c r="AA47" s="184">
        <v>201264.06</v>
      </c>
      <c r="AB47" s="184">
        <v>8462921.2400000002</v>
      </c>
      <c r="AC47" s="184">
        <v>2694779.08</v>
      </c>
      <c r="AD47" s="184">
        <v>0</v>
      </c>
      <c r="AE47" s="184">
        <v>2860469.62</v>
      </c>
      <c r="AF47" s="184">
        <v>2441529.9900000002</v>
      </c>
      <c r="AG47" s="184">
        <v>7209949.3499999996</v>
      </c>
      <c r="AH47" s="184">
        <v>0</v>
      </c>
      <c r="AI47" s="184">
        <v>0</v>
      </c>
      <c r="AJ47" s="184">
        <v>20645992.190000001</v>
      </c>
      <c r="AK47" s="184">
        <v>1070141.94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347222.03</v>
      </c>
      <c r="AV47" s="184">
        <v>1849334.4</v>
      </c>
      <c r="AW47" s="184">
        <v>60756.75</v>
      </c>
      <c r="AX47" s="184">
        <v>0</v>
      </c>
      <c r="AY47" s="184">
        <v>2651145.7200000002</v>
      </c>
      <c r="AZ47" s="184">
        <v>0</v>
      </c>
      <c r="BA47" s="184">
        <v>203092.87</v>
      </c>
      <c r="BB47" s="184">
        <v>3070846.21</v>
      </c>
      <c r="BC47" s="184">
        <v>0</v>
      </c>
      <c r="BD47" s="184">
        <v>0</v>
      </c>
      <c r="BE47" s="184">
        <v>3057255.1</v>
      </c>
      <c r="BF47" s="184">
        <v>3747718.22</v>
      </c>
      <c r="BG47" s="184">
        <v>451827.06</v>
      </c>
      <c r="BH47" s="184">
        <v>379456.68</v>
      </c>
      <c r="BI47" s="184">
        <v>102303.12</v>
      </c>
      <c r="BJ47" s="184">
        <v>0</v>
      </c>
      <c r="BK47" s="184">
        <v>0.19</v>
      </c>
      <c r="BL47" s="184">
        <v>0</v>
      </c>
      <c r="BM47" s="184">
        <v>0</v>
      </c>
      <c r="BN47" s="184">
        <v>1549215.83</v>
      </c>
      <c r="BO47" s="184">
        <v>272669.87</v>
      </c>
      <c r="BP47" s="184">
        <v>222611.16</v>
      </c>
      <c r="BQ47" s="184">
        <v>0</v>
      </c>
      <c r="BR47" s="184">
        <v>0</v>
      </c>
      <c r="BS47" s="184">
        <v>72697.66</v>
      </c>
      <c r="BT47" s="184">
        <v>156215.73000000001</v>
      </c>
      <c r="BU47" s="184">
        <v>0</v>
      </c>
      <c r="BV47" s="184">
        <v>0</v>
      </c>
      <c r="BW47" s="184">
        <v>6194818.4199999999</v>
      </c>
      <c r="BX47" s="184">
        <v>2038306.18</v>
      </c>
      <c r="BY47" s="184">
        <v>3613826.09</v>
      </c>
      <c r="BZ47" s="184">
        <v>1649421.03</v>
      </c>
      <c r="CA47" s="184">
        <v>911224.25</v>
      </c>
      <c r="CB47" s="184">
        <v>58385.29</v>
      </c>
      <c r="CC47" s="184">
        <v>2590615.71</v>
      </c>
      <c r="CD47" s="195"/>
      <c r="CE47" s="195">
        <f>SUM(C47:CC47)</f>
        <v>141185940.03999999</v>
      </c>
    </row>
    <row r="48" spans="1:83" ht="12.65" customHeight="1" x14ac:dyDescent="0.35">
      <c r="A48" s="175" t="s">
        <v>205</v>
      </c>
      <c r="B48" s="183">
        <v>1268802.0900000001</v>
      </c>
      <c r="C48" s="248">
        <f>ROUND(((B48/CE61)*C61),0)</f>
        <v>106067</v>
      </c>
      <c r="D48" s="248">
        <f>ROUND(((B48/CE61)*D61),0)</f>
        <v>178968</v>
      </c>
      <c r="E48" s="195">
        <f>ROUND(((B48/CE61)*E61),0)</f>
        <v>1294</v>
      </c>
      <c r="F48" s="195">
        <f>ROUND(((B48/CE61)*F61),0)</f>
        <v>0</v>
      </c>
      <c r="G48" s="195">
        <f>ROUND(((B48/CE61)*G61),0)</f>
        <v>17180</v>
      </c>
      <c r="H48" s="195">
        <f>ROUND(((B48/CE61)*H61),0)</f>
        <v>33046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2</v>
      </c>
      <c r="O48" s="195">
        <f>ROUND(((B48/CE61)*O61),0)</f>
        <v>0</v>
      </c>
      <c r="P48" s="195">
        <f>ROUND(((B48/CE61)*P61),0)</f>
        <v>51495</v>
      </c>
      <c r="Q48" s="195">
        <f>ROUND(((B48/CE61)*Q61),0)</f>
        <v>23298</v>
      </c>
      <c r="R48" s="195">
        <f>ROUND(((B48/CE61)*R61),0)</f>
        <v>26435</v>
      </c>
      <c r="S48" s="195">
        <f>ROUND(((B48/CE61)*S61),0)</f>
        <v>13487</v>
      </c>
      <c r="T48" s="195">
        <f>ROUND(((B48/CE61)*T61),0)</f>
        <v>0</v>
      </c>
      <c r="U48" s="195">
        <f>ROUND(((B48/CE61)*U61),0)</f>
        <v>32990</v>
      </c>
      <c r="V48" s="195">
        <f>ROUND(((B48/CE61)*V61),0)</f>
        <v>16231</v>
      </c>
      <c r="W48" s="195">
        <f>ROUND(((B48/CE61)*W61),0)</f>
        <v>3593</v>
      </c>
      <c r="X48" s="195">
        <f>ROUND(((B48/CE61)*X61),0)</f>
        <v>7161</v>
      </c>
      <c r="Y48" s="195">
        <f>ROUND(((B48/CE61)*Y61),0)</f>
        <v>41976</v>
      </c>
      <c r="Z48" s="195">
        <f>ROUND(((B48/CE61)*Z61),0)</f>
        <v>2462</v>
      </c>
      <c r="AA48" s="195">
        <f>ROUND(((B48/CE61)*AA61),0)</f>
        <v>1464</v>
      </c>
      <c r="AB48" s="195">
        <f>ROUND(((B48/CE61)*AB61),0)</f>
        <v>64812</v>
      </c>
      <c r="AC48" s="195">
        <f>ROUND(((B48/CE61)*AC61),0)</f>
        <v>24045</v>
      </c>
      <c r="AD48" s="195">
        <f>ROUND(((B48/CE61)*AD61),0)</f>
        <v>0</v>
      </c>
      <c r="AE48" s="195">
        <f>ROUND(((B48/CE61)*AE61),0)</f>
        <v>21663</v>
      </c>
      <c r="AF48" s="195">
        <f>ROUND(((B48/CE61)*AF61),0)</f>
        <v>19683</v>
      </c>
      <c r="AG48" s="195">
        <f>ROUND(((B48/CE61)*AG61),0)</f>
        <v>71570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172404</v>
      </c>
      <c r="AK48" s="195">
        <f>ROUND(((B48/CE61)*AK61),0)</f>
        <v>8438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2755</v>
      </c>
      <c r="AV48" s="195">
        <f>ROUND(((B48/CE61)*AV61),0)</f>
        <v>15576</v>
      </c>
      <c r="AW48" s="195">
        <f>ROUND(((B48/CE61)*AW61),0)</f>
        <v>625</v>
      </c>
      <c r="AX48" s="195">
        <f>ROUND(((B48/CE61)*AX61),0)</f>
        <v>0</v>
      </c>
      <c r="AY48" s="195">
        <f>ROUND(((B48/CE61)*AY61),0)</f>
        <v>20261</v>
      </c>
      <c r="AZ48" s="195">
        <f>ROUND(((B48/CE61)*AZ61),0)</f>
        <v>0</v>
      </c>
      <c r="BA48" s="195">
        <f>ROUND(((B48/CE61)*BA61),0)</f>
        <v>1554</v>
      </c>
      <c r="BB48" s="195">
        <f>ROUND(((B48/CE61)*BB61),0)</f>
        <v>23513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22819</v>
      </c>
      <c r="BF48" s="195">
        <f>ROUND(((B48/CE61)*BF61),0)</f>
        <v>29277</v>
      </c>
      <c r="BG48" s="195">
        <f>ROUND(((B48/CE61)*BG61),0)</f>
        <v>3506</v>
      </c>
      <c r="BH48" s="195">
        <f>ROUND(((B48/CE61)*BH61),0)</f>
        <v>3293</v>
      </c>
      <c r="BI48" s="195">
        <f>ROUND(((B48/CE61)*BI61),0)</f>
        <v>891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14563</v>
      </c>
      <c r="BO48" s="195">
        <f>ROUND(((B48/CE61)*BO61),0)</f>
        <v>2771</v>
      </c>
      <c r="BP48" s="195">
        <f>ROUND(((B48/CE61)*BP61),0)</f>
        <v>1858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658</v>
      </c>
      <c r="BT48" s="195">
        <f>ROUND(((B48/CE61)*BT61),0)</f>
        <v>1516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60786</v>
      </c>
      <c r="BX48" s="195">
        <f>ROUND(((B48/CE61)*BX61),0)</f>
        <v>17471</v>
      </c>
      <c r="BY48" s="195">
        <f>ROUND(((B48/CE61)*BY61),0)</f>
        <v>28820</v>
      </c>
      <c r="BZ48" s="195">
        <f>ROUND(((B48/CE61)*BZ61),0)</f>
        <v>23567</v>
      </c>
      <c r="CA48" s="195">
        <f>ROUND(((B48/CE61)*CA61),0)</f>
        <v>8338</v>
      </c>
      <c r="CB48" s="195">
        <f>ROUND(((B48/CE61)*CB61),0)</f>
        <v>516</v>
      </c>
      <c r="CC48" s="195">
        <f>ROUND(((B48/CE61)*CC61),0)</f>
        <v>44107</v>
      </c>
      <c r="CD48" s="195"/>
      <c r="CE48" s="195">
        <f>SUM(C48:CD48)</f>
        <v>1268805</v>
      </c>
    </row>
    <row r="49" spans="1:84" ht="12.65" customHeight="1" x14ac:dyDescent="0.35">
      <c r="A49" s="175" t="s">
        <v>206</v>
      </c>
      <c r="B49" s="195">
        <f>B47+B48</f>
        <v>142454742.13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21266792.330000002</v>
      </c>
      <c r="C51" s="184">
        <v>401129.88</v>
      </c>
      <c r="D51" s="184">
        <v>244551.31</v>
      </c>
      <c r="E51" s="184">
        <v>0</v>
      </c>
      <c r="F51" s="184">
        <v>0</v>
      </c>
      <c r="G51" s="184">
        <v>25835.26</v>
      </c>
      <c r="H51" s="184">
        <v>64262.39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2743803.48</v>
      </c>
      <c r="Q51" s="184">
        <v>42297.96</v>
      </c>
      <c r="R51" s="184">
        <v>250993.72</v>
      </c>
      <c r="S51" s="184">
        <v>192239.77</v>
      </c>
      <c r="T51" s="184">
        <v>0</v>
      </c>
      <c r="U51" s="184">
        <v>397350.46</v>
      </c>
      <c r="V51" s="184">
        <v>282264.61</v>
      </c>
      <c r="W51" s="184">
        <v>358988.51</v>
      </c>
      <c r="X51" s="184">
        <v>673439.18</v>
      </c>
      <c r="Y51" s="184">
        <v>1323696.3700000001</v>
      </c>
      <c r="Z51" s="184">
        <v>170112.56</v>
      </c>
      <c r="AA51" s="184">
        <v>242560.53</v>
      </c>
      <c r="AB51" s="184">
        <v>17617.3</v>
      </c>
      <c r="AC51" s="184">
        <v>438594.64</v>
      </c>
      <c r="AD51" s="184">
        <v>0</v>
      </c>
      <c r="AE51" s="184">
        <v>6899.71</v>
      </c>
      <c r="AF51" s="184">
        <v>0</v>
      </c>
      <c r="AG51" s="184">
        <v>269152.02</v>
      </c>
      <c r="AH51" s="184">
        <v>0</v>
      </c>
      <c r="AI51" s="184">
        <v>0</v>
      </c>
      <c r="AJ51" s="184">
        <v>1125046.3799999999</v>
      </c>
      <c r="AK51" s="184">
        <v>22541.59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1017.11</v>
      </c>
      <c r="AW51" s="184">
        <v>0</v>
      </c>
      <c r="AX51" s="184">
        <v>0</v>
      </c>
      <c r="AY51" s="184">
        <v>142634.70000000001</v>
      </c>
      <c r="AZ51" s="184">
        <v>0</v>
      </c>
      <c r="BA51" s="184">
        <v>4741.54</v>
      </c>
      <c r="BB51" s="184">
        <v>0</v>
      </c>
      <c r="BC51" s="184">
        <v>0</v>
      </c>
      <c r="BD51" s="184">
        <v>0</v>
      </c>
      <c r="BE51" s="184">
        <v>2383797.36</v>
      </c>
      <c r="BF51" s="184">
        <v>58168.94</v>
      </c>
      <c r="BG51" s="184">
        <v>16519.47</v>
      </c>
      <c r="BH51" s="184">
        <v>932532.02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227.16</v>
      </c>
      <c r="BO51" s="184">
        <v>1405.23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10160.61</v>
      </c>
      <c r="BW51" s="184">
        <v>0</v>
      </c>
      <c r="BX51" s="184">
        <v>0</v>
      </c>
      <c r="BY51" s="184">
        <v>0</v>
      </c>
      <c r="BZ51" s="184">
        <v>1775.71</v>
      </c>
      <c r="CA51" s="184">
        <v>680</v>
      </c>
      <c r="CB51" s="184">
        <v>0</v>
      </c>
      <c r="CC51" s="184">
        <v>8419754.8499999996</v>
      </c>
      <c r="CD51" s="195"/>
      <c r="CE51" s="195">
        <f>SUM(C51:CD51)</f>
        <v>21266792.329999998</v>
      </c>
    </row>
    <row r="52" spans="1:84" ht="12.65" customHeight="1" x14ac:dyDescent="0.35">
      <c r="A52" s="171" t="s">
        <v>208</v>
      </c>
      <c r="B52" s="184">
        <v>9490360.1099999994</v>
      </c>
      <c r="C52" s="195">
        <f>ROUND((B52/(CE76+CF76)*C76),0)</f>
        <v>376282</v>
      </c>
      <c r="D52" s="195">
        <f>ROUND((B52/(CE76+CF76)*D76),0)</f>
        <v>697656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107299</v>
      </c>
      <c r="H52" s="195">
        <f>ROUND((B52/(CE76+CF76)*H76),0)</f>
        <v>186962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331414</v>
      </c>
      <c r="Q52" s="195">
        <f>ROUND((B52/(CE76+CF76)*Q76),0)</f>
        <v>69175</v>
      </c>
      <c r="R52" s="195">
        <f>ROUND((B52/(CE76+CF76)*R76),0)</f>
        <v>52128</v>
      </c>
      <c r="S52" s="195">
        <f>ROUND((B52/(CE76+CF76)*S76),0)</f>
        <v>207296</v>
      </c>
      <c r="T52" s="195">
        <f>ROUND((B52/(CE76+CF76)*T76),0)</f>
        <v>0</v>
      </c>
      <c r="U52" s="195">
        <f>ROUND((B52/(CE76+CF76)*U76),0)</f>
        <v>335208</v>
      </c>
      <c r="V52" s="195">
        <f>ROUND((B52/(CE76+CF76)*V76),0)</f>
        <v>137665</v>
      </c>
      <c r="W52" s="195">
        <f>ROUND((B52/(CE76+CF76)*W76),0)</f>
        <v>17655</v>
      </c>
      <c r="X52" s="195">
        <f>ROUND((B52/(CE76+CF76)*X76),0)</f>
        <v>19404</v>
      </c>
      <c r="Y52" s="195">
        <f>ROUND((B52/(CE76+CF76)*Y76),0)</f>
        <v>258267</v>
      </c>
      <c r="Z52" s="195">
        <f>ROUND((B52/(CE76+CF76)*Z76),0)</f>
        <v>24196</v>
      </c>
      <c r="AA52" s="195">
        <f>ROUND((B52/(CE76+CF76)*AA76),0)</f>
        <v>14317</v>
      </c>
      <c r="AB52" s="195">
        <f>ROUND((B52/(CE76+CF76)*AB76),0)</f>
        <v>154627</v>
      </c>
      <c r="AC52" s="195">
        <f>ROUND((B52/(CE76+CF76)*AC76),0)</f>
        <v>31321</v>
      </c>
      <c r="AD52" s="195">
        <f>ROUND((B52/(CE76+CF76)*AD76),0)</f>
        <v>13539</v>
      </c>
      <c r="AE52" s="195">
        <f>ROUND((B52/(CE76+CF76)*AE76),0)</f>
        <v>67172</v>
      </c>
      <c r="AF52" s="195">
        <f>ROUND((B52/(CE76+CF76)*AF76),0)</f>
        <v>86627</v>
      </c>
      <c r="AG52" s="195">
        <f>ROUND((B52/(CE76+CF76)*AG76),0)</f>
        <v>222543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1773191</v>
      </c>
      <c r="AK52" s="195">
        <f>ROUND((B52/(CE76+CF76)*AK76),0)</f>
        <v>55847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13691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230571</v>
      </c>
      <c r="AZ52" s="195">
        <f>ROUND((B52/(CE76+CF76)*AZ76),0)</f>
        <v>0</v>
      </c>
      <c r="BA52" s="195">
        <f>ROUND((B52/(CE76+CF76)*BA76),0)</f>
        <v>46812</v>
      </c>
      <c r="BB52" s="195">
        <f>ROUND((B52/(CE76+CF76)*BB76),0)</f>
        <v>57250</v>
      </c>
      <c r="BC52" s="195">
        <f>ROUND((B52/(CE76+CF76)*BC76),0)</f>
        <v>0</v>
      </c>
      <c r="BD52" s="195">
        <f>ROUND((B52/(CE76+CF76)*BD76),0)</f>
        <v>26461</v>
      </c>
      <c r="BE52" s="195">
        <f>ROUND((B52/(CE76+CF76)*BE76),0)</f>
        <v>1231489</v>
      </c>
      <c r="BF52" s="195">
        <f>ROUND((B52/(CE76+CF76)*BF76),0)</f>
        <v>219492</v>
      </c>
      <c r="BG52" s="195">
        <f>ROUND((B52/(CE76+CF76)*BG76),0)</f>
        <v>57402</v>
      </c>
      <c r="BH52" s="195">
        <f>ROUND((B52/(CE76+CF76)*BH76),0)</f>
        <v>507186</v>
      </c>
      <c r="BI52" s="195">
        <f>ROUND((B52/(CE76+CF76)*BI76),0)</f>
        <v>171547</v>
      </c>
      <c r="BJ52" s="195">
        <f>ROUND((B52/(CE76+CF76)*BJ76),0)</f>
        <v>25540</v>
      </c>
      <c r="BK52" s="195">
        <f>ROUND((B52/(CE76+CF76)*BK76),0)</f>
        <v>37524</v>
      </c>
      <c r="BL52" s="195">
        <f>ROUND((B52/(CE76+CF76)*BL76),0)</f>
        <v>23351</v>
      </c>
      <c r="BM52" s="195">
        <f>ROUND((B52/(CE76+CF76)*BM76),0)</f>
        <v>0</v>
      </c>
      <c r="BN52" s="195">
        <f>ROUND((B52/(CE76+CF76)*BN76),0)</f>
        <v>47953</v>
      </c>
      <c r="BO52" s="195">
        <f>ROUND((B52/(CE76+CF76)*BO76),0)</f>
        <v>11029</v>
      </c>
      <c r="BP52" s="195">
        <f>ROUND((B52/(CE76+CF76)*BP76),0)</f>
        <v>6896</v>
      </c>
      <c r="BQ52" s="195">
        <f>ROUND((B52/(CE76+CF76)*BQ76),0)</f>
        <v>0</v>
      </c>
      <c r="BR52" s="195">
        <f>ROUND((B52/(CE76+CF76)*BR76),0)</f>
        <v>29926</v>
      </c>
      <c r="BS52" s="195">
        <f>ROUND((B52/(CE76+CF76)*BS76),0)</f>
        <v>5527</v>
      </c>
      <c r="BT52" s="195">
        <f>ROUND((B52/(CE76+CF76)*BT76),0)</f>
        <v>8933</v>
      </c>
      <c r="BU52" s="195">
        <f>ROUND((B52/(CE76+CF76)*BU76),0)</f>
        <v>0</v>
      </c>
      <c r="BV52" s="195">
        <f>ROUND((B52/(CE76+CF76)*BV76),0)</f>
        <v>125368</v>
      </c>
      <c r="BW52" s="195">
        <f>ROUND((B52/(CE76+CF76)*BW76),0)</f>
        <v>1084451</v>
      </c>
      <c r="BX52" s="195">
        <f>ROUND((B52/(CE76+CF76)*BX76),0)</f>
        <v>43305</v>
      </c>
      <c r="BY52" s="195">
        <f>ROUND((B52/(CE76+CF76)*BY76),0)</f>
        <v>27357</v>
      </c>
      <c r="BZ52" s="195">
        <f>ROUND((B52/(CE76+CF76)*BZ76),0)</f>
        <v>15263</v>
      </c>
      <c r="CA52" s="195">
        <f>ROUND((B52/(CE76+CF76)*CA76),0)</f>
        <v>82773</v>
      </c>
      <c r="CB52" s="195">
        <f>ROUND((B52/(CE76+CF76)*CB76),0)</f>
        <v>0</v>
      </c>
      <c r="CC52" s="195">
        <f>ROUND((B52/(CE76+CF76)*CC76),0)</f>
        <v>113469</v>
      </c>
      <c r="CD52" s="195"/>
      <c r="CE52" s="195">
        <f>SUM(C52:CD52)</f>
        <v>9490357</v>
      </c>
    </row>
    <row r="53" spans="1:84" ht="12.65" customHeight="1" x14ac:dyDescent="0.35">
      <c r="A53" s="175" t="s">
        <v>206</v>
      </c>
      <c r="B53" s="195">
        <f>B51+B52</f>
        <v>30757152.440000001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28313</v>
      </c>
      <c r="D59" s="184">
        <v>88803</v>
      </c>
      <c r="E59" s="184">
        <v>985</v>
      </c>
      <c r="F59" s="184">
        <v>0</v>
      </c>
      <c r="G59" s="184">
        <v>9814</v>
      </c>
      <c r="H59" s="184">
        <v>23517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3073193</v>
      </c>
      <c r="Q59" s="185">
        <v>2118393</v>
      </c>
      <c r="R59" s="185">
        <v>11257817</v>
      </c>
      <c r="S59" s="251"/>
      <c r="T59" s="251"/>
      <c r="U59" s="224">
        <v>1601318</v>
      </c>
      <c r="V59" s="185">
        <v>79060</v>
      </c>
      <c r="W59" s="185">
        <v>69629.08999999988</v>
      </c>
      <c r="X59" s="185">
        <v>229310.87000000023</v>
      </c>
      <c r="Y59" s="185">
        <v>123841.46999999978</v>
      </c>
      <c r="Z59" s="185">
        <v>10734.82</v>
      </c>
      <c r="AA59" s="185">
        <v>5831.1600000000008</v>
      </c>
      <c r="AB59" s="251"/>
      <c r="AC59" s="185">
        <v>56310</v>
      </c>
      <c r="AD59" s="185">
        <v>22260</v>
      </c>
      <c r="AE59" s="185">
        <v>131787</v>
      </c>
      <c r="AF59" s="185">
        <v>56734</v>
      </c>
      <c r="AG59" s="185">
        <v>47369</v>
      </c>
      <c r="AH59" s="185">
        <v>0</v>
      </c>
      <c r="AI59" s="185">
        <v>0</v>
      </c>
      <c r="AJ59" s="185">
        <v>306553</v>
      </c>
      <c r="AK59" s="185">
        <v>74843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2006</v>
      </c>
      <c r="AV59" s="251"/>
      <c r="AW59" s="251"/>
      <c r="AX59" s="251"/>
      <c r="AY59" s="185">
        <v>848294</v>
      </c>
      <c r="AZ59" s="185">
        <v>0</v>
      </c>
      <c r="BA59" s="251"/>
      <c r="BB59" s="251"/>
      <c r="BC59" s="251"/>
      <c r="BD59" s="251"/>
      <c r="BE59" s="185">
        <v>1122932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323.77999999999997</v>
      </c>
      <c r="D60" s="187">
        <v>646.09</v>
      </c>
      <c r="E60" s="187">
        <v>5.12</v>
      </c>
      <c r="F60" s="223" t="s">
        <v>1270</v>
      </c>
      <c r="G60" s="187">
        <v>59.03</v>
      </c>
      <c r="H60" s="187">
        <v>129.31</v>
      </c>
      <c r="I60" s="187" t="s">
        <v>1270</v>
      </c>
      <c r="J60" s="223" t="s">
        <v>1270</v>
      </c>
      <c r="K60" s="187" t="s">
        <v>1270</v>
      </c>
      <c r="L60" s="187" t="s">
        <v>1270</v>
      </c>
      <c r="M60" s="187" t="s">
        <v>1270</v>
      </c>
      <c r="N60" s="187">
        <v>0.01</v>
      </c>
      <c r="O60" s="187" t="s">
        <v>1270</v>
      </c>
      <c r="P60" s="221">
        <v>207.39999999999998</v>
      </c>
      <c r="Q60" s="221">
        <v>69.5</v>
      </c>
      <c r="R60" s="221">
        <v>56.65</v>
      </c>
      <c r="S60" s="221">
        <v>87.09</v>
      </c>
      <c r="T60" s="221" t="s">
        <v>1270</v>
      </c>
      <c r="U60" s="221">
        <v>154.65</v>
      </c>
      <c r="V60" s="221">
        <v>59.47</v>
      </c>
      <c r="W60" s="221">
        <v>9.74</v>
      </c>
      <c r="X60" s="221">
        <v>23.69</v>
      </c>
      <c r="Y60" s="221">
        <v>167.52999999999997</v>
      </c>
      <c r="Z60" s="221">
        <v>6.65</v>
      </c>
      <c r="AA60" s="221">
        <v>3.76</v>
      </c>
      <c r="AB60" s="221">
        <v>213.33</v>
      </c>
      <c r="AC60" s="221">
        <v>80.600000000000009</v>
      </c>
      <c r="AD60" s="221" t="s">
        <v>1270</v>
      </c>
      <c r="AE60" s="221">
        <v>77.660000000000011</v>
      </c>
      <c r="AF60" s="221">
        <v>79.150000000000006</v>
      </c>
      <c r="AG60" s="221">
        <v>192.09000000000003</v>
      </c>
      <c r="AH60" s="221" t="s">
        <v>1270</v>
      </c>
      <c r="AI60" s="221" t="s">
        <v>1270</v>
      </c>
      <c r="AJ60" s="221">
        <v>649.6099999999999</v>
      </c>
      <c r="AK60" s="221">
        <v>30.97</v>
      </c>
      <c r="AL60" s="221" t="s">
        <v>1270</v>
      </c>
      <c r="AM60" s="221" t="s">
        <v>1270</v>
      </c>
      <c r="AN60" s="221" t="s">
        <v>1270</v>
      </c>
      <c r="AO60" s="221" t="s">
        <v>1270</v>
      </c>
      <c r="AP60" s="221" t="s">
        <v>1270</v>
      </c>
      <c r="AQ60" s="221" t="s">
        <v>1270</v>
      </c>
      <c r="AR60" s="221" t="s">
        <v>1270</v>
      </c>
      <c r="AS60" s="221" t="s">
        <v>1270</v>
      </c>
      <c r="AT60" s="221" t="s">
        <v>1270</v>
      </c>
      <c r="AU60" s="221">
        <v>10.98</v>
      </c>
      <c r="AV60" s="221">
        <v>59.47</v>
      </c>
      <c r="AW60" s="221">
        <v>3.01</v>
      </c>
      <c r="AX60" s="221" t="s">
        <v>1270</v>
      </c>
      <c r="AY60" s="221">
        <v>141.5</v>
      </c>
      <c r="AZ60" s="221" t="s">
        <v>1270</v>
      </c>
      <c r="BA60" s="221">
        <v>11.92</v>
      </c>
      <c r="BB60" s="221">
        <v>105.17</v>
      </c>
      <c r="BC60" s="221" t="s">
        <v>1270</v>
      </c>
      <c r="BD60" s="221">
        <v>0</v>
      </c>
      <c r="BE60" s="221">
        <v>96.09</v>
      </c>
      <c r="BF60" s="221">
        <v>217.13</v>
      </c>
      <c r="BG60" s="221">
        <v>19.22</v>
      </c>
      <c r="BH60" s="221">
        <v>15.190000000000001</v>
      </c>
      <c r="BI60" s="221">
        <v>4.88</v>
      </c>
      <c r="BJ60" s="221">
        <v>0</v>
      </c>
      <c r="BK60" s="221">
        <v>0</v>
      </c>
      <c r="BL60" s="221">
        <v>0</v>
      </c>
      <c r="BM60" s="221" t="s">
        <v>1270</v>
      </c>
      <c r="BN60" s="221">
        <v>44.250000000000007</v>
      </c>
      <c r="BO60" s="221">
        <v>9.14</v>
      </c>
      <c r="BP60" s="221">
        <v>9.02</v>
      </c>
      <c r="BQ60" s="221" t="s">
        <v>1270</v>
      </c>
      <c r="BR60" s="221" t="s">
        <v>1270</v>
      </c>
      <c r="BS60" s="221">
        <v>3.55</v>
      </c>
      <c r="BT60" s="221">
        <v>8.85</v>
      </c>
      <c r="BU60" s="221" t="s">
        <v>1270</v>
      </c>
      <c r="BV60" s="221">
        <v>0</v>
      </c>
      <c r="BW60" s="221">
        <v>111.9</v>
      </c>
      <c r="BX60" s="221">
        <v>53.08</v>
      </c>
      <c r="BY60" s="221">
        <v>99.17</v>
      </c>
      <c r="BZ60" s="221">
        <v>61.81</v>
      </c>
      <c r="CA60" s="221">
        <v>26.42</v>
      </c>
      <c r="CB60" s="221">
        <v>2.0099999999999998</v>
      </c>
      <c r="CC60" s="221">
        <v>97.67</v>
      </c>
      <c r="CD60" s="252" t="s">
        <v>221</v>
      </c>
      <c r="CE60" s="254">
        <f t="shared" ref="CE60:CE70" si="0">SUM(C60:CD60)</f>
        <v>4544.3100000000004</v>
      </c>
    </row>
    <row r="61" spans="1:84" ht="12.65" customHeight="1" x14ac:dyDescent="0.35">
      <c r="A61" s="171" t="s">
        <v>235</v>
      </c>
      <c r="B61" s="175"/>
      <c r="C61" s="184">
        <v>37501825.799999997</v>
      </c>
      <c r="D61" s="184">
        <v>63277533.219999999</v>
      </c>
      <c r="E61" s="184">
        <v>457584.15</v>
      </c>
      <c r="F61" s="185">
        <v>0</v>
      </c>
      <c r="G61" s="184">
        <v>6074198.0099999998</v>
      </c>
      <c r="H61" s="184">
        <v>11684089.17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603</v>
      </c>
      <c r="O61" s="184">
        <v>0</v>
      </c>
      <c r="P61" s="185">
        <v>18206955.190000001</v>
      </c>
      <c r="Q61" s="185">
        <v>8237390.6399999997</v>
      </c>
      <c r="R61" s="185">
        <v>9346512.3300000001</v>
      </c>
      <c r="S61" s="185">
        <v>4768456.34</v>
      </c>
      <c r="T61" s="185">
        <v>0</v>
      </c>
      <c r="U61" s="185">
        <v>11664259.82</v>
      </c>
      <c r="V61" s="185">
        <v>5738780.3600000003</v>
      </c>
      <c r="W61" s="185">
        <v>1270349.07</v>
      </c>
      <c r="X61" s="185">
        <v>2531938.41</v>
      </c>
      <c r="Y61" s="185">
        <v>14841241.859999999</v>
      </c>
      <c r="Z61" s="185">
        <v>870497.46</v>
      </c>
      <c r="AA61" s="185">
        <v>517491.23</v>
      </c>
      <c r="AB61" s="185">
        <v>22915636.41</v>
      </c>
      <c r="AC61" s="185">
        <v>8501717.4100000001</v>
      </c>
      <c r="AD61" s="185">
        <v>0</v>
      </c>
      <c r="AE61" s="185">
        <v>7659281.8300000001</v>
      </c>
      <c r="AF61" s="185">
        <v>6959429.0800000001</v>
      </c>
      <c r="AG61" s="185">
        <v>25305036.809999999</v>
      </c>
      <c r="AH61" s="185">
        <v>0</v>
      </c>
      <c r="AI61" s="185">
        <v>0</v>
      </c>
      <c r="AJ61" s="185">
        <v>60956639.789999999</v>
      </c>
      <c r="AK61" s="185">
        <v>2983339.74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974191.87</v>
      </c>
      <c r="AV61" s="185">
        <v>5507047.7800000003</v>
      </c>
      <c r="AW61" s="185">
        <v>220943.43</v>
      </c>
      <c r="AX61" s="185">
        <v>0</v>
      </c>
      <c r="AY61" s="185">
        <v>7163614.1799999997</v>
      </c>
      <c r="AZ61" s="185">
        <v>0</v>
      </c>
      <c r="BA61" s="185">
        <v>549544.81000000006</v>
      </c>
      <c r="BB61" s="185">
        <v>8313311.25</v>
      </c>
      <c r="BC61" s="185">
        <v>0</v>
      </c>
      <c r="BD61" s="185">
        <v>0</v>
      </c>
      <c r="BE61" s="185">
        <v>8067920.0800000001</v>
      </c>
      <c r="BF61" s="185">
        <v>10351421.699999999</v>
      </c>
      <c r="BG61" s="185">
        <v>1239452.8500000001</v>
      </c>
      <c r="BH61" s="185">
        <v>1164397.21</v>
      </c>
      <c r="BI61" s="185">
        <v>314966.65999999997</v>
      </c>
      <c r="BJ61" s="185">
        <v>0</v>
      </c>
      <c r="BK61" s="185">
        <v>0.86</v>
      </c>
      <c r="BL61" s="185">
        <v>0</v>
      </c>
      <c r="BM61" s="185">
        <v>0</v>
      </c>
      <c r="BN61" s="185">
        <v>5148906.97</v>
      </c>
      <c r="BO61" s="185">
        <v>979588.64</v>
      </c>
      <c r="BP61" s="185">
        <v>656974.85</v>
      </c>
      <c r="BQ61" s="185">
        <v>0</v>
      </c>
      <c r="BR61" s="185">
        <v>0</v>
      </c>
      <c r="BS61" s="185">
        <v>232515.34</v>
      </c>
      <c r="BT61" s="185">
        <v>535915.05000000005</v>
      </c>
      <c r="BU61" s="185">
        <v>0</v>
      </c>
      <c r="BV61" s="185">
        <v>0</v>
      </c>
      <c r="BW61" s="185">
        <v>21492104.350000001</v>
      </c>
      <c r="BX61" s="185">
        <v>6177076.25</v>
      </c>
      <c r="BY61" s="185">
        <v>10189680.26</v>
      </c>
      <c r="BZ61" s="185">
        <v>8332420.6500000004</v>
      </c>
      <c r="CA61" s="185">
        <v>2948018.02</v>
      </c>
      <c r="CB61" s="185">
        <v>182573.17</v>
      </c>
      <c r="CC61" s="185">
        <v>15594658.510000002</v>
      </c>
      <c r="CD61" s="252" t="s">
        <v>221</v>
      </c>
      <c r="CE61" s="195">
        <f t="shared" si="0"/>
        <v>448608031.87000006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11070669</v>
      </c>
      <c r="D62" s="195">
        <f t="shared" si="1"/>
        <v>17284022</v>
      </c>
      <c r="E62" s="195">
        <f t="shared" si="1"/>
        <v>136599</v>
      </c>
      <c r="F62" s="195">
        <f t="shared" si="1"/>
        <v>0</v>
      </c>
      <c r="G62" s="195">
        <f t="shared" si="1"/>
        <v>1921832</v>
      </c>
      <c r="H62" s="195">
        <f t="shared" si="1"/>
        <v>3720377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128</v>
      </c>
      <c r="O62" s="195">
        <f t="shared" si="1"/>
        <v>0</v>
      </c>
      <c r="P62" s="195">
        <f t="shared" si="1"/>
        <v>6225006</v>
      </c>
      <c r="Q62" s="195">
        <f t="shared" si="1"/>
        <v>2668959</v>
      </c>
      <c r="R62" s="195">
        <f t="shared" si="1"/>
        <v>2728076</v>
      </c>
      <c r="S62" s="195">
        <f t="shared" si="1"/>
        <v>1686778</v>
      </c>
      <c r="T62" s="195">
        <f t="shared" si="1"/>
        <v>0</v>
      </c>
      <c r="U62" s="195">
        <f t="shared" si="1"/>
        <v>4259638</v>
      </c>
      <c r="V62" s="195">
        <f t="shared" si="1"/>
        <v>2069316</v>
      </c>
      <c r="W62" s="195">
        <f t="shared" si="1"/>
        <v>417729</v>
      </c>
      <c r="X62" s="195">
        <f t="shared" si="1"/>
        <v>937417</v>
      </c>
      <c r="Y62" s="195">
        <f t="shared" si="1"/>
        <v>5498305</v>
      </c>
      <c r="Z62" s="195">
        <f t="shared" si="1"/>
        <v>278763</v>
      </c>
      <c r="AA62" s="195">
        <f t="shared" si="1"/>
        <v>202728</v>
      </c>
      <c r="AB62" s="195">
        <f t="shared" si="1"/>
        <v>8527733</v>
      </c>
      <c r="AC62" s="195">
        <f t="shared" si="1"/>
        <v>2718824</v>
      </c>
      <c r="AD62" s="195">
        <f t="shared" si="1"/>
        <v>0</v>
      </c>
      <c r="AE62" s="195">
        <f t="shared" si="1"/>
        <v>2882133</v>
      </c>
      <c r="AF62" s="195">
        <f t="shared" si="1"/>
        <v>2461213</v>
      </c>
      <c r="AG62" s="195">
        <f t="shared" si="1"/>
        <v>7281519</v>
      </c>
      <c r="AH62" s="195">
        <f t="shared" si="1"/>
        <v>0</v>
      </c>
      <c r="AI62" s="195">
        <f t="shared" si="1"/>
        <v>0</v>
      </c>
      <c r="AJ62" s="195">
        <f t="shared" si="1"/>
        <v>20818396</v>
      </c>
      <c r="AK62" s="195">
        <f t="shared" si="1"/>
        <v>1078580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349977</v>
      </c>
      <c r="AV62" s="195">
        <f t="shared" si="1"/>
        <v>1864910</v>
      </c>
      <c r="AW62" s="195">
        <f t="shared" si="1"/>
        <v>61382</v>
      </c>
      <c r="AX62" s="195">
        <f t="shared" si="1"/>
        <v>0</v>
      </c>
      <c r="AY62" s="195">
        <f>ROUND(AY47+AY48,0)</f>
        <v>2671407</v>
      </c>
      <c r="AZ62" s="195">
        <f>ROUND(AZ47+AZ48,0)</f>
        <v>0</v>
      </c>
      <c r="BA62" s="195">
        <f>ROUND(BA47+BA48,0)</f>
        <v>204647</v>
      </c>
      <c r="BB62" s="195">
        <f t="shared" si="1"/>
        <v>3094359</v>
      </c>
      <c r="BC62" s="195">
        <f t="shared" si="1"/>
        <v>0</v>
      </c>
      <c r="BD62" s="195">
        <f t="shared" si="1"/>
        <v>0</v>
      </c>
      <c r="BE62" s="195">
        <f t="shared" si="1"/>
        <v>3080074</v>
      </c>
      <c r="BF62" s="195">
        <f t="shared" si="1"/>
        <v>3776995</v>
      </c>
      <c r="BG62" s="195">
        <f t="shared" si="1"/>
        <v>455333</v>
      </c>
      <c r="BH62" s="195">
        <f t="shared" si="1"/>
        <v>382750</v>
      </c>
      <c r="BI62" s="195">
        <f t="shared" si="1"/>
        <v>103194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1563779</v>
      </c>
      <c r="BO62" s="195">
        <f t="shared" ref="BO62:CC62" si="2">ROUND(BO47+BO48,0)</f>
        <v>275441</v>
      </c>
      <c r="BP62" s="195">
        <f t="shared" si="2"/>
        <v>224469</v>
      </c>
      <c r="BQ62" s="195">
        <f t="shared" si="2"/>
        <v>0</v>
      </c>
      <c r="BR62" s="195">
        <f t="shared" si="2"/>
        <v>0</v>
      </c>
      <c r="BS62" s="195">
        <f t="shared" si="2"/>
        <v>73356</v>
      </c>
      <c r="BT62" s="195">
        <f t="shared" si="2"/>
        <v>157732</v>
      </c>
      <c r="BU62" s="195">
        <f t="shared" si="2"/>
        <v>0</v>
      </c>
      <c r="BV62" s="195">
        <f t="shared" si="2"/>
        <v>0</v>
      </c>
      <c r="BW62" s="195">
        <f t="shared" si="2"/>
        <v>6255604</v>
      </c>
      <c r="BX62" s="195">
        <f t="shared" si="2"/>
        <v>2055777</v>
      </c>
      <c r="BY62" s="195">
        <f t="shared" si="2"/>
        <v>3642646</v>
      </c>
      <c r="BZ62" s="195">
        <f t="shared" si="2"/>
        <v>1672988</v>
      </c>
      <c r="CA62" s="195">
        <f t="shared" si="2"/>
        <v>919562</v>
      </c>
      <c r="CB62" s="195">
        <f t="shared" si="2"/>
        <v>58901</v>
      </c>
      <c r="CC62" s="195">
        <f t="shared" si="2"/>
        <v>2634723</v>
      </c>
      <c r="CD62" s="252" t="s">
        <v>221</v>
      </c>
      <c r="CE62" s="195">
        <f t="shared" si="0"/>
        <v>142454746</v>
      </c>
      <c r="CF62" s="255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839.24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4692</v>
      </c>
      <c r="V63" s="185">
        <v>106130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87018.94</v>
      </c>
      <c r="AC63" s="185">
        <v>0</v>
      </c>
      <c r="AD63" s="185">
        <v>0</v>
      </c>
      <c r="AE63" s="185">
        <v>0</v>
      </c>
      <c r="AF63" s="185">
        <v>295414.14</v>
      </c>
      <c r="AG63" s="185">
        <v>0</v>
      </c>
      <c r="AH63" s="185">
        <v>0</v>
      </c>
      <c r="AI63" s="185">
        <v>0</v>
      </c>
      <c r="AJ63" s="185">
        <v>229031.7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46945.5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131009.78</v>
      </c>
      <c r="BC63" s="185">
        <v>0</v>
      </c>
      <c r="BD63" s="185">
        <v>0</v>
      </c>
      <c r="BE63" s="185">
        <v>1283.77</v>
      </c>
      <c r="BF63" s="185">
        <v>0</v>
      </c>
      <c r="BG63" s="185">
        <v>0</v>
      </c>
      <c r="BH63" s="185">
        <v>20665</v>
      </c>
      <c r="BI63" s="185">
        <v>0</v>
      </c>
      <c r="BJ63" s="185">
        <v>432134.03</v>
      </c>
      <c r="BK63" s="185">
        <v>0</v>
      </c>
      <c r="BL63" s="185">
        <v>0</v>
      </c>
      <c r="BM63" s="185">
        <v>0</v>
      </c>
      <c r="BN63" s="185">
        <v>509781.53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33945247.68</v>
      </c>
      <c r="BX63" s="185">
        <v>0</v>
      </c>
      <c r="BY63" s="185">
        <v>54718.25</v>
      </c>
      <c r="BZ63" s="185">
        <v>1225.75</v>
      </c>
      <c r="CA63" s="185">
        <v>-50314</v>
      </c>
      <c r="CB63" s="185">
        <v>0</v>
      </c>
      <c r="CC63" s="185">
        <v>89611</v>
      </c>
      <c r="CD63" s="252" t="s">
        <v>221</v>
      </c>
      <c r="CE63" s="195">
        <f t="shared" si="0"/>
        <v>35905434.310000002</v>
      </c>
      <c r="CF63" s="255"/>
    </row>
    <row r="64" spans="1:84" ht="12.65" customHeight="1" x14ac:dyDescent="0.35">
      <c r="A64" s="171" t="s">
        <v>237</v>
      </c>
      <c r="B64" s="175"/>
      <c r="C64" s="184">
        <v>5938612.3099999996</v>
      </c>
      <c r="D64" s="184">
        <v>5494792.2800000003</v>
      </c>
      <c r="E64" s="185">
        <v>8669.9599999999991</v>
      </c>
      <c r="F64" s="185">
        <v>0</v>
      </c>
      <c r="G64" s="184">
        <v>381624.84</v>
      </c>
      <c r="H64" s="184">
        <v>378767.98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32111.09</v>
      </c>
      <c r="O64" s="184">
        <v>0</v>
      </c>
      <c r="P64" s="185">
        <v>47427973.960000001</v>
      </c>
      <c r="Q64" s="185">
        <v>858352.44</v>
      </c>
      <c r="R64" s="185">
        <v>2432557.7400000002</v>
      </c>
      <c r="S64" s="185">
        <v>2571067.83</v>
      </c>
      <c r="T64" s="185">
        <v>0</v>
      </c>
      <c r="U64" s="185">
        <v>6499241.9299999997</v>
      </c>
      <c r="V64" s="185">
        <v>1365352.84</v>
      </c>
      <c r="W64" s="185">
        <v>147926.66</v>
      </c>
      <c r="X64" s="185">
        <v>520445.94</v>
      </c>
      <c r="Y64" s="185">
        <v>5944586.0599999996</v>
      </c>
      <c r="Z64" s="185">
        <v>235656.5</v>
      </c>
      <c r="AA64" s="185">
        <v>157393.79</v>
      </c>
      <c r="AB64" s="185">
        <v>88471667.230000004</v>
      </c>
      <c r="AC64" s="185">
        <v>1516329.8</v>
      </c>
      <c r="AD64" s="185">
        <v>11767.33</v>
      </c>
      <c r="AE64" s="185">
        <v>114924.78</v>
      </c>
      <c r="AF64" s="185">
        <v>117918.15</v>
      </c>
      <c r="AG64" s="185">
        <v>3572173.91</v>
      </c>
      <c r="AH64" s="185">
        <v>132.99</v>
      </c>
      <c r="AI64" s="185">
        <v>0</v>
      </c>
      <c r="AJ64" s="185">
        <v>8237014.71</v>
      </c>
      <c r="AK64" s="185">
        <v>26247.119999999999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1309.21</v>
      </c>
      <c r="AV64" s="185">
        <v>344813.5</v>
      </c>
      <c r="AW64" s="185">
        <v>483757.5</v>
      </c>
      <c r="AX64" s="185">
        <v>0</v>
      </c>
      <c r="AY64" s="185">
        <v>5489968.4000000004</v>
      </c>
      <c r="AZ64" s="185">
        <v>0</v>
      </c>
      <c r="BA64" s="185">
        <v>223400.38</v>
      </c>
      <c r="BB64" s="185">
        <v>176280.8</v>
      </c>
      <c r="BC64" s="185">
        <v>0</v>
      </c>
      <c r="BD64" s="185">
        <v>0</v>
      </c>
      <c r="BE64" s="185">
        <v>2105251.06</v>
      </c>
      <c r="BF64" s="185">
        <v>1892807.22</v>
      </c>
      <c r="BG64" s="185">
        <v>28726.400000000001</v>
      </c>
      <c r="BH64" s="185">
        <v>182850.54</v>
      </c>
      <c r="BI64" s="185">
        <v>241097.17</v>
      </c>
      <c r="BJ64" s="185">
        <v>6.08</v>
      </c>
      <c r="BK64" s="185">
        <v>25.09</v>
      </c>
      <c r="BL64" s="185">
        <v>0</v>
      </c>
      <c r="BM64" s="185">
        <v>14419.43</v>
      </c>
      <c r="BN64" s="185">
        <v>1048862.69</v>
      </c>
      <c r="BO64" s="185">
        <v>186692.99</v>
      </c>
      <c r="BP64" s="185">
        <v>1899.48</v>
      </c>
      <c r="BQ64" s="185">
        <v>0</v>
      </c>
      <c r="BR64" s="185">
        <v>0</v>
      </c>
      <c r="BS64" s="185">
        <v>11236.66</v>
      </c>
      <c r="BT64" s="185">
        <v>3215.07</v>
      </c>
      <c r="BU64" s="185">
        <v>0</v>
      </c>
      <c r="BV64" s="185">
        <v>0</v>
      </c>
      <c r="BW64" s="185">
        <v>6625.26</v>
      </c>
      <c r="BX64" s="185">
        <v>86628.17</v>
      </c>
      <c r="BY64" s="185">
        <v>34558.78</v>
      </c>
      <c r="BZ64" s="185">
        <v>8792.9</v>
      </c>
      <c r="CA64" s="185">
        <v>77364.61</v>
      </c>
      <c r="CB64" s="185">
        <v>24746.05</v>
      </c>
      <c r="CC64" s="185">
        <v>-2011883.9599999997</v>
      </c>
      <c r="CD64" s="252" t="s">
        <v>221</v>
      </c>
      <c r="CE64" s="195">
        <f t="shared" si="0"/>
        <v>193126761.65000007</v>
      </c>
      <c r="CF64" s="255"/>
    </row>
    <row r="65" spans="1:84" ht="12.65" customHeight="1" x14ac:dyDescent="0.35">
      <c r="A65" s="171" t="s">
        <v>238</v>
      </c>
      <c r="B65" s="175"/>
      <c r="C65" s="184">
        <v>9337.08</v>
      </c>
      <c r="D65" s="184">
        <v>85425.89</v>
      </c>
      <c r="E65" s="184">
        <v>924.2</v>
      </c>
      <c r="F65" s="184">
        <v>0</v>
      </c>
      <c r="G65" s="184">
        <v>10349.459999999999</v>
      </c>
      <c r="H65" s="184">
        <v>3883.25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17257.13</v>
      </c>
      <c r="Q65" s="185">
        <v>7863.91</v>
      </c>
      <c r="R65" s="185">
        <v>28438.86</v>
      </c>
      <c r="S65" s="185">
        <v>22908.25</v>
      </c>
      <c r="T65" s="185">
        <v>0</v>
      </c>
      <c r="U65" s="185">
        <v>7269.16</v>
      </c>
      <c r="V65" s="185">
        <v>4499.17</v>
      </c>
      <c r="W65" s="185">
        <v>0</v>
      </c>
      <c r="X65" s="185">
        <v>740.85</v>
      </c>
      <c r="Y65" s="185">
        <v>12425.3</v>
      </c>
      <c r="Z65" s="185">
        <v>384.23</v>
      </c>
      <c r="AA65" s="185">
        <v>0</v>
      </c>
      <c r="AB65" s="185">
        <v>31229.06</v>
      </c>
      <c r="AC65" s="185">
        <v>9977.24</v>
      </c>
      <c r="AD65" s="185">
        <v>625.78</v>
      </c>
      <c r="AE65" s="185">
        <v>3914.13</v>
      </c>
      <c r="AF65" s="185">
        <v>19624.97</v>
      </c>
      <c r="AG65" s="185">
        <v>14146.84</v>
      </c>
      <c r="AH65" s="185">
        <v>0</v>
      </c>
      <c r="AI65" s="185">
        <v>0</v>
      </c>
      <c r="AJ65" s="185">
        <v>85029.19</v>
      </c>
      <c r="AK65" s="185">
        <v>529.49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1872.77</v>
      </c>
      <c r="AV65" s="185">
        <v>12142.68</v>
      </c>
      <c r="AW65" s="185">
        <v>0</v>
      </c>
      <c r="AX65" s="185">
        <v>0</v>
      </c>
      <c r="AY65" s="185">
        <v>10176.59</v>
      </c>
      <c r="AZ65" s="185">
        <v>0</v>
      </c>
      <c r="BA65" s="185">
        <v>445.32</v>
      </c>
      <c r="BB65" s="185">
        <v>18761.2</v>
      </c>
      <c r="BC65" s="185">
        <v>0</v>
      </c>
      <c r="BD65" s="185">
        <v>0</v>
      </c>
      <c r="BE65" s="185">
        <v>5320882.8099999996</v>
      </c>
      <c r="BF65" s="185">
        <v>634166.73</v>
      </c>
      <c r="BG65" s="185">
        <v>380824.36</v>
      </c>
      <c r="BH65" s="185">
        <v>194388.75</v>
      </c>
      <c r="BI65" s="185">
        <v>86.76</v>
      </c>
      <c r="BJ65" s="185">
        <v>0</v>
      </c>
      <c r="BK65" s="185">
        <v>318.39</v>
      </c>
      <c r="BL65" s="185">
        <v>0</v>
      </c>
      <c r="BM65" s="185">
        <v>0</v>
      </c>
      <c r="BN65" s="185">
        <v>4154.1499999999996</v>
      </c>
      <c r="BO65" s="185">
        <v>0</v>
      </c>
      <c r="BP65" s="185">
        <v>1172.0899999999999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11755.62</v>
      </c>
      <c r="BX65" s="185">
        <v>837.24</v>
      </c>
      <c r="BY65" s="185">
        <v>14462.51</v>
      </c>
      <c r="BZ65" s="185">
        <v>5191.83</v>
      </c>
      <c r="CA65" s="185">
        <v>6287.86</v>
      </c>
      <c r="CB65" s="185">
        <v>370.1</v>
      </c>
      <c r="CC65" s="185">
        <v>4603000.96</v>
      </c>
      <c r="CD65" s="252" t="s">
        <v>221</v>
      </c>
      <c r="CE65" s="195">
        <f t="shared" si="0"/>
        <v>11598082.16</v>
      </c>
      <c r="CF65" s="255"/>
    </row>
    <row r="66" spans="1:84" ht="12.65" customHeight="1" x14ac:dyDescent="0.35">
      <c r="A66" s="171" t="s">
        <v>239</v>
      </c>
      <c r="B66" s="175"/>
      <c r="C66" s="184">
        <v>570405.61</v>
      </c>
      <c r="D66" s="184">
        <v>651461.57999999996</v>
      </c>
      <c r="E66" s="184">
        <v>0</v>
      </c>
      <c r="F66" s="184">
        <v>0</v>
      </c>
      <c r="G66" s="184">
        <v>91051</v>
      </c>
      <c r="H66" s="184">
        <v>216028.51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1305389.96</v>
      </c>
      <c r="Q66" s="185">
        <v>107500.48</v>
      </c>
      <c r="R66" s="185">
        <v>41042.01</v>
      </c>
      <c r="S66" s="184">
        <v>840461.57</v>
      </c>
      <c r="T66" s="184">
        <v>0</v>
      </c>
      <c r="U66" s="185">
        <v>11101367.07</v>
      </c>
      <c r="V66" s="185">
        <v>84024.79</v>
      </c>
      <c r="W66" s="185">
        <v>79380.47</v>
      </c>
      <c r="X66" s="185">
        <v>90701.8</v>
      </c>
      <c r="Y66" s="185">
        <v>139275.5</v>
      </c>
      <c r="Z66" s="185">
        <v>24548.3</v>
      </c>
      <c r="AA66" s="185">
        <v>0</v>
      </c>
      <c r="AB66" s="185">
        <v>7371166.1900000004</v>
      </c>
      <c r="AC66" s="185">
        <v>613.47</v>
      </c>
      <c r="AD66" s="185">
        <v>3088139.51</v>
      </c>
      <c r="AE66" s="185">
        <v>26299.55</v>
      </c>
      <c r="AF66" s="185">
        <v>145820.15</v>
      </c>
      <c r="AG66" s="185">
        <v>381570.27</v>
      </c>
      <c r="AH66" s="185">
        <v>11741.73</v>
      </c>
      <c r="AI66" s="185">
        <v>0</v>
      </c>
      <c r="AJ66" s="185">
        <v>1678651.05</v>
      </c>
      <c r="AK66" s="185">
        <v>555.73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343879.47</v>
      </c>
      <c r="AV66" s="185">
        <v>4535272.28</v>
      </c>
      <c r="AW66" s="185">
        <v>29863842.420000002</v>
      </c>
      <c r="AX66" s="185">
        <v>0</v>
      </c>
      <c r="AY66" s="185">
        <v>307919.2</v>
      </c>
      <c r="AZ66" s="185">
        <v>0</v>
      </c>
      <c r="BA66" s="185">
        <v>39727.199999999997</v>
      </c>
      <c r="BB66" s="185">
        <v>5770860.9500000002</v>
      </c>
      <c r="BC66" s="185">
        <v>0</v>
      </c>
      <c r="BD66" s="185">
        <v>3649334.72</v>
      </c>
      <c r="BE66" s="185">
        <v>9116352.3900000006</v>
      </c>
      <c r="BF66" s="185">
        <v>346474.54</v>
      </c>
      <c r="BG66" s="185">
        <v>264355.53000000003</v>
      </c>
      <c r="BH66" s="185">
        <v>83389148.129999995</v>
      </c>
      <c r="BI66" s="185">
        <v>13494.71</v>
      </c>
      <c r="BJ66" s="185">
        <v>7007781.9299999997</v>
      </c>
      <c r="BK66" s="185">
        <v>18423849</v>
      </c>
      <c r="BL66" s="185">
        <v>5785808.7699999996</v>
      </c>
      <c r="BM66" s="185">
        <v>4988.37</v>
      </c>
      <c r="BN66" s="185">
        <v>4306400.66</v>
      </c>
      <c r="BO66" s="185">
        <v>-661.28</v>
      </c>
      <c r="BP66" s="185">
        <v>296588.37</v>
      </c>
      <c r="BQ66" s="185">
        <v>0</v>
      </c>
      <c r="BR66" s="185">
        <v>6091465.8499999996</v>
      </c>
      <c r="BS66" s="185">
        <v>22850.5</v>
      </c>
      <c r="BT66" s="185">
        <v>4081</v>
      </c>
      <c r="BU66" s="185">
        <v>0</v>
      </c>
      <c r="BV66" s="185">
        <v>7000655.6299999999</v>
      </c>
      <c r="BW66" s="185">
        <v>1377664.83</v>
      </c>
      <c r="BX66" s="185">
        <v>-30802.66</v>
      </c>
      <c r="BY66" s="185">
        <v>14784.78</v>
      </c>
      <c r="BZ66" s="185">
        <v>33.07</v>
      </c>
      <c r="CA66" s="185">
        <v>155637.45000000001</v>
      </c>
      <c r="CB66" s="185">
        <v>48774.73</v>
      </c>
      <c r="CC66" s="185">
        <v>29491758.620000001</v>
      </c>
      <c r="CD66" s="252" t="s">
        <v>221</v>
      </c>
      <c r="CE66" s="195">
        <f t="shared" si="0"/>
        <v>245689517.46000001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777412</v>
      </c>
      <c r="D67" s="195">
        <f>ROUND(D51+D52,0)</f>
        <v>942207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133134</v>
      </c>
      <c r="H67" s="195">
        <f t="shared" si="3"/>
        <v>251224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3075217</v>
      </c>
      <c r="Q67" s="195">
        <f t="shared" si="3"/>
        <v>111473</v>
      </c>
      <c r="R67" s="195">
        <f t="shared" si="3"/>
        <v>303122</v>
      </c>
      <c r="S67" s="195">
        <f t="shared" si="3"/>
        <v>399536</v>
      </c>
      <c r="T67" s="195">
        <f t="shared" si="3"/>
        <v>0</v>
      </c>
      <c r="U67" s="195">
        <f t="shared" si="3"/>
        <v>732558</v>
      </c>
      <c r="V67" s="195">
        <f t="shared" si="3"/>
        <v>419930</v>
      </c>
      <c r="W67" s="195">
        <f t="shared" si="3"/>
        <v>376644</v>
      </c>
      <c r="X67" s="195">
        <f t="shared" si="3"/>
        <v>692843</v>
      </c>
      <c r="Y67" s="195">
        <f t="shared" si="3"/>
        <v>1581963</v>
      </c>
      <c r="Z67" s="195">
        <f t="shared" si="3"/>
        <v>194309</v>
      </c>
      <c r="AA67" s="195">
        <f t="shared" si="3"/>
        <v>256878</v>
      </c>
      <c r="AB67" s="195">
        <f t="shared" si="3"/>
        <v>172244</v>
      </c>
      <c r="AC67" s="195">
        <f t="shared" si="3"/>
        <v>469916</v>
      </c>
      <c r="AD67" s="195">
        <f t="shared" si="3"/>
        <v>13539</v>
      </c>
      <c r="AE67" s="195">
        <f t="shared" si="3"/>
        <v>74072</v>
      </c>
      <c r="AF67" s="195">
        <f t="shared" si="3"/>
        <v>86627</v>
      </c>
      <c r="AG67" s="195">
        <f t="shared" si="3"/>
        <v>491695</v>
      </c>
      <c r="AH67" s="195">
        <f t="shared" si="3"/>
        <v>0</v>
      </c>
      <c r="AI67" s="195">
        <f t="shared" si="3"/>
        <v>0</v>
      </c>
      <c r="AJ67" s="195">
        <f t="shared" si="3"/>
        <v>2898237</v>
      </c>
      <c r="AK67" s="195">
        <f t="shared" si="3"/>
        <v>78389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14708</v>
      </c>
      <c r="AW67" s="195">
        <f t="shared" si="3"/>
        <v>0</v>
      </c>
      <c r="AX67" s="195">
        <f t="shared" si="3"/>
        <v>0</v>
      </c>
      <c r="AY67" s="195">
        <f t="shared" si="3"/>
        <v>373206</v>
      </c>
      <c r="AZ67" s="195">
        <f>ROUND(AZ51+AZ52,0)</f>
        <v>0</v>
      </c>
      <c r="BA67" s="195">
        <f>ROUND(BA51+BA52,0)</f>
        <v>51554</v>
      </c>
      <c r="BB67" s="195">
        <f t="shared" si="3"/>
        <v>57250</v>
      </c>
      <c r="BC67" s="195">
        <f t="shared" si="3"/>
        <v>0</v>
      </c>
      <c r="BD67" s="195">
        <f t="shared" si="3"/>
        <v>26461</v>
      </c>
      <c r="BE67" s="195">
        <f t="shared" si="3"/>
        <v>3615286</v>
      </c>
      <c r="BF67" s="195">
        <f t="shared" si="3"/>
        <v>277661</v>
      </c>
      <c r="BG67" s="195">
        <f t="shared" si="3"/>
        <v>73921</v>
      </c>
      <c r="BH67" s="195">
        <f t="shared" si="3"/>
        <v>1439718</v>
      </c>
      <c r="BI67" s="195">
        <f t="shared" si="3"/>
        <v>171547</v>
      </c>
      <c r="BJ67" s="195">
        <f t="shared" si="3"/>
        <v>25540</v>
      </c>
      <c r="BK67" s="195">
        <f t="shared" si="3"/>
        <v>37524</v>
      </c>
      <c r="BL67" s="195">
        <f t="shared" si="3"/>
        <v>23351</v>
      </c>
      <c r="BM67" s="195">
        <f t="shared" si="3"/>
        <v>0</v>
      </c>
      <c r="BN67" s="195">
        <f t="shared" si="3"/>
        <v>48180</v>
      </c>
      <c r="BO67" s="195">
        <f t="shared" si="3"/>
        <v>12434</v>
      </c>
      <c r="BP67" s="195">
        <f t="shared" si="3"/>
        <v>6896</v>
      </c>
      <c r="BQ67" s="195">
        <f t="shared" ref="BQ67:CC67" si="4">ROUND(BQ51+BQ52,0)</f>
        <v>0</v>
      </c>
      <c r="BR67" s="195">
        <f t="shared" si="4"/>
        <v>29926</v>
      </c>
      <c r="BS67" s="195">
        <f t="shared" si="4"/>
        <v>5527</v>
      </c>
      <c r="BT67" s="195">
        <f t="shared" si="4"/>
        <v>8933</v>
      </c>
      <c r="BU67" s="195">
        <f t="shared" si="4"/>
        <v>0</v>
      </c>
      <c r="BV67" s="195">
        <f t="shared" si="4"/>
        <v>135529</v>
      </c>
      <c r="BW67" s="195">
        <f t="shared" si="4"/>
        <v>1084451</v>
      </c>
      <c r="BX67" s="195">
        <f t="shared" si="4"/>
        <v>43305</v>
      </c>
      <c r="BY67" s="195">
        <f t="shared" si="4"/>
        <v>27357</v>
      </c>
      <c r="BZ67" s="195">
        <f t="shared" si="4"/>
        <v>17039</v>
      </c>
      <c r="CA67" s="195">
        <f t="shared" si="4"/>
        <v>83453</v>
      </c>
      <c r="CB67" s="195">
        <f t="shared" si="4"/>
        <v>0</v>
      </c>
      <c r="CC67" s="195">
        <f t="shared" si="4"/>
        <v>8533224</v>
      </c>
      <c r="CD67" s="252" t="s">
        <v>221</v>
      </c>
      <c r="CE67" s="195">
        <f t="shared" si="0"/>
        <v>30757150</v>
      </c>
      <c r="CF67" s="255"/>
    </row>
    <row r="68" spans="1:84" ht="12.65" customHeight="1" x14ac:dyDescent="0.35">
      <c r="A68" s="171" t="s">
        <v>240</v>
      </c>
      <c r="B68" s="175"/>
      <c r="C68" s="184">
        <v>1768.36</v>
      </c>
      <c r="D68" s="184">
        <v>126.07</v>
      </c>
      <c r="E68" s="184">
        <v>0</v>
      </c>
      <c r="F68" s="184">
        <v>0</v>
      </c>
      <c r="G68" s="184">
        <v>65.709999999999994</v>
      </c>
      <c r="H68" s="184">
        <v>208.46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27068.93</v>
      </c>
      <c r="Q68" s="185">
        <v>0</v>
      </c>
      <c r="R68" s="185">
        <v>48718.54</v>
      </c>
      <c r="S68" s="185">
        <v>1690569.65</v>
      </c>
      <c r="T68" s="185">
        <v>0</v>
      </c>
      <c r="U68" s="185">
        <v>7882.63</v>
      </c>
      <c r="V68" s="185">
        <v>186962.05</v>
      </c>
      <c r="W68" s="185">
        <v>0</v>
      </c>
      <c r="X68" s="185">
        <v>0</v>
      </c>
      <c r="Y68" s="185">
        <v>50176.959999999999</v>
      </c>
      <c r="Z68" s="185">
        <v>65.709999999999994</v>
      </c>
      <c r="AA68" s="185">
        <v>65.760000000000005</v>
      </c>
      <c r="AB68" s="185">
        <v>1230223.75</v>
      </c>
      <c r="AC68" s="185">
        <v>14458.45</v>
      </c>
      <c r="AD68" s="185">
        <v>0</v>
      </c>
      <c r="AE68" s="185">
        <v>65.709999999999994</v>
      </c>
      <c r="AF68" s="185">
        <v>125.94</v>
      </c>
      <c r="AG68" s="185">
        <v>198.53</v>
      </c>
      <c r="AH68" s="185">
        <v>0</v>
      </c>
      <c r="AI68" s="185">
        <v>0</v>
      </c>
      <c r="AJ68" s="185">
        <v>777662.8</v>
      </c>
      <c r="AK68" s="185">
        <v>65.760000000000005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30108.48</v>
      </c>
      <c r="AW68" s="185">
        <v>0</v>
      </c>
      <c r="AX68" s="185">
        <v>0</v>
      </c>
      <c r="AY68" s="185">
        <v>115.72</v>
      </c>
      <c r="AZ68" s="185">
        <v>0</v>
      </c>
      <c r="BA68" s="185">
        <v>65.709999999999994</v>
      </c>
      <c r="BB68" s="185">
        <v>9815.7099999999991</v>
      </c>
      <c r="BC68" s="185">
        <v>0</v>
      </c>
      <c r="BD68" s="185">
        <v>0</v>
      </c>
      <c r="BE68" s="185">
        <v>93063.1</v>
      </c>
      <c r="BF68" s="185">
        <v>131.56</v>
      </c>
      <c r="BG68" s="185">
        <v>42759.25</v>
      </c>
      <c r="BH68" s="185">
        <v>1893442.03</v>
      </c>
      <c r="BI68" s="185">
        <v>461.07</v>
      </c>
      <c r="BJ68" s="185">
        <v>0</v>
      </c>
      <c r="BK68" s="185">
        <v>0</v>
      </c>
      <c r="BL68" s="185">
        <v>0</v>
      </c>
      <c r="BM68" s="185">
        <v>0</v>
      </c>
      <c r="BN68" s="185">
        <v>1600</v>
      </c>
      <c r="BO68" s="185">
        <v>192.16</v>
      </c>
      <c r="BP68" s="185">
        <v>0</v>
      </c>
      <c r="BQ68" s="185">
        <v>0</v>
      </c>
      <c r="BR68" s="185">
        <v>0</v>
      </c>
      <c r="BS68" s="185">
        <v>40.71</v>
      </c>
      <c r="BT68" s="185">
        <v>65.75</v>
      </c>
      <c r="BU68" s="185">
        <v>0</v>
      </c>
      <c r="BV68" s="185">
        <v>0</v>
      </c>
      <c r="BW68" s="185">
        <v>515.15</v>
      </c>
      <c r="BX68" s="185">
        <v>66.17</v>
      </c>
      <c r="BY68" s="185">
        <v>389.21</v>
      </c>
      <c r="BZ68" s="185">
        <v>0</v>
      </c>
      <c r="CA68" s="185">
        <v>1067.77</v>
      </c>
      <c r="CB68" s="185">
        <v>0</v>
      </c>
      <c r="CC68" s="185">
        <v>9483202.0299999993</v>
      </c>
      <c r="CD68" s="252" t="s">
        <v>221</v>
      </c>
      <c r="CE68" s="195">
        <f t="shared" si="0"/>
        <v>15593581.35</v>
      </c>
      <c r="CF68" s="255"/>
    </row>
    <row r="69" spans="1:84" ht="12.65" customHeight="1" x14ac:dyDescent="0.35">
      <c r="A69" s="171" t="s">
        <v>241</v>
      </c>
      <c r="B69" s="175"/>
      <c r="C69" s="184">
        <v>52577.01</v>
      </c>
      <c r="D69" s="184">
        <v>181811.98</v>
      </c>
      <c r="E69" s="185">
        <v>3828.99</v>
      </c>
      <c r="F69" s="185">
        <v>0</v>
      </c>
      <c r="G69" s="184">
        <v>20689</v>
      </c>
      <c r="H69" s="184">
        <v>85870.56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1900</v>
      </c>
      <c r="Q69" s="185">
        <v>17723.05</v>
      </c>
      <c r="R69" s="224">
        <v>0</v>
      </c>
      <c r="S69" s="185">
        <v>1023227.56</v>
      </c>
      <c r="T69" s="184">
        <v>0</v>
      </c>
      <c r="U69" s="185">
        <v>118874.36</v>
      </c>
      <c r="V69" s="185">
        <v>9338.75</v>
      </c>
      <c r="W69" s="184">
        <v>460</v>
      </c>
      <c r="X69" s="185">
        <v>4242.42</v>
      </c>
      <c r="Y69" s="185">
        <v>8712.4599999999991</v>
      </c>
      <c r="Z69" s="185">
        <v>8350.31</v>
      </c>
      <c r="AA69" s="185">
        <v>296.14</v>
      </c>
      <c r="AB69" s="185">
        <v>133961.25</v>
      </c>
      <c r="AC69" s="185">
        <v>5108.4399999999996</v>
      </c>
      <c r="AD69" s="185">
        <v>0</v>
      </c>
      <c r="AE69" s="185">
        <v>1556.74</v>
      </c>
      <c r="AF69" s="185">
        <v>72193.789999999994</v>
      </c>
      <c r="AG69" s="185">
        <v>99611.51</v>
      </c>
      <c r="AH69" s="185">
        <v>0</v>
      </c>
      <c r="AI69" s="185">
        <v>0</v>
      </c>
      <c r="AJ69" s="185">
        <v>86378.96</v>
      </c>
      <c r="AK69" s="185">
        <v>919.32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50</v>
      </c>
      <c r="AV69" s="185">
        <v>-117135.53</v>
      </c>
      <c r="AW69" s="185">
        <v>14310</v>
      </c>
      <c r="AX69" s="185">
        <v>0</v>
      </c>
      <c r="AY69" s="185">
        <v>-409590.58</v>
      </c>
      <c r="AZ69" s="185">
        <v>0</v>
      </c>
      <c r="BA69" s="185">
        <v>0</v>
      </c>
      <c r="BB69" s="185">
        <v>284046.33</v>
      </c>
      <c r="BC69" s="185">
        <v>0</v>
      </c>
      <c r="BD69" s="185">
        <v>0</v>
      </c>
      <c r="BE69" s="185">
        <v>80135.48</v>
      </c>
      <c r="BF69" s="185">
        <v>8714.49</v>
      </c>
      <c r="BG69" s="185">
        <v>18580.8</v>
      </c>
      <c r="BH69" s="224">
        <v>42800.94</v>
      </c>
      <c r="BI69" s="185">
        <v>10109.31</v>
      </c>
      <c r="BJ69" s="185">
        <v>0</v>
      </c>
      <c r="BK69" s="185">
        <v>-91.91</v>
      </c>
      <c r="BL69" s="185">
        <v>0</v>
      </c>
      <c r="BM69" s="185">
        <v>1937.82</v>
      </c>
      <c r="BN69" s="185">
        <v>882064.14</v>
      </c>
      <c r="BO69" s="185">
        <v>1037.0999999999999</v>
      </c>
      <c r="BP69" s="185">
        <v>0</v>
      </c>
      <c r="BQ69" s="185">
        <v>0</v>
      </c>
      <c r="BR69" s="185">
        <v>0</v>
      </c>
      <c r="BS69" s="185">
        <v>38883.410000000003</v>
      </c>
      <c r="BT69" s="185">
        <v>15400.7</v>
      </c>
      <c r="BU69" s="185">
        <v>0</v>
      </c>
      <c r="BV69" s="185">
        <v>0</v>
      </c>
      <c r="BW69" s="185">
        <v>30864.639999999999</v>
      </c>
      <c r="BX69" s="185">
        <v>648387.94999999995</v>
      </c>
      <c r="BY69" s="185">
        <v>25580.19</v>
      </c>
      <c r="BZ69" s="185">
        <v>160</v>
      </c>
      <c r="CA69" s="185">
        <v>857394.7</v>
      </c>
      <c r="CB69" s="185">
        <v>41719.18</v>
      </c>
      <c r="CC69" s="185">
        <v>-248871.59</v>
      </c>
      <c r="CD69" s="188">
        <v>11771810.08</v>
      </c>
      <c r="CE69" s="195">
        <f t="shared" si="0"/>
        <v>15935930.25</v>
      </c>
      <c r="CF69" s="255"/>
    </row>
    <row r="70" spans="1:84" ht="12.65" customHeight="1" x14ac:dyDescent="0.35">
      <c r="A70" s="171" t="s">
        <v>242</v>
      </c>
      <c r="B70" s="175"/>
      <c r="C70" s="184">
        <v>3908.57</v>
      </c>
      <c r="D70" s="184">
        <v>1151.8</v>
      </c>
      <c r="E70" s="184">
        <v>0</v>
      </c>
      <c r="F70" s="185">
        <v>0</v>
      </c>
      <c r="G70" s="184">
        <v>6090.98</v>
      </c>
      <c r="H70" s="184">
        <v>638.59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8640</v>
      </c>
      <c r="T70" s="184">
        <v>0</v>
      </c>
      <c r="U70" s="185">
        <v>65737.81</v>
      </c>
      <c r="V70" s="184">
        <v>4</v>
      </c>
      <c r="W70" s="184">
        <v>0</v>
      </c>
      <c r="X70" s="185">
        <v>0</v>
      </c>
      <c r="Y70" s="185">
        <v>35716.93</v>
      </c>
      <c r="Z70" s="185">
        <v>0</v>
      </c>
      <c r="AA70" s="185">
        <v>0</v>
      </c>
      <c r="AB70" s="185">
        <v>35291984.539999999</v>
      </c>
      <c r="AC70" s="185">
        <v>188.85</v>
      </c>
      <c r="AD70" s="185">
        <v>0</v>
      </c>
      <c r="AE70" s="185">
        <v>9596.16</v>
      </c>
      <c r="AF70" s="185">
        <v>7008840.46</v>
      </c>
      <c r="AG70" s="185">
        <v>261389.17</v>
      </c>
      <c r="AH70" s="185">
        <v>0</v>
      </c>
      <c r="AI70" s="185">
        <v>0</v>
      </c>
      <c r="AJ70" s="185">
        <v>15696904.470000001</v>
      </c>
      <c r="AK70" s="185">
        <v>336881.41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1466365.1</v>
      </c>
      <c r="AV70" s="185">
        <v>6401437.3300000001</v>
      </c>
      <c r="AW70" s="185">
        <v>698.5</v>
      </c>
      <c r="AX70" s="185">
        <v>0</v>
      </c>
      <c r="AY70" s="185">
        <v>3418614.42</v>
      </c>
      <c r="AZ70" s="185">
        <v>0</v>
      </c>
      <c r="BA70" s="185">
        <v>0</v>
      </c>
      <c r="BB70" s="185">
        <v>2269087.14</v>
      </c>
      <c r="BC70" s="185">
        <v>0</v>
      </c>
      <c r="BD70" s="185">
        <v>0</v>
      </c>
      <c r="BE70" s="185">
        <v>57703.28</v>
      </c>
      <c r="BF70" s="185">
        <v>15072.63</v>
      </c>
      <c r="BG70" s="185">
        <v>42027.85</v>
      </c>
      <c r="BH70" s="185">
        <v>5846157.7999999998</v>
      </c>
      <c r="BI70" s="185">
        <v>421064.92</v>
      </c>
      <c r="BJ70" s="185">
        <v>0</v>
      </c>
      <c r="BK70" s="185">
        <v>144243.63</v>
      </c>
      <c r="BL70" s="185">
        <v>0</v>
      </c>
      <c r="BM70" s="185">
        <v>0</v>
      </c>
      <c r="BN70" s="185">
        <v>800727.62</v>
      </c>
      <c r="BO70" s="185">
        <v>19379.57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194261.24</v>
      </c>
      <c r="BY70" s="185">
        <v>10965.61</v>
      </c>
      <c r="BZ70" s="185">
        <v>0</v>
      </c>
      <c r="CA70" s="185">
        <v>63286.51</v>
      </c>
      <c r="CB70" s="185">
        <v>79605.55</v>
      </c>
      <c r="CC70" s="185">
        <v>17445054.41</v>
      </c>
      <c r="CD70" s="188">
        <v>11033902.939999999</v>
      </c>
      <c r="CE70" s="195">
        <f t="shared" si="0"/>
        <v>108457329.78999996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55918698.599999994</v>
      </c>
      <c r="D71" s="195">
        <f t="shared" ref="D71:AI71" si="5">SUM(D61:D69)-D70</f>
        <v>87916228.219999999</v>
      </c>
      <c r="E71" s="195">
        <f t="shared" si="5"/>
        <v>607606.29999999993</v>
      </c>
      <c r="F71" s="195">
        <f t="shared" si="5"/>
        <v>0</v>
      </c>
      <c r="G71" s="195">
        <f t="shared" si="5"/>
        <v>8627692.2800000012</v>
      </c>
      <c r="H71" s="195">
        <f t="shared" si="5"/>
        <v>16339810.340000002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32842.089999999997</v>
      </c>
      <c r="O71" s="195">
        <f t="shared" si="5"/>
        <v>0</v>
      </c>
      <c r="P71" s="195">
        <f t="shared" si="5"/>
        <v>76286768.170000002</v>
      </c>
      <c r="Q71" s="195">
        <f t="shared" si="5"/>
        <v>12009262.520000001</v>
      </c>
      <c r="R71" s="195">
        <f t="shared" si="5"/>
        <v>14928467.479999999</v>
      </c>
      <c r="S71" s="195">
        <f t="shared" si="5"/>
        <v>12994365.200000001</v>
      </c>
      <c r="T71" s="195">
        <f t="shared" si="5"/>
        <v>0</v>
      </c>
      <c r="U71" s="195">
        <f t="shared" si="5"/>
        <v>34330045.160000004</v>
      </c>
      <c r="V71" s="195">
        <f t="shared" si="5"/>
        <v>9984329.9600000009</v>
      </c>
      <c r="W71" s="195">
        <f t="shared" si="5"/>
        <v>2292489.2000000002</v>
      </c>
      <c r="X71" s="195">
        <f t="shared" si="5"/>
        <v>4778329.42</v>
      </c>
      <c r="Y71" s="195">
        <f t="shared" si="5"/>
        <v>28040969.210000001</v>
      </c>
      <c r="Z71" s="195">
        <f t="shared" si="5"/>
        <v>1612574.51</v>
      </c>
      <c r="AA71" s="195">
        <f t="shared" si="5"/>
        <v>1134852.92</v>
      </c>
      <c r="AB71" s="195">
        <f t="shared" si="5"/>
        <v>93648895.290000021</v>
      </c>
      <c r="AC71" s="195">
        <f t="shared" si="5"/>
        <v>13236755.960000001</v>
      </c>
      <c r="AD71" s="195">
        <f t="shared" si="5"/>
        <v>3114071.6199999996</v>
      </c>
      <c r="AE71" s="195">
        <f t="shared" si="5"/>
        <v>10752651.580000002</v>
      </c>
      <c r="AF71" s="195">
        <f t="shared" si="5"/>
        <v>3149525.7600000007</v>
      </c>
      <c r="AG71" s="195">
        <f t="shared" si="5"/>
        <v>36884562.700000003</v>
      </c>
      <c r="AH71" s="195">
        <f t="shared" si="5"/>
        <v>11874.72</v>
      </c>
      <c r="AI71" s="195">
        <f t="shared" si="5"/>
        <v>0</v>
      </c>
      <c r="AJ71" s="195">
        <f t="shared" ref="AJ71:BO71" si="6">SUM(AJ61:AJ69)-AJ70</f>
        <v>80070136.729999974</v>
      </c>
      <c r="AK71" s="195">
        <f t="shared" si="6"/>
        <v>3831744.75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204915.21999999997</v>
      </c>
      <c r="AV71" s="195">
        <f t="shared" si="6"/>
        <v>5837375.3600000013</v>
      </c>
      <c r="AW71" s="195">
        <f t="shared" si="6"/>
        <v>30643536.850000001</v>
      </c>
      <c r="AX71" s="195">
        <f t="shared" si="6"/>
        <v>0</v>
      </c>
      <c r="AY71" s="195">
        <f t="shared" si="6"/>
        <v>12188202.09</v>
      </c>
      <c r="AZ71" s="195">
        <f t="shared" si="6"/>
        <v>0</v>
      </c>
      <c r="BA71" s="195">
        <f t="shared" si="6"/>
        <v>1069384.42</v>
      </c>
      <c r="BB71" s="195">
        <f t="shared" si="6"/>
        <v>15586607.879999999</v>
      </c>
      <c r="BC71" s="195">
        <f t="shared" si="6"/>
        <v>0</v>
      </c>
      <c r="BD71" s="195">
        <f t="shared" si="6"/>
        <v>3675795.72</v>
      </c>
      <c r="BE71" s="195">
        <f t="shared" si="6"/>
        <v>31422545.41</v>
      </c>
      <c r="BF71" s="195">
        <f t="shared" si="6"/>
        <v>17273299.609999999</v>
      </c>
      <c r="BG71" s="195">
        <f t="shared" si="6"/>
        <v>2461925.3399999994</v>
      </c>
      <c r="BH71" s="195">
        <f t="shared" si="6"/>
        <v>82864002.799999997</v>
      </c>
      <c r="BI71" s="195">
        <f t="shared" si="6"/>
        <v>433891.75999999995</v>
      </c>
      <c r="BJ71" s="195">
        <f t="shared" si="6"/>
        <v>7465462.04</v>
      </c>
      <c r="BK71" s="195">
        <f t="shared" si="6"/>
        <v>18317381.800000001</v>
      </c>
      <c r="BL71" s="195">
        <f t="shared" si="6"/>
        <v>5809159.7699999996</v>
      </c>
      <c r="BM71" s="195">
        <f t="shared" si="6"/>
        <v>21345.62</v>
      </c>
      <c r="BN71" s="195">
        <f t="shared" si="6"/>
        <v>12713001.520000001</v>
      </c>
      <c r="BO71" s="195">
        <f t="shared" si="6"/>
        <v>1435345.04</v>
      </c>
      <c r="BP71" s="195">
        <f t="shared" ref="BP71:CC71" si="7">SUM(BP61:BP69)-BP70</f>
        <v>1187999.79</v>
      </c>
      <c r="BQ71" s="195">
        <f t="shared" si="7"/>
        <v>0</v>
      </c>
      <c r="BR71" s="195">
        <f t="shared" si="7"/>
        <v>6121391.8499999996</v>
      </c>
      <c r="BS71" s="195">
        <f t="shared" si="7"/>
        <v>384409.62</v>
      </c>
      <c r="BT71" s="195">
        <f t="shared" si="7"/>
        <v>725342.57</v>
      </c>
      <c r="BU71" s="195">
        <f t="shared" si="7"/>
        <v>0</v>
      </c>
      <c r="BV71" s="195">
        <f t="shared" si="7"/>
        <v>7136184.6299999999</v>
      </c>
      <c r="BW71" s="195">
        <f t="shared" si="7"/>
        <v>64204832.529999994</v>
      </c>
      <c r="BX71" s="195">
        <f t="shared" si="7"/>
        <v>8787013.879999999</v>
      </c>
      <c r="BY71" s="195">
        <f t="shared" si="7"/>
        <v>13993211.369999999</v>
      </c>
      <c r="BZ71" s="195">
        <f t="shared" si="7"/>
        <v>10037851.200000001</v>
      </c>
      <c r="CA71" s="195">
        <f t="shared" si="7"/>
        <v>4935184.9000000004</v>
      </c>
      <c r="CB71" s="195">
        <f t="shared" si="7"/>
        <v>277478.68</v>
      </c>
      <c r="CC71" s="195">
        <f t="shared" si="7"/>
        <v>50724368.159999996</v>
      </c>
      <c r="CD71" s="248">
        <f>CD69-CD70</f>
        <v>737907.1400000006</v>
      </c>
      <c r="CE71" s="195">
        <f>SUM(CE61:CE69)-CE70</f>
        <v>1031211905.26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>
        <v>187532090.36000001</v>
      </c>
      <c r="D73" s="184">
        <v>259270057.78</v>
      </c>
      <c r="E73" s="185">
        <v>2766661.41</v>
      </c>
      <c r="F73" s="185">
        <v>0</v>
      </c>
      <c r="G73" s="184">
        <v>32006900.850000001</v>
      </c>
      <c r="H73" s="184">
        <v>65216530.859999999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-1383.6</v>
      </c>
      <c r="O73" s="184">
        <v>0</v>
      </c>
      <c r="P73" s="185">
        <v>506104934.56</v>
      </c>
      <c r="Q73" s="185">
        <v>10222550.08</v>
      </c>
      <c r="R73" s="185">
        <v>44334530.899999999</v>
      </c>
      <c r="S73" s="185">
        <v>0</v>
      </c>
      <c r="T73" s="185">
        <v>0</v>
      </c>
      <c r="U73" s="185">
        <v>109695458.40000001</v>
      </c>
      <c r="V73" s="185">
        <v>44852558.619999997</v>
      </c>
      <c r="W73" s="185">
        <v>14156431.49</v>
      </c>
      <c r="X73" s="185">
        <v>91842224.25</v>
      </c>
      <c r="Y73" s="185">
        <v>92591856.109999999</v>
      </c>
      <c r="Z73" s="185">
        <v>297314.65000000002</v>
      </c>
      <c r="AA73" s="185">
        <v>599129.31999999995</v>
      </c>
      <c r="AB73" s="185">
        <v>175075860.5</v>
      </c>
      <c r="AC73" s="185">
        <v>57147977.030000001</v>
      </c>
      <c r="AD73" s="185">
        <v>7029628.7999999998</v>
      </c>
      <c r="AE73" s="185">
        <v>21021970.030000001</v>
      </c>
      <c r="AF73" s="185">
        <v>43448.4</v>
      </c>
      <c r="AG73" s="185">
        <v>83821420.200000003</v>
      </c>
      <c r="AH73" s="185">
        <v>0</v>
      </c>
      <c r="AI73" s="185">
        <v>0</v>
      </c>
      <c r="AJ73" s="185">
        <v>8848600.6799999997</v>
      </c>
      <c r="AK73" s="185">
        <v>11532973.24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535.70000000000005</v>
      </c>
      <c r="AV73" s="185">
        <v>2312988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1828323248.6200001</v>
      </c>
      <c r="CF73" s="255"/>
    </row>
    <row r="74" spans="1:84" ht="12.65" customHeight="1" x14ac:dyDescent="0.35">
      <c r="A74" s="171" t="s">
        <v>246</v>
      </c>
      <c r="B74" s="175"/>
      <c r="C74" s="184">
        <v>1152750.49</v>
      </c>
      <c r="D74" s="184">
        <v>12353544.279999999</v>
      </c>
      <c r="E74" s="185">
        <v>36414.9</v>
      </c>
      <c r="F74" s="185">
        <v>0</v>
      </c>
      <c r="G74" s="184">
        <v>35121.800000000003</v>
      </c>
      <c r="H74" s="184">
        <v>530858.19999999995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111587.41</v>
      </c>
      <c r="O74" s="184">
        <v>0</v>
      </c>
      <c r="P74" s="185">
        <v>149645472.53999999</v>
      </c>
      <c r="Q74" s="185">
        <v>9840579.2799999993</v>
      </c>
      <c r="R74" s="185">
        <v>44111587.780000001</v>
      </c>
      <c r="S74" s="185">
        <v>0</v>
      </c>
      <c r="T74" s="185">
        <v>0</v>
      </c>
      <c r="U74" s="185">
        <v>81802029.810000002</v>
      </c>
      <c r="V74" s="185">
        <v>31373923.969999999</v>
      </c>
      <c r="W74" s="185">
        <v>20509094.010000002</v>
      </c>
      <c r="X74" s="185">
        <v>69493299.159999996</v>
      </c>
      <c r="Y74" s="185">
        <v>52311782.850000001</v>
      </c>
      <c r="Z74" s="185">
        <v>25548077.390000001</v>
      </c>
      <c r="AA74" s="185">
        <v>2263282.58</v>
      </c>
      <c r="AB74" s="185">
        <v>173069215.97999999</v>
      </c>
      <c r="AC74" s="185">
        <v>2711621.16</v>
      </c>
      <c r="AD74" s="185">
        <v>155785</v>
      </c>
      <c r="AE74" s="185">
        <v>7453296.6900000004</v>
      </c>
      <c r="AF74" s="185">
        <v>9256096.0800000001</v>
      </c>
      <c r="AG74" s="185">
        <v>142510724.50999999</v>
      </c>
      <c r="AH74" s="185">
        <v>0</v>
      </c>
      <c r="AI74" s="185">
        <v>0</v>
      </c>
      <c r="AJ74" s="185">
        <v>156595636.09999999</v>
      </c>
      <c r="AK74" s="185">
        <v>36975.29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521074.12</v>
      </c>
      <c r="AV74" s="185">
        <v>869773.95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994299605.33000004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188684840.85000002</v>
      </c>
      <c r="D75" s="195">
        <f t="shared" si="9"/>
        <v>271623602.06</v>
      </c>
      <c r="E75" s="195">
        <f t="shared" si="9"/>
        <v>2803076.31</v>
      </c>
      <c r="F75" s="195">
        <f t="shared" si="9"/>
        <v>0</v>
      </c>
      <c r="G75" s="195">
        <f t="shared" si="9"/>
        <v>32042022.650000002</v>
      </c>
      <c r="H75" s="195">
        <f t="shared" si="9"/>
        <v>65747389.060000002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110203.81</v>
      </c>
      <c r="O75" s="195">
        <f t="shared" si="9"/>
        <v>0</v>
      </c>
      <c r="P75" s="195">
        <f t="shared" si="9"/>
        <v>655750407.10000002</v>
      </c>
      <c r="Q75" s="195">
        <f t="shared" si="9"/>
        <v>20063129.359999999</v>
      </c>
      <c r="R75" s="195">
        <f t="shared" si="9"/>
        <v>88446118.680000007</v>
      </c>
      <c r="S75" s="195">
        <f t="shared" si="9"/>
        <v>0</v>
      </c>
      <c r="T75" s="195">
        <f t="shared" si="9"/>
        <v>0</v>
      </c>
      <c r="U75" s="195">
        <f t="shared" si="9"/>
        <v>191497488.21000001</v>
      </c>
      <c r="V75" s="195">
        <f t="shared" si="9"/>
        <v>76226482.590000004</v>
      </c>
      <c r="W75" s="195">
        <f t="shared" si="9"/>
        <v>34665525.5</v>
      </c>
      <c r="X75" s="195">
        <f t="shared" si="9"/>
        <v>161335523.41</v>
      </c>
      <c r="Y75" s="195">
        <f t="shared" si="9"/>
        <v>144903638.96000001</v>
      </c>
      <c r="Z75" s="195">
        <f t="shared" si="9"/>
        <v>25845392.039999999</v>
      </c>
      <c r="AA75" s="195">
        <f t="shared" si="9"/>
        <v>2862411.9</v>
      </c>
      <c r="AB75" s="195">
        <f t="shared" si="9"/>
        <v>348145076.48000002</v>
      </c>
      <c r="AC75" s="195">
        <f t="shared" si="9"/>
        <v>59859598.189999998</v>
      </c>
      <c r="AD75" s="195">
        <f t="shared" si="9"/>
        <v>7185413.7999999998</v>
      </c>
      <c r="AE75" s="195">
        <f t="shared" si="9"/>
        <v>28475266.720000003</v>
      </c>
      <c r="AF75" s="195">
        <f t="shared" si="9"/>
        <v>9299544.4800000004</v>
      </c>
      <c r="AG75" s="195">
        <f t="shared" si="9"/>
        <v>226332144.70999998</v>
      </c>
      <c r="AH75" s="195">
        <f t="shared" si="9"/>
        <v>0</v>
      </c>
      <c r="AI75" s="195">
        <f t="shared" si="9"/>
        <v>0</v>
      </c>
      <c r="AJ75" s="195">
        <f t="shared" si="9"/>
        <v>165444236.78</v>
      </c>
      <c r="AK75" s="195">
        <f t="shared" si="9"/>
        <v>11569948.529999999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521609.82</v>
      </c>
      <c r="AV75" s="195">
        <f t="shared" si="9"/>
        <v>3182761.95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2822622853.9500008</v>
      </c>
      <c r="CF75" s="255"/>
    </row>
    <row r="76" spans="1:84" ht="12.65" customHeight="1" x14ac:dyDescent="0.35">
      <c r="A76" s="171" t="s">
        <v>248</v>
      </c>
      <c r="B76" s="175"/>
      <c r="C76" s="184">
        <v>44523</v>
      </c>
      <c r="D76" s="184">
        <v>82549</v>
      </c>
      <c r="E76" s="185">
        <v>0</v>
      </c>
      <c r="F76" s="185">
        <v>0</v>
      </c>
      <c r="G76" s="184">
        <v>12696</v>
      </c>
      <c r="H76" s="184">
        <v>22122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39214</v>
      </c>
      <c r="Q76" s="185">
        <v>8185</v>
      </c>
      <c r="R76" s="185">
        <v>6168</v>
      </c>
      <c r="S76" s="185">
        <v>24528</v>
      </c>
      <c r="T76" s="185">
        <v>0</v>
      </c>
      <c r="U76" s="185">
        <v>39663</v>
      </c>
      <c r="V76" s="185">
        <v>16289</v>
      </c>
      <c r="W76" s="185">
        <v>2089</v>
      </c>
      <c r="X76" s="185">
        <v>2296</v>
      </c>
      <c r="Y76" s="185">
        <v>30559</v>
      </c>
      <c r="Z76" s="185">
        <v>2863</v>
      </c>
      <c r="AA76" s="185">
        <v>1694</v>
      </c>
      <c r="AB76" s="185">
        <v>18296</v>
      </c>
      <c r="AC76" s="185">
        <v>3706</v>
      </c>
      <c r="AD76" s="185">
        <v>1602</v>
      </c>
      <c r="AE76" s="185">
        <v>7948</v>
      </c>
      <c r="AF76" s="185">
        <v>10250</v>
      </c>
      <c r="AG76" s="185">
        <v>26332</v>
      </c>
      <c r="AH76" s="185">
        <v>0</v>
      </c>
      <c r="AI76" s="185">
        <v>0</v>
      </c>
      <c r="AJ76" s="185">
        <v>209810</v>
      </c>
      <c r="AK76" s="185">
        <v>6608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1620</v>
      </c>
      <c r="AW76" s="185">
        <v>0</v>
      </c>
      <c r="AX76" s="185">
        <v>0</v>
      </c>
      <c r="AY76" s="185">
        <v>27282</v>
      </c>
      <c r="AZ76" s="185">
        <v>0</v>
      </c>
      <c r="BA76" s="185">
        <v>5539</v>
      </c>
      <c r="BB76" s="185">
        <v>6774</v>
      </c>
      <c r="BC76" s="185">
        <v>0</v>
      </c>
      <c r="BD76" s="185">
        <v>3131</v>
      </c>
      <c r="BE76" s="185">
        <v>145714</v>
      </c>
      <c r="BF76" s="185">
        <v>25971</v>
      </c>
      <c r="BG76" s="185">
        <v>6792</v>
      </c>
      <c r="BH76" s="185">
        <v>60012</v>
      </c>
      <c r="BI76" s="185">
        <v>20298</v>
      </c>
      <c r="BJ76" s="185">
        <v>3022</v>
      </c>
      <c r="BK76" s="185">
        <v>4440</v>
      </c>
      <c r="BL76" s="185">
        <v>2763</v>
      </c>
      <c r="BM76" s="185">
        <v>0</v>
      </c>
      <c r="BN76" s="185">
        <v>5674</v>
      </c>
      <c r="BO76" s="185">
        <v>1305</v>
      </c>
      <c r="BP76" s="185">
        <v>816</v>
      </c>
      <c r="BQ76" s="185">
        <v>0</v>
      </c>
      <c r="BR76" s="185">
        <v>3541</v>
      </c>
      <c r="BS76" s="185">
        <v>654</v>
      </c>
      <c r="BT76" s="185">
        <v>1057</v>
      </c>
      <c r="BU76" s="185">
        <v>0</v>
      </c>
      <c r="BV76" s="185">
        <v>14834</v>
      </c>
      <c r="BW76" s="185">
        <v>128316</v>
      </c>
      <c r="BX76" s="185">
        <v>5124</v>
      </c>
      <c r="BY76" s="185">
        <v>3237</v>
      </c>
      <c r="BZ76" s="185">
        <v>1806</v>
      </c>
      <c r="CA76" s="185">
        <v>9794</v>
      </c>
      <c r="CB76" s="185">
        <v>0</v>
      </c>
      <c r="CC76" s="185">
        <v>13426</v>
      </c>
      <c r="CD76" s="252" t="s">
        <v>221</v>
      </c>
      <c r="CE76" s="195">
        <f t="shared" si="8"/>
        <v>1122932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158897</v>
      </c>
      <c r="D77" s="184">
        <v>497320</v>
      </c>
      <c r="E77" s="184">
        <v>5496</v>
      </c>
      <c r="F77" s="184" t="s">
        <v>1270</v>
      </c>
      <c r="G77" s="184">
        <v>55070</v>
      </c>
      <c r="H77" s="184">
        <v>131499</v>
      </c>
      <c r="I77" s="184" t="s">
        <v>1270</v>
      </c>
      <c r="J77" s="184" t="s">
        <v>1270</v>
      </c>
      <c r="K77" s="184" t="s">
        <v>1270</v>
      </c>
      <c r="L77" s="184" t="s">
        <v>1270</v>
      </c>
      <c r="M77" s="184" t="s">
        <v>1270</v>
      </c>
      <c r="N77" s="184" t="s">
        <v>1270</v>
      </c>
      <c r="O77" s="184" t="s">
        <v>1270</v>
      </c>
      <c r="P77" s="184" t="s">
        <v>1270</v>
      </c>
      <c r="Q77" s="184" t="s">
        <v>1270</v>
      </c>
      <c r="R77" s="184" t="s">
        <v>1270</v>
      </c>
      <c r="S77" s="184" t="s">
        <v>1270</v>
      </c>
      <c r="T77" s="184" t="s">
        <v>1270</v>
      </c>
      <c r="U77" s="184" t="s">
        <v>1270</v>
      </c>
      <c r="V77" s="184" t="s">
        <v>1270</v>
      </c>
      <c r="W77" s="184" t="s">
        <v>1270</v>
      </c>
      <c r="X77" s="184" t="s">
        <v>1270</v>
      </c>
      <c r="Y77" s="184">
        <v>12</v>
      </c>
      <c r="Z77" s="184" t="s">
        <v>1270</v>
      </c>
      <c r="AA77" s="184" t="s">
        <v>1270</v>
      </c>
      <c r="AB77" s="184" t="s">
        <v>1270</v>
      </c>
      <c r="AC77" s="184" t="s">
        <v>1270</v>
      </c>
      <c r="AD77" s="184" t="s">
        <v>1270</v>
      </c>
      <c r="AE77" s="184" t="s">
        <v>1270</v>
      </c>
      <c r="AF77" s="184" t="s">
        <v>1270</v>
      </c>
      <c r="AG77" s="184" t="s">
        <v>1270</v>
      </c>
      <c r="AH77" s="184" t="s">
        <v>1270</v>
      </c>
      <c r="AI77" s="184" t="s">
        <v>1270</v>
      </c>
      <c r="AJ77" s="184" t="s">
        <v>1270</v>
      </c>
      <c r="AK77" s="184" t="s">
        <v>1270</v>
      </c>
      <c r="AL77" s="184" t="s">
        <v>1270</v>
      </c>
      <c r="AM77" s="184" t="s">
        <v>1270</v>
      </c>
      <c r="AN77" s="184" t="s">
        <v>1270</v>
      </c>
      <c r="AO77" s="184" t="s">
        <v>1270</v>
      </c>
      <c r="AP77" s="184" t="s">
        <v>1270</v>
      </c>
      <c r="AQ77" s="184" t="s">
        <v>1270</v>
      </c>
      <c r="AR77" s="184" t="s">
        <v>1270</v>
      </c>
      <c r="AS77" s="184" t="s">
        <v>1270</v>
      </c>
      <c r="AT77" s="184" t="s">
        <v>1270</v>
      </c>
      <c r="AU77" s="184" t="s">
        <v>1270</v>
      </c>
      <c r="AV77" s="184" t="s">
        <v>1270</v>
      </c>
      <c r="AW77" s="184" t="s">
        <v>1270</v>
      </c>
      <c r="AX77" s="252" t="s">
        <v>221</v>
      </c>
      <c r="AY77" s="252" t="s">
        <v>221</v>
      </c>
      <c r="AZ77" s="184" t="s">
        <v>1270</v>
      </c>
      <c r="BA77" s="184" t="s">
        <v>1270</v>
      </c>
      <c r="BB77" s="184" t="s">
        <v>1270</v>
      </c>
      <c r="BC77" s="184" t="s">
        <v>1270</v>
      </c>
      <c r="BD77" s="252" t="s">
        <v>221</v>
      </c>
      <c r="BE77" s="252" t="s">
        <v>221</v>
      </c>
      <c r="BF77" s="184" t="s">
        <v>1270</v>
      </c>
      <c r="BG77" s="252" t="s">
        <v>221</v>
      </c>
      <c r="BH77" s="184" t="s">
        <v>1270</v>
      </c>
      <c r="BI77" s="184" t="s">
        <v>1270</v>
      </c>
      <c r="BJ77" s="252" t="s">
        <v>221</v>
      </c>
      <c r="BK77" s="184" t="s">
        <v>1270</v>
      </c>
      <c r="BL77" s="184" t="s">
        <v>1270</v>
      </c>
      <c r="BM77" s="184" t="s">
        <v>1270</v>
      </c>
      <c r="BN77" s="252" t="s">
        <v>221</v>
      </c>
      <c r="BO77" s="252" t="s">
        <v>221</v>
      </c>
      <c r="BP77" s="252" t="s">
        <v>221</v>
      </c>
      <c r="BQ77" s="252" t="s">
        <v>221</v>
      </c>
      <c r="BR77" s="184">
        <v>0</v>
      </c>
      <c r="BS77" s="184" t="s">
        <v>1270</v>
      </c>
      <c r="BT77" s="184" t="s">
        <v>1270</v>
      </c>
      <c r="BU77" s="184" t="s">
        <v>1270</v>
      </c>
      <c r="BV77" s="184" t="s">
        <v>1270</v>
      </c>
      <c r="BW77" s="184" t="s">
        <v>1270</v>
      </c>
      <c r="BX77" s="184" t="s">
        <v>1270</v>
      </c>
      <c r="BY77" s="184" t="s">
        <v>1270</v>
      </c>
      <c r="BZ77" s="184" t="s">
        <v>1270</v>
      </c>
      <c r="CA77" s="184" t="s">
        <v>1270</v>
      </c>
      <c r="CB77" s="184" t="s">
        <v>1270</v>
      </c>
      <c r="CC77" s="252" t="s">
        <v>221</v>
      </c>
      <c r="CD77" s="252" t="s">
        <v>221</v>
      </c>
      <c r="CE77" s="195">
        <f>SUM(C77:CD77)</f>
        <v>848294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15759.670835015351</v>
      </c>
      <c r="D78" s="184">
        <v>30164.967258562567</v>
      </c>
      <c r="E78" s="184" t="s">
        <v>1270</v>
      </c>
      <c r="F78" s="184" t="s">
        <v>1270</v>
      </c>
      <c r="G78" s="184">
        <v>3633.7652730724935</v>
      </c>
      <c r="H78" s="184">
        <v>7721.3523384693881</v>
      </c>
      <c r="I78" s="184" t="s">
        <v>1270</v>
      </c>
      <c r="J78" s="184" t="s">
        <v>1270</v>
      </c>
      <c r="K78" s="184" t="s">
        <v>1270</v>
      </c>
      <c r="L78" s="184" t="s">
        <v>1270</v>
      </c>
      <c r="M78" s="184" t="s">
        <v>1270</v>
      </c>
      <c r="N78" s="184" t="s">
        <v>1270</v>
      </c>
      <c r="O78" s="184" t="s">
        <v>1270</v>
      </c>
      <c r="P78" s="184">
        <v>20153.94215850647</v>
      </c>
      <c r="Q78" s="184">
        <v>2902.3321812246495</v>
      </c>
      <c r="R78" s="184">
        <v>2186.8537617632101</v>
      </c>
      <c r="S78" s="184">
        <v>8717.2784436562979</v>
      </c>
      <c r="T78" s="184" t="s">
        <v>1270</v>
      </c>
      <c r="U78" s="184">
        <v>15090.992787887366</v>
      </c>
      <c r="V78" s="184">
        <v>4281.1704236852729</v>
      </c>
      <c r="W78" s="184">
        <v>740.65134700443355</v>
      </c>
      <c r="X78" s="184">
        <v>814.04283998189533</v>
      </c>
      <c r="Y78" s="184">
        <v>10644.602867933991</v>
      </c>
      <c r="Z78" s="184">
        <v>1015.0717120505951</v>
      </c>
      <c r="AA78" s="184">
        <v>600.60477827932527</v>
      </c>
      <c r="AB78" s="184">
        <v>5963.8565380380933</v>
      </c>
      <c r="AC78" s="184">
        <v>1313.9559080892438</v>
      </c>
      <c r="AD78" s="184">
        <v>567.98633695600881</v>
      </c>
      <c r="AE78" s="184">
        <v>3429.1909182512591</v>
      </c>
      <c r="AF78" s="184">
        <v>3790.4756107345138</v>
      </c>
      <c r="AG78" s="184">
        <v>9335.9651839735488</v>
      </c>
      <c r="AH78" s="184" t="s">
        <v>1270</v>
      </c>
      <c r="AI78" s="184" t="s">
        <v>1270</v>
      </c>
      <c r="AJ78" s="184">
        <v>60057.641441730491</v>
      </c>
      <c r="AK78" s="184">
        <v>2791.3585710703233</v>
      </c>
      <c r="AL78" s="184" t="s">
        <v>1270</v>
      </c>
      <c r="AM78" s="184" t="s">
        <v>1270</v>
      </c>
      <c r="AN78" s="184" t="s">
        <v>1270</v>
      </c>
      <c r="AO78" s="184" t="s">
        <v>1270</v>
      </c>
      <c r="AP78" s="184" t="s">
        <v>1270</v>
      </c>
      <c r="AQ78" s="184" t="s">
        <v>1270</v>
      </c>
      <c r="AR78" s="184" t="s">
        <v>1270</v>
      </c>
      <c r="AS78" s="184" t="s">
        <v>1270</v>
      </c>
      <c r="AT78" s="184" t="s">
        <v>1270</v>
      </c>
      <c r="AU78" s="184" t="s">
        <v>1270</v>
      </c>
      <c r="AV78" s="184">
        <v>2928.5687535934039</v>
      </c>
      <c r="AW78" s="184">
        <v>0</v>
      </c>
      <c r="AX78" s="252" t="s">
        <v>221</v>
      </c>
      <c r="AY78" s="252" t="s">
        <v>221</v>
      </c>
      <c r="AZ78" s="252" t="s">
        <v>221</v>
      </c>
      <c r="BA78" s="184">
        <v>1963.8428966287972</v>
      </c>
      <c r="BB78" s="184">
        <v>1495.839173294258</v>
      </c>
      <c r="BC78" s="184" t="s">
        <v>1270</v>
      </c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2408.0918855213558</v>
      </c>
      <c r="BI78" s="184">
        <v>20906.64814686952</v>
      </c>
      <c r="BJ78" s="252" t="s">
        <v>221</v>
      </c>
      <c r="BK78" s="184" t="s">
        <v>1270</v>
      </c>
      <c r="BL78" s="184" t="s">
        <v>1270</v>
      </c>
      <c r="BM78" s="184" t="s">
        <v>1270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 t="s">
        <v>1270</v>
      </c>
      <c r="BT78" s="184" t="s">
        <v>1270</v>
      </c>
      <c r="BU78" s="184" t="s">
        <v>1270</v>
      </c>
      <c r="BV78" s="184" t="s">
        <v>1270</v>
      </c>
      <c r="BW78" s="184" t="s">
        <v>1270</v>
      </c>
      <c r="BX78" s="184" t="s">
        <v>1270</v>
      </c>
      <c r="BY78" s="184" t="s">
        <v>1270</v>
      </c>
      <c r="BZ78" s="184" t="s">
        <v>1270</v>
      </c>
      <c r="CA78" s="184" t="s">
        <v>1270</v>
      </c>
      <c r="CB78" s="184" t="s">
        <v>1270</v>
      </c>
      <c r="CC78" s="252" t="s">
        <v>221</v>
      </c>
      <c r="CD78" s="252" t="s">
        <v>221</v>
      </c>
      <c r="CE78" s="195">
        <f t="shared" si="8"/>
        <v>241380.72037184413</v>
      </c>
      <c r="CF78" s="195"/>
    </row>
    <row r="79" spans="1:84" ht="12.65" customHeight="1" x14ac:dyDescent="0.35">
      <c r="A79" s="171" t="s">
        <v>251</v>
      </c>
      <c r="B79" s="175"/>
      <c r="C79" s="225">
        <v>570213</v>
      </c>
      <c r="D79" s="225">
        <v>112311</v>
      </c>
      <c r="E79" s="184" t="s">
        <v>1270</v>
      </c>
      <c r="F79" s="184" t="s">
        <v>1270</v>
      </c>
      <c r="G79" s="184" t="s">
        <v>1270</v>
      </c>
      <c r="H79" s="184" t="s">
        <v>1270</v>
      </c>
      <c r="I79" s="184" t="s">
        <v>1270</v>
      </c>
      <c r="J79" s="184" t="s">
        <v>1270</v>
      </c>
      <c r="K79" s="184" t="s">
        <v>1270</v>
      </c>
      <c r="L79" s="184" t="s">
        <v>1270</v>
      </c>
      <c r="M79" s="184" t="s">
        <v>1270</v>
      </c>
      <c r="N79" s="184">
        <v>734179</v>
      </c>
      <c r="O79" s="184" t="s">
        <v>1270</v>
      </c>
      <c r="P79" s="184">
        <v>1140063</v>
      </c>
      <c r="Q79" s="184">
        <v>107153</v>
      </c>
      <c r="R79" s="184">
        <v>40033</v>
      </c>
      <c r="S79" s="184">
        <v>69898</v>
      </c>
      <c r="T79" s="184" t="s">
        <v>1270</v>
      </c>
      <c r="U79" s="184">
        <v>2555</v>
      </c>
      <c r="V79" s="184">
        <v>89322</v>
      </c>
      <c r="W79" s="184">
        <v>77989</v>
      </c>
      <c r="X79" s="184">
        <v>43556</v>
      </c>
      <c r="Y79" s="184" t="s">
        <v>1270</v>
      </c>
      <c r="Z79" s="184">
        <v>2789</v>
      </c>
      <c r="AA79" s="184" t="s">
        <v>1270</v>
      </c>
      <c r="AB79" s="184">
        <v>7344</v>
      </c>
      <c r="AC79" s="184" t="s">
        <v>1270</v>
      </c>
      <c r="AD79" s="184" t="s">
        <v>1270</v>
      </c>
      <c r="AE79" s="184">
        <v>31739</v>
      </c>
      <c r="AF79" s="184">
        <v>16776</v>
      </c>
      <c r="AG79" s="184">
        <v>368246</v>
      </c>
      <c r="AH79" s="184" t="s">
        <v>1270</v>
      </c>
      <c r="AI79" s="184" t="s">
        <v>1270</v>
      </c>
      <c r="AJ79" s="184">
        <v>166367</v>
      </c>
      <c r="AK79" s="184" t="s">
        <v>1270</v>
      </c>
      <c r="AL79" s="184" t="s">
        <v>1270</v>
      </c>
      <c r="AM79" s="184" t="s">
        <v>1270</v>
      </c>
      <c r="AN79" s="184" t="s">
        <v>1270</v>
      </c>
      <c r="AO79" s="184" t="s">
        <v>1270</v>
      </c>
      <c r="AP79" s="184" t="s">
        <v>1270</v>
      </c>
      <c r="AQ79" s="184" t="s">
        <v>1270</v>
      </c>
      <c r="AR79" s="184" t="s">
        <v>1270</v>
      </c>
      <c r="AS79" s="184" t="s">
        <v>1270</v>
      </c>
      <c r="AT79" s="184" t="s">
        <v>1270</v>
      </c>
      <c r="AU79" s="184" t="s">
        <v>1270</v>
      </c>
      <c r="AV79" s="184">
        <v>4417</v>
      </c>
      <c r="AW79" s="184" t="s">
        <v>1270</v>
      </c>
      <c r="AX79" s="252" t="s">
        <v>221</v>
      </c>
      <c r="AY79" s="252" t="s">
        <v>221</v>
      </c>
      <c r="AZ79" s="252" t="s">
        <v>221</v>
      </c>
      <c r="BA79" s="252" t="s">
        <v>221</v>
      </c>
      <c r="BB79" s="184">
        <v>0</v>
      </c>
      <c r="BC79" s="184">
        <v>0</v>
      </c>
      <c r="BD79" s="252" t="s">
        <v>221</v>
      </c>
      <c r="BE79" s="252" t="s">
        <v>221</v>
      </c>
      <c r="BF79" s="252" t="s">
        <v>221</v>
      </c>
      <c r="BG79" s="252" t="s">
        <v>221</v>
      </c>
      <c r="BH79" s="184" t="s">
        <v>1270</v>
      </c>
      <c r="BI79" s="184" t="s">
        <v>1270</v>
      </c>
      <c r="BJ79" s="252" t="s">
        <v>221</v>
      </c>
      <c r="BK79" s="184" t="s">
        <v>1270</v>
      </c>
      <c r="BL79" s="184" t="s">
        <v>1270</v>
      </c>
      <c r="BM79" s="184" t="s">
        <v>1270</v>
      </c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 t="s">
        <v>1270</v>
      </c>
      <c r="BT79" s="184" t="s">
        <v>1270</v>
      </c>
      <c r="BU79" s="184" t="s">
        <v>1270</v>
      </c>
      <c r="BV79" s="184" t="s">
        <v>1270</v>
      </c>
      <c r="BW79" s="184" t="s">
        <v>1270</v>
      </c>
      <c r="BX79" s="184" t="s">
        <v>1270</v>
      </c>
      <c r="BY79" s="184" t="s">
        <v>1270</v>
      </c>
      <c r="BZ79" s="184" t="s">
        <v>1270</v>
      </c>
      <c r="CA79" s="184">
        <v>5263</v>
      </c>
      <c r="CB79" s="184" t="s">
        <v>1270</v>
      </c>
      <c r="CC79" s="252" t="s">
        <v>221</v>
      </c>
      <c r="CD79" s="252" t="s">
        <v>221</v>
      </c>
      <c r="CE79" s="195">
        <f t="shared" si="8"/>
        <v>3590213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282.25</v>
      </c>
      <c r="D80" s="187">
        <v>428.79</v>
      </c>
      <c r="E80" s="187">
        <v>2.5299999999999998</v>
      </c>
      <c r="F80" s="187" t="s">
        <v>1270</v>
      </c>
      <c r="G80" s="187">
        <v>38.629999999999995</v>
      </c>
      <c r="H80" s="187">
        <v>68.97</v>
      </c>
      <c r="I80" s="187" t="s">
        <v>1270</v>
      </c>
      <c r="J80" s="187" t="s">
        <v>1270</v>
      </c>
      <c r="K80" s="187" t="s">
        <v>1270</v>
      </c>
      <c r="L80" s="187" t="s">
        <v>1270</v>
      </c>
      <c r="M80" s="187" t="s">
        <v>1270</v>
      </c>
      <c r="N80" s="187">
        <v>0.01</v>
      </c>
      <c r="O80" s="187" t="s">
        <v>1270</v>
      </c>
      <c r="P80" s="187">
        <v>103.13</v>
      </c>
      <c r="Q80" s="187">
        <v>57.21</v>
      </c>
      <c r="R80" s="187">
        <v>0.2</v>
      </c>
      <c r="S80" s="187">
        <v>0.08</v>
      </c>
      <c r="T80" s="187" t="s">
        <v>1270</v>
      </c>
      <c r="U80" s="187">
        <v>0.32</v>
      </c>
      <c r="V80" s="187">
        <v>8.2199999999999989</v>
      </c>
      <c r="W80" s="187" t="s">
        <v>1270</v>
      </c>
      <c r="X80" s="187" t="s">
        <v>1270</v>
      </c>
      <c r="Y80" s="187">
        <v>19.729999999999997</v>
      </c>
      <c r="Z80" s="187">
        <v>2.89</v>
      </c>
      <c r="AA80" s="187" t="s">
        <v>1270</v>
      </c>
      <c r="AB80" s="187">
        <v>0.03</v>
      </c>
      <c r="AC80" s="187">
        <v>11.469999999999999</v>
      </c>
      <c r="AD80" s="187" t="s">
        <v>1270</v>
      </c>
      <c r="AE80" s="187" t="s">
        <v>1270</v>
      </c>
      <c r="AF80" s="187">
        <v>4.03</v>
      </c>
      <c r="AG80" s="187">
        <v>108.66</v>
      </c>
      <c r="AH80" s="187" t="s">
        <v>1270</v>
      </c>
      <c r="AI80" s="187" t="s">
        <v>1270</v>
      </c>
      <c r="AJ80" s="187">
        <v>156.53999999999991</v>
      </c>
      <c r="AK80" s="187" t="s">
        <v>1270</v>
      </c>
      <c r="AL80" s="187" t="s">
        <v>1270</v>
      </c>
      <c r="AM80" s="187" t="s">
        <v>1270</v>
      </c>
      <c r="AN80" s="187" t="s">
        <v>1270</v>
      </c>
      <c r="AO80" s="187" t="s">
        <v>1270</v>
      </c>
      <c r="AP80" s="187" t="s">
        <v>1270</v>
      </c>
      <c r="AQ80" s="187" t="s">
        <v>1270</v>
      </c>
      <c r="AR80" s="187" t="s">
        <v>1270</v>
      </c>
      <c r="AS80" s="187" t="s">
        <v>1270</v>
      </c>
      <c r="AT80" s="187" t="s">
        <v>1270</v>
      </c>
      <c r="AU80" s="187">
        <v>4.3099999999999996</v>
      </c>
      <c r="AV80" s="187">
        <v>13.18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1311.18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1271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1272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/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15112</v>
      </c>
      <c r="D111" s="174">
        <v>151432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89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227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28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68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5" customHeight="1" x14ac:dyDescent="0.35">
      <c r="A128" s="173" t="s">
        <v>292</v>
      </c>
      <c r="B128" s="172" t="s">
        <v>256</v>
      </c>
      <c r="C128" s="189">
        <v>413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5234</v>
      </c>
      <c r="C138" s="189">
        <v>5226</v>
      </c>
      <c r="D138" s="174">
        <v>4652</v>
      </c>
      <c r="E138" s="175">
        <f>SUM(B138:D138)</f>
        <v>15112</v>
      </c>
    </row>
    <row r="139" spans="1:6" ht="12.65" customHeight="1" x14ac:dyDescent="0.35">
      <c r="A139" s="173" t="s">
        <v>215</v>
      </c>
      <c r="B139" s="174">
        <v>53317</v>
      </c>
      <c r="C139" s="189">
        <v>58745</v>
      </c>
      <c r="D139" s="174">
        <v>39370</v>
      </c>
      <c r="E139" s="175">
        <f>SUM(B139:D139)</f>
        <v>151432</v>
      </c>
    </row>
    <row r="140" spans="1:6" ht="12.65" customHeight="1" x14ac:dyDescent="0.35">
      <c r="A140" s="173" t="s">
        <v>298</v>
      </c>
      <c r="B140" s="174">
        <v>79969</v>
      </c>
      <c r="C140" s="174">
        <v>84513</v>
      </c>
      <c r="D140" s="174">
        <v>94645</v>
      </c>
      <c r="E140" s="175">
        <f>SUM(B140:D140)</f>
        <v>259127</v>
      </c>
    </row>
    <row r="141" spans="1:6" ht="12.65" customHeight="1" x14ac:dyDescent="0.35">
      <c r="A141" s="173" t="s">
        <v>245</v>
      </c>
      <c r="B141" s="174">
        <v>612026647</v>
      </c>
      <c r="C141" s="189">
        <v>638836099</v>
      </c>
      <c r="D141" s="174">
        <v>577460502</v>
      </c>
      <c r="E141" s="175">
        <f>SUM(B141:D141)</f>
        <v>1828323248</v>
      </c>
      <c r="F141" s="199"/>
    </row>
    <row r="142" spans="1:6" ht="12.65" customHeight="1" x14ac:dyDescent="0.35">
      <c r="A142" s="173" t="s">
        <v>246</v>
      </c>
      <c r="B142" s="174">
        <v>258464268</v>
      </c>
      <c r="C142" s="189">
        <v>282348965</v>
      </c>
      <c r="D142" s="174">
        <v>453486375</v>
      </c>
      <c r="E142" s="175">
        <f>SUM(B142:D142)</f>
        <v>994299608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60629587</v>
      </c>
      <c r="C157" s="174">
        <v>31794712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28359973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428374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2685444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62480453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45990013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2510486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142454743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12100085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3493496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15593581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10263615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1475793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11739408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651742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29490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1826293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2507525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2432095</v>
      </c>
      <c r="C195" s="189">
        <v>0</v>
      </c>
      <c r="D195" s="174">
        <v>0</v>
      </c>
      <c r="E195" s="175">
        <f t="shared" ref="E195:E203" si="10">SUM(B195:C195)-D195</f>
        <v>2432095</v>
      </c>
    </row>
    <row r="196" spans="1:8" ht="12.65" customHeight="1" x14ac:dyDescent="0.35">
      <c r="A196" s="173" t="s">
        <v>333</v>
      </c>
      <c r="B196" s="174">
        <v>7377555</v>
      </c>
      <c r="C196" s="189">
        <v>0</v>
      </c>
      <c r="D196" s="174">
        <v>0</v>
      </c>
      <c r="E196" s="175">
        <f t="shared" si="10"/>
        <v>7377555</v>
      </c>
    </row>
    <row r="197" spans="1:8" ht="12.65" customHeight="1" x14ac:dyDescent="0.35">
      <c r="A197" s="173" t="s">
        <v>334</v>
      </c>
      <c r="B197" s="174">
        <v>416312678</v>
      </c>
      <c r="C197" s="189">
        <v>32348290</v>
      </c>
      <c r="D197" s="174">
        <v>82190</v>
      </c>
      <c r="E197" s="175">
        <f t="shared" si="10"/>
        <v>448578778</v>
      </c>
    </row>
    <row r="198" spans="1:8" ht="12.65" customHeight="1" x14ac:dyDescent="0.35">
      <c r="A198" s="173" t="s">
        <v>335</v>
      </c>
      <c r="B198" s="174">
        <v>121240381</v>
      </c>
      <c r="C198" s="189">
        <v>7101707</v>
      </c>
      <c r="D198" s="174">
        <v>0</v>
      </c>
      <c r="E198" s="175">
        <f t="shared" si="10"/>
        <v>128342088</v>
      </c>
    </row>
    <row r="199" spans="1:8" ht="12.65" customHeight="1" x14ac:dyDescent="0.3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187099415</v>
      </c>
      <c r="C200" s="189">
        <v>4482170</v>
      </c>
      <c r="D200" s="174">
        <v>1524447</v>
      </c>
      <c r="E200" s="175">
        <f t="shared" si="10"/>
        <v>190057138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12269134</v>
      </c>
      <c r="C202" s="189">
        <v>1589306</v>
      </c>
      <c r="D202" s="174">
        <v>4060</v>
      </c>
      <c r="E202" s="175">
        <f t="shared" si="10"/>
        <v>13854380</v>
      </c>
    </row>
    <row r="203" spans="1:8" ht="12.65" customHeight="1" x14ac:dyDescent="0.35">
      <c r="A203" s="173" t="s">
        <v>340</v>
      </c>
      <c r="B203" s="174">
        <v>37488977</v>
      </c>
      <c r="C203" s="189">
        <v>-31700038</v>
      </c>
      <c r="D203" s="174">
        <v>0</v>
      </c>
      <c r="E203" s="175">
        <f t="shared" si="10"/>
        <v>5788939</v>
      </c>
    </row>
    <row r="204" spans="1:8" ht="12.65" customHeight="1" x14ac:dyDescent="0.35">
      <c r="A204" s="173" t="s">
        <v>203</v>
      </c>
      <c r="B204" s="175">
        <f>SUM(B195:B203)</f>
        <v>784220235</v>
      </c>
      <c r="C204" s="191">
        <f>SUM(C195:C203)</f>
        <v>13821435</v>
      </c>
      <c r="D204" s="175">
        <f>SUM(D195:D203)</f>
        <v>1610697</v>
      </c>
      <c r="E204" s="175">
        <f>SUM(E195:E203)</f>
        <v>796430973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4375312</v>
      </c>
      <c r="C209" s="189">
        <v>300861</v>
      </c>
      <c r="D209" s="174">
        <v>0</v>
      </c>
      <c r="E209" s="175">
        <f t="shared" ref="E209:E216" si="11">SUM(B209:C209)-D209</f>
        <v>4676173</v>
      </c>
      <c r="H209" s="262"/>
    </row>
    <row r="210" spans="1:8" ht="12.65" customHeight="1" x14ac:dyDescent="0.35">
      <c r="A210" s="173" t="s">
        <v>334</v>
      </c>
      <c r="B210" s="174">
        <v>228202867</v>
      </c>
      <c r="C210" s="189">
        <v>14758119</v>
      </c>
      <c r="D210" s="174">
        <v>47822</v>
      </c>
      <c r="E210" s="175">
        <f t="shared" si="11"/>
        <v>242913164</v>
      </c>
      <c r="H210" s="262"/>
    </row>
    <row r="211" spans="1:8" ht="12.65" customHeight="1" x14ac:dyDescent="0.35">
      <c r="A211" s="173" t="s">
        <v>335</v>
      </c>
      <c r="B211" s="174">
        <v>115164315</v>
      </c>
      <c r="C211" s="189">
        <v>2795775</v>
      </c>
      <c r="D211" s="174">
        <v>0</v>
      </c>
      <c r="E211" s="175">
        <f t="shared" si="11"/>
        <v>117960090</v>
      </c>
      <c r="H211" s="262"/>
    </row>
    <row r="212" spans="1:8" ht="12.65" customHeight="1" x14ac:dyDescent="0.3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143194570</v>
      </c>
      <c r="C213" s="189">
        <v>12040254</v>
      </c>
      <c r="D213" s="174">
        <v>1110824</v>
      </c>
      <c r="E213" s="175">
        <f t="shared" si="11"/>
        <v>154124000</v>
      </c>
      <c r="H213" s="262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>
        <v>7004234</v>
      </c>
      <c r="C215" s="189">
        <v>862144</v>
      </c>
      <c r="D215" s="174">
        <v>2735</v>
      </c>
      <c r="E215" s="175">
        <f t="shared" si="11"/>
        <v>7863643</v>
      </c>
      <c r="H215" s="262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497941298</v>
      </c>
      <c r="C217" s="191">
        <f>SUM(C208:C216)</f>
        <v>30757153</v>
      </c>
      <c r="D217" s="175">
        <f>SUM(D208:D216)</f>
        <v>1161381</v>
      </c>
      <c r="E217" s="175">
        <f>SUM(E208:E216)</f>
        <v>527537070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3" t="s">
        <v>1257</v>
      </c>
      <c r="C220" s="293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29964974.310119413</v>
      </c>
      <c r="D221" s="172">
        <f>C221</f>
        <v>29964974.310119413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634082402.18874228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633862405.74000001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415746778.76113814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1683691586.6898806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10416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34731996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53441925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88173921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1801830482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335074582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180935001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0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36071687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18962514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10890571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581934355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95342753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95342753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2432095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7377555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448578778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128342088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190057138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13854380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5788939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796430973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527537070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268893903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40717875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40717875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986888886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36934177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62738340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38305126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49610785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4430255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192018683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25468507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32291821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57760328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57760328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737109875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986888887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986888886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1828323248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994299608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2822622856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29964974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1683691587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88173922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1801830483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1020792373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108457330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108457330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1129249703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448608031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142454740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35905434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193126761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11598083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245689518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30757153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15593581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11739408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2507525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1688995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1139669229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-10419526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16401928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5982402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5982402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Harborview Medical Center   H-0     FYE 06/30/21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15112</v>
      </c>
      <c r="C414" s="194">
        <f>E138</f>
        <v>15112</v>
      </c>
      <c r="D414" s="179"/>
    </row>
    <row r="415" spans="1:5" ht="12.65" customHeight="1" x14ac:dyDescent="0.35">
      <c r="A415" s="179" t="s">
        <v>464</v>
      </c>
      <c r="B415" s="179">
        <f>D111</f>
        <v>151432</v>
      </c>
      <c r="C415" s="179">
        <f>E139</f>
        <v>151432</v>
      </c>
      <c r="D415" s="194">
        <f>SUM(C59:H59)+N59</f>
        <v>151432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448608031</v>
      </c>
      <c r="C427" s="179">
        <f t="shared" ref="C427:C434" si="13">CE61</f>
        <v>448608031.87000006</v>
      </c>
      <c r="D427" s="179"/>
    </row>
    <row r="428" spans="1:7" ht="12.65" customHeight="1" x14ac:dyDescent="0.35">
      <c r="A428" s="179" t="s">
        <v>3</v>
      </c>
      <c r="B428" s="179">
        <f t="shared" si="12"/>
        <v>142454740</v>
      </c>
      <c r="C428" s="179">
        <f t="shared" si="13"/>
        <v>142454746</v>
      </c>
      <c r="D428" s="179">
        <f>D173</f>
        <v>142454743</v>
      </c>
    </row>
    <row r="429" spans="1:7" ht="12.65" customHeight="1" x14ac:dyDescent="0.35">
      <c r="A429" s="179" t="s">
        <v>236</v>
      </c>
      <c r="B429" s="179">
        <f t="shared" si="12"/>
        <v>35905434</v>
      </c>
      <c r="C429" s="179">
        <f t="shared" si="13"/>
        <v>35905434.310000002</v>
      </c>
      <c r="D429" s="179"/>
    </row>
    <row r="430" spans="1:7" ht="12.65" customHeight="1" x14ac:dyDescent="0.35">
      <c r="A430" s="179" t="s">
        <v>237</v>
      </c>
      <c r="B430" s="179">
        <f t="shared" si="12"/>
        <v>193126761</v>
      </c>
      <c r="C430" s="179">
        <f t="shared" si="13"/>
        <v>193126761.65000007</v>
      </c>
      <c r="D430" s="179"/>
    </row>
    <row r="431" spans="1:7" ht="12.65" customHeight="1" x14ac:dyDescent="0.35">
      <c r="A431" s="179" t="s">
        <v>444</v>
      </c>
      <c r="B431" s="179">
        <f t="shared" si="12"/>
        <v>11598083</v>
      </c>
      <c r="C431" s="179">
        <f t="shared" si="13"/>
        <v>11598082.16</v>
      </c>
      <c r="D431" s="179"/>
    </row>
    <row r="432" spans="1:7" ht="12.65" customHeight="1" x14ac:dyDescent="0.35">
      <c r="A432" s="179" t="s">
        <v>445</v>
      </c>
      <c r="B432" s="179">
        <f t="shared" si="12"/>
        <v>245689518</v>
      </c>
      <c r="C432" s="179">
        <f t="shared" si="13"/>
        <v>245689517.46000001</v>
      </c>
      <c r="D432" s="179"/>
    </row>
    <row r="433" spans="1:7" ht="12.65" customHeight="1" x14ac:dyDescent="0.35">
      <c r="A433" s="179" t="s">
        <v>6</v>
      </c>
      <c r="B433" s="179">
        <f t="shared" si="12"/>
        <v>30757153</v>
      </c>
      <c r="C433" s="179">
        <f t="shared" si="13"/>
        <v>30757150</v>
      </c>
      <c r="D433" s="179">
        <f>C217</f>
        <v>30757153</v>
      </c>
    </row>
    <row r="434" spans="1:7" ht="12.65" customHeight="1" x14ac:dyDescent="0.35">
      <c r="A434" s="179" t="s">
        <v>474</v>
      </c>
      <c r="B434" s="179">
        <f t="shared" si="12"/>
        <v>15593581</v>
      </c>
      <c r="C434" s="179">
        <f t="shared" si="13"/>
        <v>15593581.35</v>
      </c>
      <c r="D434" s="179">
        <f>D177</f>
        <v>15593581</v>
      </c>
    </row>
    <row r="435" spans="1:7" ht="12.65" customHeight="1" x14ac:dyDescent="0.35">
      <c r="A435" s="179" t="s">
        <v>447</v>
      </c>
      <c r="B435" s="179">
        <f t="shared" si="12"/>
        <v>11739408</v>
      </c>
      <c r="C435" s="179"/>
      <c r="D435" s="179">
        <f>D181</f>
        <v>11739408</v>
      </c>
    </row>
    <row r="436" spans="1:7" ht="12.65" customHeight="1" x14ac:dyDescent="0.35">
      <c r="A436" s="179" t="s">
        <v>475</v>
      </c>
      <c r="B436" s="179">
        <f t="shared" si="12"/>
        <v>2507525</v>
      </c>
      <c r="C436" s="179"/>
      <c r="D436" s="179">
        <f>D186</f>
        <v>2507525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14246933</v>
      </c>
      <c r="C438" s="194">
        <f>CD69</f>
        <v>11771810.08</v>
      </c>
      <c r="D438" s="194">
        <f>D181+D186+D190</f>
        <v>14246933</v>
      </c>
    </row>
    <row r="439" spans="1:7" ht="12.65" customHeight="1" x14ac:dyDescent="0.35">
      <c r="A439" s="179" t="s">
        <v>451</v>
      </c>
      <c r="B439" s="194">
        <f>C389</f>
        <v>1688995</v>
      </c>
      <c r="C439" s="194">
        <f>SUM(C69:CC69)</f>
        <v>4164120.17</v>
      </c>
      <c r="D439" s="179"/>
    </row>
    <row r="440" spans="1:7" ht="12.65" customHeight="1" x14ac:dyDescent="0.35">
      <c r="A440" s="179" t="s">
        <v>477</v>
      </c>
      <c r="B440" s="194">
        <f>B438+B439</f>
        <v>15935928</v>
      </c>
      <c r="C440" s="194">
        <f>CE69</f>
        <v>15935930.25</v>
      </c>
      <c r="D440" s="179"/>
    </row>
    <row r="441" spans="1:7" ht="12.65" customHeight="1" x14ac:dyDescent="0.35">
      <c r="A441" s="179" t="s">
        <v>478</v>
      </c>
      <c r="B441" s="179">
        <f>D390</f>
        <v>1139669229</v>
      </c>
      <c r="C441" s="179">
        <f>SUM(C427:C437)+C440</f>
        <v>1139669235.05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29964974.310119413</v>
      </c>
      <c r="C444" s="179">
        <f>C363</f>
        <v>29964974</v>
      </c>
      <c r="D444" s="179"/>
    </row>
    <row r="445" spans="1:7" ht="12.65" customHeight="1" x14ac:dyDescent="0.35">
      <c r="A445" s="179" t="s">
        <v>343</v>
      </c>
      <c r="B445" s="179">
        <f>D229</f>
        <v>1683691586.6898806</v>
      </c>
      <c r="C445" s="179">
        <f>C364</f>
        <v>1683691587</v>
      </c>
      <c r="D445" s="179"/>
    </row>
    <row r="446" spans="1:7" ht="12.65" customHeight="1" x14ac:dyDescent="0.35">
      <c r="A446" s="179" t="s">
        <v>351</v>
      </c>
      <c r="B446" s="179">
        <f>D236</f>
        <v>88173921</v>
      </c>
      <c r="C446" s="179">
        <f>C365</f>
        <v>88173922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1801830482</v>
      </c>
      <c r="C448" s="179">
        <f>D367</f>
        <v>1801830483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10416</v>
      </c>
    </row>
    <row r="454" spans="1:7" ht="12.65" customHeight="1" x14ac:dyDescent="0.35">
      <c r="A454" s="179" t="s">
        <v>168</v>
      </c>
      <c r="B454" s="179">
        <f>C233</f>
        <v>34731996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53441925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108457330</v>
      </c>
      <c r="C458" s="194">
        <f>CE70</f>
        <v>108457329.78999996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1828323248</v>
      </c>
      <c r="C463" s="194">
        <f>CE73</f>
        <v>1828323248.6200001</v>
      </c>
      <c r="D463" s="194">
        <f>E141+E147+E153</f>
        <v>1828323248</v>
      </c>
    </row>
    <row r="464" spans="1:7" ht="12.65" customHeight="1" x14ac:dyDescent="0.35">
      <c r="A464" s="179" t="s">
        <v>246</v>
      </c>
      <c r="B464" s="194">
        <f>C360</f>
        <v>994299608</v>
      </c>
      <c r="C464" s="194">
        <f>CE74</f>
        <v>994299605.33000004</v>
      </c>
      <c r="D464" s="194">
        <f>E142+E148+E154</f>
        <v>994299608</v>
      </c>
    </row>
    <row r="465" spans="1:7" ht="12.65" customHeight="1" x14ac:dyDescent="0.35">
      <c r="A465" s="179" t="s">
        <v>247</v>
      </c>
      <c r="B465" s="194">
        <f>D361</f>
        <v>2822622856</v>
      </c>
      <c r="C465" s="194">
        <f>CE75</f>
        <v>2822622853.9500008</v>
      </c>
      <c r="D465" s="194">
        <f>D463+D464</f>
        <v>2822622856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2432095</v>
      </c>
      <c r="C468" s="179">
        <f>E195</f>
        <v>2432095</v>
      </c>
      <c r="D468" s="179"/>
    </row>
    <row r="469" spans="1:7" ht="12.65" customHeight="1" x14ac:dyDescent="0.35">
      <c r="A469" s="179" t="s">
        <v>333</v>
      </c>
      <c r="B469" s="179">
        <f t="shared" si="14"/>
        <v>7377555</v>
      </c>
      <c r="C469" s="179">
        <f>E196</f>
        <v>7377555</v>
      </c>
      <c r="D469" s="179"/>
    </row>
    <row r="470" spans="1:7" ht="12.65" customHeight="1" x14ac:dyDescent="0.35">
      <c r="A470" s="179" t="s">
        <v>334</v>
      </c>
      <c r="B470" s="179">
        <f t="shared" si="14"/>
        <v>448578778</v>
      </c>
      <c r="C470" s="179">
        <f>E197</f>
        <v>448578778</v>
      </c>
      <c r="D470" s="179"/>
    </row>
    <row r="471" spans="1:7" ht="12.65" customHeight="1" x14ac:dyDescent="0.35">
      <c r="A471" s="179" t="s">
        <v>494</v>
      </c>
      <c r="B471" s="179">
        <f t="shared" si="14"/>
        <v>128342088</v>
      </c>
      <c r="C471" s="179">
        <f>E198</f>
        <v>128342088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190057138</v>
      </c>
      <c r="C473" s="179">
        <f>SUM(E200:E201)</f>
        <v>190057138</v>
      </c>
      <c r="D473" s="179"/>
    </row>
    <row r="474" spans="1:7" ht="12.65" customHeight="1" x14ac:dyDescent="0.35">
      <c r="A474" s="179" t="s">
        <v>339</v>
      </c>
      <c r="B474" s="179">
        <f t="shared" si="14"/>
        <v>13854380</v>
      </c>
      <c r="C474" s="179">
        <f>E202</f>
        <v>13854380</v>
      </c>
      <c r="D474" s="179"/>
    </row>
    <row r="475" spans="1:7" ht="12.65" customHeight="1" x14ac:dyDescent="0.35">
      <c r="A475" s="179" t="s">
        <v>340</v>
      </c>
      <c r="B475" s="179">
        <f t="shared" si="14"/>
        <v>5788939</v>
      </c>
      <c r="C475" s="179">
        <f>E203</f>
        <v>5788939</v>
      </c>
      <c r="D475" s="179"/>
    </row>
    <row r="476" spans="1:7" ht="12.65" customHeight="1" x14ac:dyDescent="0.35">
      <c r="A476" s="179" t="s">
        <v>203</v>
      </c>
      <c r="B476" s="179">
        <f>D275</f>
        <v>796430973</v>
      </c>
      <c r="C476" s="179">
        <f>E204</f>
        <v>796430973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527537070</v>
      </c>
      <c r="C478" s="179">
        <f>E217</f>
        <v>527537070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986888886</v>
      </c>
    </row>
    <row r="482" spans="1:12" ht="12.65" customHeight="1" x14ac:dyDescent="0.35">
      <c r="A482" s="180" t="s">
        <v>499</v>
      </c>
      <c r="C482" s="180">
        <f>D339</f>
        <v>986888887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029</v>
      </c>
      <c r="B493" s="264" t="str">
        <f>RIGHT('Prior Year'!C83,4)</f>
        <v>2020</v>
      </c>
      <c r="C493" s="264" t="str">
        <f>RIGHT(C82,4)</f>
        <v>0/21</v>
      </c>
      <c r="D493" s="264" t="str">
        <f>RIGHT('Prior Year'!C83,4)</f>
        <v>2020</v>
      </c>
      <c r="E493" s="264" t="str">
        <f>RIGHT(C82,4)</f>
        <v>0/21</v>
      </c>
      <c r="F493" s="264" t="str">
        <f>RIGHT('Prior Year'!C83,4)</f>
        <v>2020</v>
      </c>
      <c r="G493" s="264" t="str">
        <f>RIGHT(C82,4)</f>
        <v>0/21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Year'!C72</f>
        <v>51845865.010000013</v>
      </c>
      <c r="C496" s="243">
        <f>C71</f>
        <v>55918698.599999994</v>
      </c>
      <c r="D496" s="243">
        <f>'Prior Year'!C59</f>
        <v>26414</v>
      </c>
      <c r="E496" s="180">
        <f>C59</f>
        <v>28313</v>
      </c>
      <c r="F496" s="266">
        <f t="shared" ref="F496:G511" si="15">IF(B496=0,"",IF(D496=0,"",B496/D496))</f>
        <v>1962.8176349663063</v>
      </c>
      <c r="G496" s="267">
        <f t="shared" si="15"/>
        <v>1975.0184932716418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Year'!D72</f>
        <v>78124325.189999998</v>
      </c>
      <c r="C497" s="243">
        <f>D71</f>
        <v>87916228.219999999</v>
      </c>
      <c r="D497" s="243">
        <f>'Prior Year'!D59</f>
        <v>80914</v>
      </c>
      <c r="E497" s="180">
        <f>D59</f>
        <v>88803</v>
      </c>
      <c r="F497" s="266">
        <f t="shared" si="15"/>
        <v>965.52296499987642</v>
      </c>
      <c r="G497" s="266">
        <f t="shared" si="15"/>
        <v>990.01416866547299</v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Year'!E72</f>
        <v>377347.31</v>
      </c>
      <c r="C498" s="243">
        <f>E71</f>
        <v>607606.29999999993</v>
      </c>
      <c r="D498" s="243">
        <f>'Prior Year'!E59</f>
        <v>590</v>
      </c>
      <c r="E498" s="180">
        <f>E59</f>
        <v>985</v>
      </c>
      <c r="F498" s="266">
        <f t="shared" si="15"/>
        <v>639.57171186440678</v>
      </c>
      <c r="G498" s="266">
        <f t="shared" si="15"/>
        <v>616.85918781725877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Year'!G72</f>
        <v>7726898.1800000006</v>
      </c>
      <c r="C500" s="243">
        <f>G71</f>
        <v>8627692.2800000012</v>
      </c>
      <c r="D500" s="243">
        <f>'Prior Year'!G59</f>
        <v>8865</v>
      </c>
      <c r="E500" s="180">
        <f>G59</f>
        <v>9814</v>
      </c>
      <c r="F500" s="266">
        <f t="shared" si="15"/>
        <v>871.61852002256069</v>
      </c>
      <c r="G500" s="266">
        <f t="shared" si="15"/>
        <v>879.12087629916459</v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Year'!H72</f>
        <v>15590870.020000001</v>
      </c>
      <c r="C501" s="243">
        <f>H71</f>
        <v>16339810.340000002</v>
      </c>
      <c r="D501" s="243">
        <f>'Prior Year'!H59</f>
        <v>23586</v>
      </c>
      <c r="E501" s="180">
        <f>H59</f>
        <v>23517</v>
      </c>
      <c r="F501" s="266">
        <f t="shared" si="15"/>
        <v>661.02221741711196</v>
      </c>
      <c r="G501" s="266">
        <f t="shared" si="15"/>
        <v>694.80845090785397</v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Year'!J72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Year'!N72</f>
        <v>176534.57</v>
      </c>
      <c r="C507" s="243">
        <f>N71</f>
        <v>32842.089999999997</v>
      </c>
      <c r="D507" s="243">
        <f>'Prior Year'!N59</f>
        <v>133</v>
      </c>
      <c r="E507" s="180">
        <f>N59</f>
        <v>0</v>
      </c>
      <c r="F507" s="266">
        <f t="shared" si="15"/>
        <v>1327.3275939849625</v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Year'!O72</f>
        <v>0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str">
        <f t="shared" si="15"/>
        <v/>
      </c>
      <c r="G508" s="266" t="str">
        <f t="shared" si="15"/>
        <v/>
      </c>
      <c r="H508" s="268" t="str">
        <f t="shared" si="16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Year'!P72</f>
        <v>66135019.420000002</v>
      </c>
      <c r="C509" s="243">
        <f>P71</f>
        <v>76286768.170000002</v>
      </c>
      <c r="D509" s="243">
        <f>'Prior Year'!P59</f>
        <v>2802835</v>
      </c>
      <c r="E509" s="180">
        <f>P59</f>
        <v>3073193</v>
      </c>
      <c r="F509" s="266">
        <f t="shared" si="15"/>
        <v>23.595759086781776</v>
      </c>
      <c r="G509" s="266">
        <f t="shared" si="15"/>
        <v>24.823292311937454</v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Year'!Q72</f>
        <v>10894213.350000001</v>
      </c>
      <c r="C510" s="243">
        <f>Q71</f>
        <v>12009262.520000001</v>
      </c>
      <c r="D510" s="243">
        <f>'Prior Year'!Q59</f>
        <v>1041242</v>
      </c>
      <c r="E510" s="180">
        <f>Q59</f>
        <v>2118393</v>
      </c>
      <c r="F510" s="266">
        <f t="shared" si="15"/>
        <v>10.462710253716237</v>
      </c>
      <c r="G510" s="266">
        <f t="shared" si="15"/>
        <v>5.6690437137962606</v>
      </c>
      <c r="H510" s="268">
        <f t="shared" si="16"/>
        <v>-0.45816680608328231</v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Year'!R72</f>
        <v>14334057.330000002</v>
      </c>
      <c r="C511" s="243">
        <f>R71</f>
        <v>14928467.479999999</v>
      </c>
      <c r="D511" s="243">
        <f>'Prior Year'!R59</f>
        <v>4221527</v>
      </c>
      <c r="E511" s="180">
        <f>R59</f>
        <v>11257817</v>
      </c>
      <c r="F511" s="266">
        <f t="shared" si="15"/>
        <v>3.3954674055146401</v>
      </c>
      <c r="G511" s="266">
        <f t="shared" si="15"/>
        <v>1.3260534862131796</v>
      </c>
      <c r="H511" s="268">
        <f t="shared" si="16"/>
        <v>-0.60946363847889917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Year'!S72</f>
        <v>12204810.74</v>
      </c>
      <c r="C512" s="243">
        <f>S71</f>
        <v>12994365.200000001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Year'!U72</f>
        <v>33117071.390000004</v>
      </c>
      <c r="C514" s="243">
        <f>U71</f>
        <v>34330045.160000004</v>
      </c>
      <c r="D514" s="243">
        <f>'Prior Year'!U59</f>
        <v>1419841</v>
      </c>
      <c r="E514" s="180">
        <f>U59</f>
        <v>1601318</v>
      </c>
      <c r="F514" s="266">
        <f t="shared" si="17"/>
        <v>23.324492946745448</v>
      </c>
      <c r="G514" s="266">
        <f t="shared" si="17"/>
        <v>21.438618163287995</v>
      </c>
      <c r="H514" s="268" t="str">
        <f t="shared" si="16"/>
        <v/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Year'!V72</f>
        <v>8761227.7799999993</v>
      </c>
      <c r="C515" s="243">
        <f>V71</f>
        <v>9984329.9600000009</v>
      </c>
      <c r="D515" s="243">
        <f>'Prior Year'!V59</f>
        <v>55317</v>
      </c>
      <c r="E515" s="180">
        <f>V59</f>
        <v>79060</v>
      </c>
      <c r="F515" s="266">
        <f t="shared" si="17"/>
        <v>158.38219317750418</v>
      </c>
      <c r="G515" s="266">
        <f t="shared" si="17"/>
        <v>126.2880086010625</v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Year'!W72</f>
        <v>2399278.66</v>
      </c>
      <c r="C516" s="243">
        <f>W71</f>
        <v>2292489.2000000002</v>
      </c>
      <c r="D516" s="243">
        <f>'Prior Year'!W59</f>
        <v>61337</v>
      </c>
      <c r="E516" s="180">
        <f>W59</f>
        <v>69629.08999999988</v>
      </c>
      <c r="F516" s="266">
        <f t="shared" si="17"/>
        <v>39.116335327779318</v>
      </c>
      <c r="G516" s="266">
        <f t="shared" si="17"/>
        <v>32.924302184618583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Year'!X72</f>
        <v>5106456.26</v>
      </c>
      <c r="C517" s="243">
        <f>X71</f>
        <v>4778329.42</v>
      </c>
      <c r="D517" s="243">
        <f>'Prior Year'!X59</f>
        <v>207272</v>
      </c>
      <c r="E517" s="180">
        <f>X59</f>
        <v>229310.87000000023</v>
      </c>
      <c r="F517" s="266">
        <f t="shared" si="17"/>
        <v>24.636498224555172</v>
      </c>
      <c r="G517" s="266">
        <f t="shared" si="17"/>
        <v>20.837779822648596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Year'!Y72</f>
        <v>29001602.400000002</v>
      </c>
      <c r="C518" s="243">
        <f>Y71</f>
        <v>28040969.210000001</v>
      </c>
      <c r="D518" s="243">
        <f>'Prior Year'!Y59</f>
        <v>114513</v>
      </c>
      <c r="E518" s="180">
        <f>Y59</f>
        <v>123841.46999999978</v>
      </c>
      <c r="F518" s="266">
        <f t="shared" si="17"/>
        <v>253.26034947997172</v>
      </c>
      <c r="G518" s="266">
        <f t="shared" si="17"/>
        <v>226.4263272230219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Year'!Z72</f>
        <v>1667885.0499999998</v>
      </c>
      <c r="C519" s="243">
        <f>Z71</f>
        <v>1612574.51</v>
      </c>
      <c r="D519" s="243">
        <f>'Prior Year'!Z59</f>
        <v>1674.82</v>
      </c>
      <c r="E519" s="180">
        <f>Z59</f>
        <v>10734.82</v>
      </c>
      <c r="F519" s="266">
        <f t="shared" si="17"/>
        <v>995.85928637107259</v>
      </c>
      <c r="G519" s="266">
        <f t="shared" si="17"/>
        <v>150.21905444152767</v>
      </c>
      <c r="H519" s="268">
        <f t="shared" si="16"/>
        <v>-0.84915634518112659</v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Year'!AA72</f>
        <v>1071568.3500000001</v>
      </c>
      <c r="C520" s="243">
        <f>AA71</f>
        <v>1134852.92</v>
      </c>
      <c r="D520" s="243">
        <f>'Prior Year'!AA59</f>
        <v>4922</v>
      </c>
      <c r="E520" s="180">
        <f>AA59</f>
        <v>5831.1600000000008</v>
      </c>
      <c r="F520" s="266">
        <f t="shared" si="17"/>
        <v>217.70994514425033</v>
      </c>
      <c r="G520" s="266">
        <f t="shared" si="17"/>
        <v>194.61872423325715</v>
      </c>
      <c r="H520" s="268" t="str">
        <f t="shared" si="16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Year'!AB72</f>
        <v>80878683.889999986</v>
      </c>
      <c r="C521" s="243">
        <f>AB71</f>
        <v>93648895.290000021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Year'!AC72</f>
        <v>10769346.179999998</v>
      </c>
      <c r="C522" s="243">
        <f>AC71</f>
        <v>13236755.960000001</v>
      </c>
      <c r="D522" s="243">
        <f>'Prior Year'!AC59</f>
        <v>47975</v>
      </c>
      <c r="E522" s="180">
        <f>AC59</f>
        <v>56310</v>
      </c>
      <c r="F522" s="266">
        <f t="shared" si="17"/>
        <v>224.47829452840017</v>
      </c>
      <c r="G522" s="266">
        <f t="shared" si="17"/>
        <v>235.06936529923638</v>
      </c>
      <c r="H522" s="268" t="str">
        <f t="shared" si="16"/>
        <v/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Year'!AD72</f>
        <v>2443680.66</v>
      </c>
      <c r="C523" s="243">
        <f>AD71</f>
        <v>3114071.6199999996</v>
      </c>
      <c r="D523" s="243">
        <f>'Prior Year'!AD59</f>
        <v>17365</v>
      </c>
      <c r="E523" s="180">
        <f>AD59</f>
        <v>22260</v>
      </c>
      <c r="F523" s="266">
        <f t="shared" si="17"/>
        <v>140.72448373164411</v>
      </c>
      <c r="G523" s="266">
        <f t="shared" si="17"/>
        <v>139.89540071877806</v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Year'!AE72</f>
        <v>10192180.959999999</v>
      </c>
      <c r="C524" s="243">
        <f>AE71</f>
        <v>10752651.580000002</v>
      </c>
      <c r="D524" s="243">
        <f>'Prior Year'!AE59</f>
        <v>110692</v>
      </c>
      <c r="E524" s="180">
        <f>AE59</f>
        <v>131787</v>
      </c>
      <c r="F524" s="266">
        <f t="shared" si="17"/>
        <v>92.07694286849997</v>
      </c>
      <c r="G524" s="266">
        <f t="shared" si="17"/>
        <v>81.591140097278199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Year'!AF72</f>
        <v>3859937.1799999988</v>
      </c>
      <c r="C525" s="243">
        <f>AF71</f>
        <v>3149525.7600000007</v>
      </c>
      <c r="D525" s="243">
        <f>'Prior Year'!AF59</f>
        <v>55329</v>
      </c>
      <c r="E525" s="180">
        <f>AF59</f>
        <v>56734</v>
      </c>
      <c r="F525" s="266">
        <f t="shared" si="17"/>
        <v>69.763364239368116</v>
      </c>
      <c r="G525" s="266">
        <f t="shared" si="17"/>
        <v>55.513902774350491</v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Year'!AG72</f>
        <v>34087362.579999991</v>
      </c>
      <c r="C526" s="243">
        <f>AG71</f>
        <v>36884562.700000003</v>
      </c>
      <c r="D526" s="243">
        <f>'Prior Year'!AG59</f>
        <v>53550</v>
      </c>
      <c r="E526" s="180">
        <f>AG59</f>
        <v>47369</v>
      </c>
      <c r="F526" s="266">
        <f t="shared" si="17"/>
        <v>636.55205564892606</v>
      </c>
      <c r="G526" s="266">
        <f t="shared" si="17"/>
        <v>778.66458443285694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Year'!AH72</f>
        <v>30176.22</v>
      </c>
      <c r="C527" s="243">
        <f>AH71</f>
        <v>11874.72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Year'!AJ72</f>
        <v>76881053.23999998</v>
      </c>
      <c r="C529" s="243">
        <f>AJ71</f>
        <v>80070136.729999974</v>
      </c>
      <c r="D529" s="243">
        <f>'Prior Year'!AJ59</f>
        <v>245885</v>
      </c>
      <c r="E529" s="180">
        <f>AJ59</f>
        <v>306553</v>
      </c>
      <c r="F529" s="266">
        <f t="shared" si="18"/>
        <v>312.67077389836703</v>
      </c>
      <c r="G529" s="266">
        <f t="shared" si="18"/>
        <v>261.19508447152685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Year'!AK72</f>
        <v>3388848.78</v>
      </c>
      <c r="C530" s="243">
        <f>AK71</f>
        <v>3831744.75</v>
      </c>
      <c r="D530" s="243">
        <f>'Prior Year'!AK59</f>
        <v>65014</v>
      </c>
      <c r="E530" s="180">
        <f>AK59</f>
        <v>74843</v>
      </c>
      <c r="F530" s="266">
        <f t="shared" si="18"/>
        <v>52.124908173624142</v>
      </c>
      <c r="G530" s="266">
        <f t="shared" si="18"/>
        <v>51.197102601445692</v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Year'!AP72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Year'!AQ72</f>
        <v>-100000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Year'!AU72</f>
        <v>180853.29000000004</v>
      </c>
      <c r="C540" s="243">
        <f>AU71</f>
        <v>204915.21999999997</v>
      </c>
      <c r="D540" s="243">
        <f>'Prior Year'!AU59</f>
        <v>3020</v>
      </c>
      <c r="E540" s="180">
        <f>AU59</f>
        <v>2006</v>
      </c>
      <c r="F540" s="266">
        <f t="shared" si="18"/>
        <v>59.88519536423842</v>
      </c>
      <c r="G540" s="266">
        <f t="shared" si="18"/>
        <v>102.15115653040876</v>
      </c>
      <c r="H540" s="268">
        <f t="shared" si="16"/>
        <v>0.7057831390395739</v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Year'!AV72</f>
        <v>6269632.4899999984</v>
      </c>
      <c r="C541" s="243">
        <f>AV71</f>
        <v>5837375.3600000013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Year'!AW72</f>
        <v>28502021.43</v>
      </c>
      <c r="C542" s="243">
        <f>AW71</f>
        <v>30643536.850000001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Year'!AY72</f>
        <v>11440021.99</v>
      </c>
      <c r="C544" s="243">
        <f>AY71</f>
        <v>12188202.09</v>
      </c>
      <c r="D544" s="243">
        <f>'Prior Year'!AY59</f>
        <v>839823</v>
      </c>
      <c r="E544" s="180">
        <f>AY59</f>
        <v>848294</v>
      </c>
      <c r="F544" s="266">
        <f t="shared" ref="F544:G550" si="19">IF(B544=0,"",IF(D544=0,"",B544/D544))</f>
        <v>13.621944135847674</v>
      </c>
      <c r="G544" s="266">
        <f t="shared" si="19"/>
        <v>14.367898499812565</v>
      </c>
      <c r="H544" s="268" t="str">
        <f t="shared" si="16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Year'!AZ72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Year'!BA72</f>
        <v>1221243.1599999999</v>
      </c>
      <c r="C546" s="243">
        <f>BA71</f>
        <v>1069384.42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Year'!BB72</f>
        <v>15337430.42</v>
      </c>
      <c r="C547" s="243">
        <f>BB71</f>
        <v>15586607.879999999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Year'!BD72</f>
        <v>3644531.9</v>
      </c>
      <c r="C549" s="243">
        <f>BD71</f>
        <v>3675795.72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Year'!BE72</f>
        <v>28205350.829999998</v>
      </c>
      <c r="C550" s="243">
        <f>BE71</f>
        <v>31422545.41</v>
      </c>
      <c r="D550" s="243">
        <f>'Prior Year'!BE59</f>
        <v>1122932</v>
      </c>
      <c r="E550" s="180">
        <f>BE59</f>
        <v>1122932</v>
      </c>
      <c r="F550" s="266">
        <f t="shared" si="19"/>
        <v>25.117594680710852</v>
      </c>
      <c r="G550" s="266">
        <f t="shared" si="19"/>
        <v>27.982589693765963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Year'!BF72</f>
        <v>17765475.490000002</v>
      </c>
      <c r="C551" s="243">
        <f>BF71</f>
        <v>17273299.609999999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Year'!BG72</f>
        <v>2703290.2099999995</v>
      </c>
      <c r="C552" s="243">
        <f>BG71</f>
        <v>2461925.3399999994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Year'!BH72</f>
        <v>70943072.879999995</v>
      </c>
      <c r="C553" s="243">
        <f>BH71</f>
        <v>82864002.799999997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Year'!BI72</f>
        <v>471100.32</v>
      </c>
      <c r="C554" s="243">
        <f>BI71</f>
        <v>433891.75999999995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Year'!BJ72</f>
        <v>8391933.2699999996</v>
      </c>
      <c r="C555" s="243">
        <f>BJ71</f>
        <v>7465462.04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Year'!BK72</f>
        <v>19226587.729999997</v>
      </c>
      <c r="C556" s="243">
        <f>BK71</f>
        <v>18317381.800000001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Year'!BL72</f>
        <v>6269455.8099999996</v>
      </c>
      <c r="C557" s="243">
        <f>BL71</f>
        <v>5809159.7699999996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Year'!BM72</f>
        <v>17215.260000000009</v>
      </c>
      <c r="C558" s="243">
        <f>BM71</f>
        <v>21345.62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Year'!BN72</f>
        <v>11664232.4</v>
      </c>
      <c r="C559" s="243">
        <f>BN71</f>
        <v>12713001.520000001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Year'!BO72</f>
        <v>950727.52</v>
      </c>
      <c r="C560" s="243">
        <f>BO71</f>
        <v>1435345.04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Year'!BP72</f>
        <v>1246525.6199999999</v>
      </c>
      <c r="C561" s="243">
        <f>BP71</f>
        <v>1187999.79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Year'!BR72</f>
        <v>5548871.6899999995</v>
      </c>
      <c r="C563" s="243">
        <f>BR71</f>
        <v>6121391.8499999996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Year'!BS72</f>
        <v>495915.69</v>
      </c>
      <c r="C564" s="243">
        <f>BS71</f>
        <v>384409.62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Year'!BT72</f>
        <v>685362.96999999986</v>
      </c>
      <c r="C565" s="243">
        <f>BT71</f>
        <v>725342.57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Year'!BV72</f>
        <v>7197623.2400000002</v>
      </c>
      <c r="C567" s="243">
        <f>BV71</f>
        <v>7136184.6299999999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Year'!BW72</f>
        <v>53099144.090000004</v>
      </c>
      <c r="C568" s="243">
        <f>BW71</f>
        <v>64204832.529999994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Year'!BX72</f>
        <v>9060767.5499999989</v>
      </c>
      <c r="C569" s="243">
        <f>BX71</f>
        <v>8787013.879999999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Year'!BY72</f>
        <v>12839117.340000002</v>
      </c>
      <c r="C570" s="243">
        <f>BY71</f>
        <v>13993211.369999999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Year'!BZ72</f>
        <v>7097243.8900000006</v>
      </c>
      <c r="C571" s="243">
        <f>BZ71</f>
        <v>10037851.200000001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Year'!CA72</f>
        <v>5220180.5199999996</v>
      </c>
      <c r="C572" s="243">
        <f>CA71</f>
        <v>4935184.9000000004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Year'!CB72</f>
        <v>407319.92</v>
      </c>
      <c r="C573" s="243">
        <f>CB71</f>
        <v>277478.68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Year'!CC72</f>
        <v>39513035.910000004</v>
      </c>
      <c r="C574" s="243">
        <f>CC71</f>
        <v>50724368.159999996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0</v>
      </c>
      <c r="C575" s="243">
        <f>CD71</f>
        <v>737907.1400000006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977218</v>
      </c>
      <c r="E612" s="180">
        <f>SUM(C624:D647)+SUM(C668:D713)</f>
        <v>955403249.09682357</v>
      </c>
      <c r="F612" s="180">
        <f>CE64-(AX64+BD64+BE64+BG64+BJ64+BN64+BP64+BQ64+CB64+CC64+CD64)</f>
        <v>191929153.85000005</v>
      </c>
      <c r="G612" s="180">
        <f>CE77-(AX77+AY77+BD77+BE77+BG77+BJ77+BN77+BP77+BQ77+CB77+CC77+CD77)</f>
        <v>848294</v>
      </c>
      <c r="H612" s="197">
        <f>CE60-(AX60+AY60+AZ60+BD60+BE60+BG60+BJ60+BN60+BO60+BP60+BQ60+BR60+CB60+CC60+CD60)</f>
        <v>4125.4100000000008</v>
      </c>
      <c r="I612" s="180">
        <f>CE78-(AX78+AY78+AZ78+BD78+BE78+BF78+BG78+BJ78+BN78+BO78+BP78+BQ78+BR78+CB78+CC78+CD78)</f>
        <v>241380.72037184413</v>
      </c>
      <c r="J612" s="180">
        <f>CE79-(AX79+AY79+AZ79+BA79+BD79+BE79+BF79+BG79+BJ79+BN79+BO79+BP79+BQ79+BR79+CB79+CC79+CD79)</f>
        <v>3590213</v>
      </c>
      <c r="K612" s="180">
        <f>CE75-(AW75+AX75+AY75+AZ75+BA75+BB75+BC75+BD75+BE75+BF75+BG75+BH75+BI75+BJ75+BK75+BL75+BM75+BN75+BO75+BP75+BQ75+BR75+BS75+BT75+BU75+BV75+BW75+BX75+CB75+CC75+CD75)</f>
        <v>2822622853.9500008</v>
      </c>
      <c r="L612" s="197">
        <f>CE80-(AW80+AX80+AY80+AZ80+BA80+BB80+BC80+BD80+BE80+BF80+BG80+BH80+BI80+BJ80+BK80+BL80+BM80+BN80+BO80+BP80+BQ80+BR80+BS80+BT80+BU80+BV80+BW80+BX80+BY80+BZ80+CA80+CB80+CC80+CD80)</f>
        <v>1311.18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31422545.41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737907.1400000006</v>
      </c>
      <c r="D615" s="269">
        <f>SUM(C614:C615)</f>
        <v>32160452.550000001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7465462.04</v>
      </c>
      <c r="D617" s="180">
        <f>(D615/D612)*BJ76</f>
        <v>99454.663755784277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2461925.3399999994</v>
      </c>
      <c r="D618" s="180">
        <f>(D615/D612)*BG76</f>
        <v>223526.16685284144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12713001.520000001</v>
      </c>
      <c r="D619" s="180">
        <f>(D615/D612)*BN76</f>
        <v>186732.5486930245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50724368.159999996</v>
      </c>
      <c r="D620" s="180">
        <f>(D615/D612)*CC76</f>
        <v>441852.52004803432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1187999.79</v>
      </c>
      <c r="D621" s="180">
        <f>(D615/D612)*BP76</f>
        <v>26854.733826843141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277478.68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75808656.163176537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3675795.72</v>
      </c>
      <c r="D624" s="180">
        <f>(D615/D612)*BD76</f>
        <v>103041.87697530132</v>
      </c>
      <c r="E624" s="180">
        <f>(E623/E612)*SUM(C624:D624)</f>
        <v>299840.51274306816</v>
      </c>
      <c r="F624" s="180">
        <f>SUM(C624:E624)</f>
        <v>4078678.1097183693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12188202.09</v>
      </c>
      <c r="D625" s="180">
        <f>(D615/D612)*AY76</f>
        <v>897856.43169599818</v>
      </c>
      <c r="E625" s="180">
        <f>(E623/E612)*SUM(C625:D625)</f>
        <v>1038343.2461008115</v>
      </c>
      <c r="F625" s="180">
        <f>(F624/F612)*AY64</f>
        <v>116667.07994568473</v>
      </c>
      <c r="G625" s="180">
        <f>SUM(C625:F625)</f>
        <v>14241068.847742494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6121391.8499999996</v>
      </c>
      <c r="D626" s="180">
        <f>(D615/D612)*BR76</f>
        <v>116535.06431476907</v>
      </c>
      <c r="E626" s="180">
        <f>(E623/E612)*SUM(C626:D626)</f>
        <v>494962.57948185917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1435345.04</v>
      </c>
      <c r="D627" s="180">
        <f>(D615/D612)*BO76</f>
        <v>42947.827995135172</v>
      </c>
      <c r="E627" s="180">
        <f>(E623/E612)*SUM(C627:D627)</f>
        <v>117298.52901825547</v>
      </c>
      <c r="F627" s="180">
        <f>(F624/F612)*BO64</f>
        <v>3967.4046192376841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8332448.2954292558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17273299.609999999</v>
      </c>
      <c r="D629" s="180">
        <f>(D615/D612)*BF76</f>
        <v>854711.14242272452</v>
      </c>
      <c r="E629" s="180">
        <f>(E623/E612)*SUM(C629:D629)</f>
        <v>1438408.4786731864</v>
      </c>
      <c r="F629" s="180">
        <f>(F624/F612)*BF64</f>
        <v>40223.963995404643</v>
      </c>
      <c r="G629" s="180">
        <f>(G625/G612)*BF77</f>
        <v>0</v>
      </c>
      <c r="H629" s="180">
        <f>(H628/H612)*BF60</f>
        <v>438556.28855957446</v>
      </c>
      <c r="I629" s="180">
        <f>SUM(C629:H629)</f>
        <v>20045199.483650889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1069384.42</v>
      </c>
      <c r="D630" s="180">
        <f>(D615/D612)*BA76</f>
        <v>182289.66993490705</v>
      </c>
      <c r="E630" s="180">
        <f>(E623/E612)*SUM(C630:D630)</f>
        <v>99316.943711394095</v>
      </c>
      <c r="F630" s="180">
        <f>(F624/F612)*BA64</f>
        <v>4747.4717693013217</v>
      </c>
      <c r="G630" s="180">
        <f>(G625/G612)*BA77</f>
        <v>0</v>
      </c>
      <c r="H630" s="180">
        <f>(H628/H612)*BA60</f>
        <v>24075.857595127931</v>
      </c>
      <c r="I630" s="180">
        <f>(I629/I612)*BA78</f>
        <v>163085.1981750355</v>
      </c>
      <c r="J630" s="180">
        <f>SUM(C630:I630)</f>
        <v>1542899.5611857655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30643536.850000001</v>
      </c>
      <c r="D631" s="180">
        <f>(D615/D612)*AW76</f>
        <v>0</v>
      </c>
      <c r="E631" s="180">
        <f>(E623/E612)*SUM(C631:D631)</f>
        <v>2431481.5245618396</v>
      </c>
      <c r="F631" s="180">
        <f>(F624/F612)*AW64</f>
        <v>10280.309614682768</v>
      </c>
      <c r="G631" s="180">
        <f>(G625/G612)*AW77</f>
        <v>0</v>
      </c>
      <c r="H631" s="180">
        <f>(H628/H612)*AW60</f>
        <v>6079.5580001120024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15586607.879999999</v>
      </c>
      <c r="D632" s="180">
        <f>(D615/D612)*BB76</f>
        <v>222933.78301842578</v>
      </c>
      <c r="E632" s="180">
        <f>(E623/E612)*SUM(C632:D632)</f>
        <v>1254444.2455708229</v>
      </c>
      <c r="F632" s="180">
        <f>(F624/F612)*BB64</f>
        <v>3746.1356219262134</v>
      </c>
      <c r="G632" s="180">
        <f>(G625/G612)*BB77</f>
        <v>0</v>
      </c>
      <c r="H632" s="180">
        <f>(H628/H612)*BB60</f>
        <v>212420.96839593997</v>
      </c>
      <c r="I632" s="180">
        <f>(I629/I612)*BB78</f>
        <v>124220.3378047436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433891.75999999995</v>
      </c>
      <c r="D634" s="180">
        <f>(D615/D612)*BI76</f>
        <v>668011.50394272315</v>
      </c>
      <c r="E634" s="180">
        <f>(E623/E612)*SUM(C634:D634)</f>
        <v>87433.034941301812</v>
      </c>
      <c r="F634" s="180">
        <f>(F624/F612)*BI64</f>
        <v>5123.5454847186993</v>
      </c>
      <c r="G634" s="180">
        <f>(G625/G612)*BI77</f>
        <v>0</v>
      </c>
      <c r="H634" s="180">
        <f>(H628/H612)*BI60</f>
        <v>9856.5591496832458</v>
      </c>
      <c r="I634" s="180">
        <f>(I629/I612)*BI78</f>
        <v>1736169.8647386383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18317381.800000001</v>
      </c>
      <c r="D635" s="180">
        <f>(D615/D612)*BK76</f>
        <v>146121.34582252885</v>
      </c>
      <c r="E635" s="180">
        <f>(E623/E612)*SUM(C635:D635)</f>
        <v>1465028.8900237337</v>
      </c>
      <c r="F635" s="180">
        <f>(F624/F612)*BK64</f>
        <v>0.53318649991450406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82864002.799999997</v>
      </c>
      <c r="D636" s="180">
        <f>(D615/D612)*BH76</f>
        <v>1975007.703941802</v>
      </c>
      <c r="E636" s="180">
        <f>(E623/E612)*SUM(C636:D636)</f>
        <v>6731745.3468966112</v>
      </c>
      <c r="F636" s="180">
        <f>(F624/F612)*BH64</f>
        <v>3885.7488812306506</v>
      </c>
      <c r="G636" s="180">
        <f>(G625/G612)*BH77</f>
        <v>0</v>
      </c>
      <c r="H636" s="180">
        <f>(H628/H612)*BH60</f>
        <v>30680.560140100108</v>
      </c>
      <c r="I636" s="180">
        <f>(I629/I612)*BH78</f>
        <v>199977.37245077471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5809159.7699999996</v>
      </c>
      <c r="D637" s="180">
        <f>(D615/D612)*BL76</f>
        <v>90930.918582803424</v>
      </c>
      <c r="E637" s="180">
        <f>(E623/E612)*SUM(C637:D637)</f>
        <v>468156.19139369769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21345.62</v>
      </c>
      <c r="D638" s="180">
        <f>(D615/D612)*BM76</f>
        <v>0</v>
      </c>
      <c r="E638" s="180">
        <f>(E623/E612)*SUM(C638:D638)</f>
        <v>1693.717044294699</v>
      </c>
      <c r="F638" s="180">
        <f>(F624/F612)*BM64</f>
        <v>306.42668044887193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384409.62</v>
      </c>
      <c r="D639" s="180">
        <f>(D615/D612)*BS76</f>
        <v>21523.279317102224</v>
      </c>
      <c r="E639" s="180">
        <f>(E623/E612)*SUM(C639:D639)</f>
        <v>32209.674416266196</v>
      </c>
      <c r="F639" s="180">
        <f>(F624/F612)*BS64</f>
        <v>238.78977346071386</v>
      </c>
      <c r="G639" s="180">
        <f>(G625/G612)*BS77</f>
        <v>0</v>
      </c>
      <c r="H639" s="180">
        <f>(H628/H612)*BS60</f>
        <v>7170.2428240523614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725342.57</v>
      </c>
      <c r="D640" s="180">
        <f>(D615/D612)*BT76</f>
        <v>34786.095165408333</v>
      </c>
      <c r="E640" s="180">
        <f>(E623/E612)*SUM(C640:D640)</f>
        <v>60314.147635328947</v>
      </c>
      <c r="F640" s="180">
        <f>(F624/F612)*BT64</f>
        <v>68.323312884819629</v>
      </c>
      <c r="G640" s="180">
        <f>(G625/G612)*BT77</f>
        <v>0</v>
      </c>
      <c r="H640" s="180">
        <f>(H628/H612)*BT60</f>
        <v>17875.112392355888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7136184.6299999999</v>
      </c>
      <c r="D642" s="180">
        <f>(D615/D612)*BV76</f>
        <v>488190.09998454794</v>
      </c>
      <c r="E642" s="180">
        <f>(E623/E612)*SUM(C642:D642)</f>
        <v>604973.45273946703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64204832.529999994</v>
      </c>
      <c r="D643" s="180">
        <f>(D615/D612)*BW76</f>
        <v>4222906.8942710841</v>
      </c>
      <c r="E643" s="180">
        <f>(E623/E612)*SUM(C643:D643)</f>
        <v>5429555.5043818951</v>
      </c>
      <c r="F643" s="180">
        <f>(F624/F612)*BW64</f>
        <v>140.79311241225855</v>
      </c>
      <c r="G643" s="180">
        <f>(G625/G612)*BW77</f>
        <v>0</v>
      </c>
      <c r="H643" s="180">
        <f>(H628/H612)*BW60</f>
        <v>226014.13296097444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8787013.879999999</v>
      </c>
      <c r="D644" s="180">
        <f>(D615/D612)*BX76</f>
        <v>168631.93153032384</v>
      </c>
      <c r="E644" s="180">
        <f>(E623/E612)*SUM(C644:D644)</f>
        <v>710606.20181823452</v>
      </c>
      <c r="F644" s="180">
        <f>(F624/F612)*BX64</f>
        <v>1840.9314769349796</v>
      </c>
      <c r="G644" s="180">
        <f>(G625/G612)*BX77</f>
        <v>0</v>
      </c>
      <c r="H644" s="180">
        <f>(H628/H612)*BX60</f>
        <v>107210.27861991531</v>
      </c>
      <c r="I644" s="180">
        <f>(I629/I612)*BX78</f>
        <v>0</v>
      </c>
      <c r="J644" s="180">
        <f>(J630/J612)*BX79</f>
        <v>0</v>
      </c>
      <c r="K644" s="180">
        <f>SUM(C631:J644)</f>
        <v>264933701.72162274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13993211.369999999</v>
      </c>
      <c r="D645" s="180">
        <f>(D615/D612)*BY76</f>
        <v>106530.35955574908</v>
      </c>
      <c r="E645" s="180">
        <f>(E623/E612)*SUM(C645:D645)</f>
        <v>1118776.2589000363</v>
      </c>
      <c r="F645" s="180">
        <f>(F624/F612)*BY64</f>
        <v>734.40713230431891</v>
      </c>
      <c r="G645" s="180">
        <f>(G625/G612)*BY77</f>
        <v>0</v>
      </c>
      <c r="H645" s="180">
        <f>(H628/H612)*BY60</f>
        <v>200302.24812993596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10037851.200000001</v>
      </c>
      <c r="D646" s="180">
        <f>(D615/D612)*BZ76</f>
        <v>59435.844719704306</v>
      </c>
      <c r="E646" s="180">
        <f>(E623/E612)*SUM(C646:D646)</f>
        <v>801192.33682497009</v>
      </c>
      <c r="F646" s="180">
        <f>(F624/F612)*BZ64</f>
        <v>186.85753587478047</v>
      </c>
      <c r="G646" s="180">
        <f>(G625/G612)*BZ77</f>
        <v>0</v>
      </c>
      <c r="H646" s="180">
        <f>(H628/H612)*BZ60</f>
        <v>124843.01660695112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4935184.9000000004</v>
      </c>
      <c r="D647" s="180">
        <f>(D615/D612)*CA76</f>
        <v>322322.62634816387</v>
      </c>
      <c r="E647" s="180">
        <f>(E623/E612)*SUM(C647:D647)</f>
        <v>417168.96055881947</v>
      </c>
      <c r="F647" s="180">
        <f>(F624/F612)*CA64</f>
        <v>1644.0719658489693</v>
      </c>
      <c r="G647" s="180">
        <f>(G625/G612)*CA77</f>
        <v>0</v>
      </c>
      <c r="H647" s="180">
        <f>(H628/H612)*CA60</f>
        <v>53362.764904637581</v>
      </c>
      <c r="I647" s="180">
        <f>(I629/I612)*CA78</f>
        <v>0</v>
      </c>
      <c r="J647" s="180">
        <f>(J630/J612)*CA79</f>
        <v>2261.7823484346704</v>
      </c>
      <c r="K647" s="180">
        <v>0</v>
      </c>
      <c r="L647" s="180">
        <f>SUM(C645:K647)</f>
        <v>32175009.005531434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412634063.98999989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55918698.599999994</v>
      </c>
      <c r="D668" s="180">
        <f>(D615/D612)*C76</f>
        <v>1465261.4144271289</v>
      </c>
      <c r="E668" s="180">
        <f>(E623/E612)*SUM(C668:D668)</f>
        <v>4553261.5658650678</v>
      </c>
      <c r="F668" s="180">
        <f>(F624/F612)*C64</f>
        <v>126201.192184858</v>
      </c>
      <c r="G668" s="180">
        <f>(G625/G612)*C77</f>
        <v>2667545.8233816801</v>
      </c>
      <c r="H668" s="180">
        <f>(H628/H612)*C60</f>
        <v>653966.54128779529</v>
      </c>
      <c r="I668" s="180">
        <f>(I629/I612)*C78</f>
        <v>1308744.7298935417</v>
      </c>
      <c r="J668" s="180">
        <f>(J630/J612)*C79</f>
        <v>245049.91416454091</v>
      </c>
      <c r="K668" s="180">
        <f>(K644/K612)*C75</f>
        <v>17710114.291461505</v>
      </c>
      <c r="L668" s="180">
        <f>(L647/L612)*C80</f>
        <v>6926124.7821132476</v>
      </c>
      <c r="M668" s="180">
        <f t="shared" ref="M668:M713" si="20">ROUND(SUM(D668:L668),0)</f>
        <v>35656270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87916228.219999999</v>
      </c>
      <c r="D669" s="180">
        <f>(D615/D612)*D76</f>
        <v>2716705.1748432284</v>
      </c>
      <c r="E669" s="180">
        <f>(E623/E612)*SUM(C669:D669)</f>
        <v>7191477.4115379266</v>
      </c>
      <c r="F669" s="180">
        <f>(F624/F612)*D64</f>
        <v>116769.59200998157</v>
      </c>
      <c r="G669" s="180">
        <f>(G625/G612)*D77</f>
        <v>8348954.9134607771</v>
      </c>
      <c r="H669" s="180">
        <f>(H628/H612)*D60</f>
        <v>1304963.99611042</v>
      </c>
      <c r="I669" s="180">
        <f>(I629/I612)*D78</f>
        <v>2505016.9093215419</v>
      </c>
      <c r="J669" s="180">
        <f>(J630/J612)*D79</f>
        <v>48265.82506841085</v>
      </c>
      <c r="K669" s="180">
        <f>(K644/K612)*D75</f>
        <v>25494814.607630722</v>
      </c>
      <c r="L669" s="180">
        <f>(L647/L612)*D80</f>
        <v>10522065.705305012</v>
      </c>
      <c r="M669" s="180">
        <f t="shared" si="20"/>
        <v>58249034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607606.29999999993</v>
      </c>
      <c r="D670" s="180">
        <f>(D615/D612)*E76</f>
        <v>0</v>
      </c>
      <c r="E670" s="180">
        <f>(E623/E612)*SUM(C670:D670)</f>
        <v>48211.911695740775</v>
      </c>
      <c r="F670" s="180">
        <f>(F624/F612)*E64</f>
        <v>184.24494327615594</v>
      </c>
      <c r="G670" s="180">
        <f>(G625/G612)*E77</f>
        <v>92266.25956000248</v>
      </c>
      <c r="H670" s="180">
        <f>(H628/H612)*E60</f>
        <v>10341.307960323405</v>
      </c>
      <c r="I670" s="180">
        <f>(I629/I612)*E78</f>
        <v>0</v>
      </c>
      <c r="J670" s="180">
        <f>(J630/J612)*E79</f>
        <v>0</v>
      </c>
      <c r="K670" s="180">
        <f>(K644/K612)*E75</f>
        <v>263099.0470360734</v>
      </c>
      <c r="L670" s="180">
        <f>(L647/L612)*E80</f>
        <v>62083.598578375604</v>
      </c>
      <c r="M670" s="180">
        <f t="shared" si="20"/>
        <v>476186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8627692.2800000012</v>
      </c>
      <c r="D672" s="180">
        <f>(D615/D612)*G76</f>
        <v>417828.06454117707</v>
      </c>
      <c r="E672" s="180">
        <f>(E623/E612)*SUM(C672:D672)</f>
        <v>717737.5022165603</v>
      </c>
      <c r="F672" s="180">
        <f>(F624/F612)*G64</f>
        <v>8109.8928943815317</v>
      </c>
      <c r="G672" s="180">
        <f>(G625/G612)*G77</f>
        <v>924509.2638226595</v>
      </c>
      <c r="H672" s="180">
        <f>(H628/H612)*G60</f>
        <v>119228.00955036927</v>
      </c>
      <c r="I672" s="180">
        <f>(I629/I612)*G78</f>
        <v>301762.08631448617</v>
      </c>
      <c r="J672" s="180">
        <f>(J630/J612)*G79</f>
        <v>0</v>
      </c>
      <c r="K672" s="180">
        <f>(K644/K612)*G75</f>
        <v>3007490.5896241115</v>
      </c>
      <c r="L672" s="180">
        <f>(L647/L612)*G80</f>
        <v>947940.47947930812</v>
      </c>
      <c r="M672" s="180">
        <f t="shared" si="20"/>
        <v>6444606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16339810.340000002</v>
      </c>
      <c r="D673" s="180">
        <f>(D615/D612)*H76</f>
        <v>728039.73249684309</v>
      </c>
      <c r="E673" s="180">
        <f>(E623/E612)*SUM(C673:D673)</f>
        <v>1354287.6045415604</v>
      </c>
      <c r="F673" s="180">
        <f>(F624/F612)*H64</f>
        <v>8049.1818866435569</v>
      </c>
      <c r="G673" s="180">
        <f>(G625/G612)*H77</f>
        <v>2207591.1328021772</v>
      </c>
      <c r="H673" s="180">
        <f>(H628/H612)*H60</f>
        <v>261178.61959949604</v>
      </c>
      <c r="I673" s="180">
        <f>(I629/I612)*H78</f>
        <v>641211.30995774013</v>
      </c>
      <c r="J673" s="180">
        <f>(J630/J612)*H79</f>
        <v>0</v>
      </c>
      <c r="K673" s="180">
        <f>(K644/K612)*H75</f>
        <v>6171103.9920978667</v>
      </c>
      <c r="L673" s="180">
        <f>(L647/L612)*H80</f>
        <v>1692452.8829844133</v>
      </c>
      <c r="M673" s="180">
        <f t="shared" si="20"/>
        <v>13063914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32842.089999999997</v>
      </c>
      <c r="D679" s="180">
        <f>(D615/D612)*N76</f>
        <v>0</v>
      </c>
      <c r="E679" s="180">
        <f>(E623/E612)*SUM(C679:D679)</f>
        <v>2605.9307531596874</v>
      </c>
      <c r="F679" s="180">
        <f>(F624/F612)*N64</f>
        <v>682.3913784591324</v>
      </c>
      <c r="G679" s="180">
        <f>(G625/G612)*N77</f>
        <v>0</v>
      </c>
      <c r="H679" s="180">
        <f>(H628/H612)*N60</f>
        <v>20.197867110006651</v>
      </c>
      <c r="I679" s="180">
        <f>(I629/I612)*N78</f>
        <v>0</v>
      </c>
      <c r="J679" s="180">
        <f>(J630/J612)*N79</f>
        <v>315514.55496701843</v>
      </c>
      <c r="K679" s="180">
        <f>(K644/K612)*N75</f>
        <v>10343.820211853061</v>
      </c>
      <c r="L679" s="180">
        <f>(L647/L612)*N80</f>
        <v>245.38971770108935</v>
      </c>
      <c r="M679" s="180">
        <f t="shared" si="20"/>
        <v>329412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76286768.170000002</v>
      </c>
      <c r="D681" s="180">
        <f>(D615/D612)*P76</f>
        <v>1290541.093487533</v>
      </c>
      <c r="E681" s="180">
        <f>(E623/E612)*SUM(C681:D681)</f>
        <v>6155549.0517534688</v>
      </c>
      <c r="F681" s="180">
        <f>(F624/F612)*P64</f>
        <v>1007889.8140202726</v>
      </c>
      <c r="G681" s="180">
        <f>(G625/G612)*P77</f>
        <v>0</v>
      </c>
      <c r="H681" s="180">
        <f>(H628/H612)*P60</f>
        <v>418903.76386153791</v>
      </c>
      <c r="I681" s="180">
        <f>(I629/I612)*P78</f>
        <v>1673662.2143097522</v>
      </c>
      <c r="J681" s="180">
        <f>(J630/J612)*P79</f>
        <v>489943.82852051605</v>
      </c>
      <c r="K681" s="180">
        <f>(K644/K612)*P75</f>
        <v>61549272.342688084</v>
      </c>
      <c r="L681" s="180">
        <f>(L647/L612)*P80</f>
        <v>2530704.1586513342</v>
      </c>
      <c r="M681" s="180">
        <f t="shared" si="20"/>
        <v>75116466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12009262.520000001</v>
      </c>
      <c r="D682" s="180">
        <f>(D615/D612)*Q76</f>
        <v>269370.09359400871</v>
      </c>
      <c r="E682" s="180">
        <f>(E623/E612)*SUM(C682:D682)</f>
        <v>974276.19053824362</v>
      </c>
      <c r="F682" s="180">
        <f>(F624/F612)*Q64</f>
        <v>18240.810409592439</v>
      </c>
      <c r="G682" s="180">
        <f>(G625/G612)*Q77</f>
        <v>0</v>
      </c>
      <c r="H682" s="180">
        <f>(H628/H612)*Q60</f>
        <v>140375.17641454624</v>
      </c>
      <c r="I682" s="180">
        <f>(I629/I612)*Q78</f>
        <v>241021.02044788603</v>
      </c>
      <c r="J682" s="180">
        <f>(J630/J612)*Q79</f>
        <v>46049.166631544795</v>
      </c>
      <c r="K682" s="180">
        <f>(K644/K612)*Q75</f>
        <v>1883141.8168481702</v>
      </c>
      <c r="L682" s="180">
        <f>(L647/L612)*Q80</f>
        <v>1403874.5749679322</v>
      </c>
      <c r="M682" s="180">
        <f t="shared" si="20"/>
        <v>4976349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14928467.479999999</v>
      </c>
      <c r="D683" s="180">
        <f>(D615/D612)*R76</f>
        <v>202990.19392643197</v>
      </c>
      <c r="E683" s="180">
        <f>(E623/E612)*SUM(C683:D683)</f>
        <v>1200640.1204253151</v>
      </c>
      <c r="F683" s="180">
        <f>(F624/F612)*R64</f>
        <v>51694.17884537809</v>
      </c>
      <c r="G683" s="180">
        <f>(G625/G612)*R77</f>
        <v>0</v>
      </c>
      <c r="H683" s="180">
        <f>(H628/H612)*R60</f>
        <v>114420.91717818768</v>
      </c>
      <c r="I683" s="180">
        <f>(I629/I612)*R78</f>
        <v>181604.89300300035</v>
      </c>
      <c r="J683" s="180">
        <f>(J630/J612)*R79</f>
        <v>17204.243350728702</v>
      </c>
      <c r="K683" s="180">
        <f>(K644/K612)*R75</f>
        <v>8301625.4162368663</v>
      </c>
      <c r="L683" s="180">
        <f>(L647/L612)*R80</f>
        <v>4907.7943540217875</v>
      </c>
      <c r="M683" s="180">
        <f t="shared" si="20"/>
        <v>10075088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12994365.200000001</v>
      </c>
      <c r="D684" s="180">
        <f>(D615/D612)*S76</f>
        <v>807221.70503040263</v>
      </c>
      <c r="E684" s="180">
        <f>(E623/E612)*SUM(C684:D684)</f>
        <v>1095118.4823567795</v>
      </c>
      <c r="F684" s="180">
        <f>(F624/F612)*S64</f>
        <v>54637.650750118737</v>
      </c>
      <c r="G684" s="180">
        <f>(G625/G612)*S77</f>
        <v>0</v>
      </c>
      <c r="H684" s="180">
        <f>(H628/H612)*S60</f>
        <v>175903.22466104795</v>
      </c>
      <c r="I684" s="180">
        <f>(I629/I612)*S78</f>
        <v>723916.91054876288</v>
      </c>
      <c r="J684" s="180">
        <f>(J630/J612)*S79</f>
        <v>30038.773055460118</v>
      </c>
      <c r="K684" s="180">
        <f>(K644/K612)*S75</f>
        <v>0</v>
      </c>
      <c r="L684" s="180">
        <f>(L647/L612)*S80</f>
        <v>1963.1177416087148</v>
      </c>
      <c r="M684" s="180">
        <f t="shared" si="20"/>
        <v>2888800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34330045.160000004</v>
      </c>
      <c r="D686" s="180">
        <f>(D615/D612)*U76</f>
        <v>1305317.7791349012</v>
      </c>
      <c r="E686" s="180">
        <f>(E623/E612)*SUM(C686:D686)</f>
        <v>2827569.3837724286</v>
      </c>
      <c r="F686" s="180">
        <f>(F624/F612)*U64</f>
        <v>138115.10788179695</v>
      </c>
      <c r="G686" s="180">
        <f>(G625/G612)*U77</f>
        <v>0</v>
      </c>
      <c r="H686" s="180">
        <f>(H628/H612)*U60</f>
        <v>312360.01485625288</v>
      </c>
      <c r="I686" s="180">
        <f>(I629/I612)*U78</f>
        <v>1253215.0884856854</v>
      </c>
      <c r="J686" s="180">
        <f>(J630/J612)*U79</f>
        <v>1098.0151815030561</v>
      </c>
      <c r="K686" s="180">
        <f>(K644/K612)*U75</f>
        <v>17974111.685119517</v>
      </c>
      <c r="L686" s="180">
        <f>(L647/L612)*U80</f>
        <v>7852.4709664348593</v>
      </c>
      <c r="M686" s="180">
        <f t="shared" si="20"/>
        <v>23819640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9984329.9600000009</v>
      </c>
      <c r="D687" s="180">
        <f>(D615/D612)*V76</f>
        <v>536074.45993314695</v>
      </c>
      <c r="E687" s="180">
        <f>(E623/E612)*SUM(C687:D687)</f>
        <v>834765.55278853746</v>
      </c>
      <c r="F687" s="180">
        <f>(F624/F612)*V64</f>
        <v>29015.05388234069</v>
      </c>
      <c r="G687" s="180">
        <f>(G625/G612)*V77</f>
        <v>0</v>
      </c>
      <c r="H687" s="180">
        <f>(H628/H612)*V60</f>
        <v>120116.71570320956</v>
      </c>
      <c r="I687" s="180">
        <f>(I629/I612)*V78</f>
        <v>355525.14316005667</v>
      </c>
      <c r="J687" s="180">
        <f>(J630/J612)*V79</f>
        <v>38386.266944115836</v>
      </c>
      <c r="K687" s="180">
        <f>(K644/K612)*V75</f>
        <v>7154680.3263236312</v>
      </c>
      <c r="L687" s="180">
        <f>(L647/L612)*V80</f>
        <v>201710.34795029543</v>
      </c>
      <c r="M687" s="180">
        <f t="shared" si="20"/>
        <v>9270274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2292489.2000000002</v>
      </c>
      <c r="D688" s="180">
        <f>(D615/D612)*W76</f>
        <v>68749.435005239357</v>
      </c>
      <c r="E688" s="180">
        <f>(E623/E612)*SUM(C688:D688)</f>
        <v>187357.88052797361</v>
      </c>
      <c r="F688" s="180">
        <f>(F624/F612)*W64</f>
        <v>3143.5830246888349</v>
      </c>
      <c r="G688" s="180">
        <f>(G625/G612)*W77</f>
        <v>0</v>
      </c>
      <c r="H688" s="180">
        <f>(H628/H612)*W60</f>
        <v>19672.72256514648</v>
      </c>
      <c r="I688" s="180">
        <f>(I629/I612)*W78</f>
        <v>61506.58584359075</v>
      </c>
      <c r="J688" s="180">
        <f>(J630/J612)*W79</f>
        <v>33515.892755476256</v>
      </c>
      <c r="K688" s="180">
        <f>(K644/K612)*W75</f>
        <v>3253734.7240663245</v>
      </c>
      <c r="L688" s="180">
        <f>(L647/L612)*W80</f>
        <v>0</v>
      </c>
      <c r="M688" s="180">
        <f t="shared" si="20"/>
        <v>3627681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4778329.42</v>
      </c>
      <c r="D689" s="180">
        <f>(D615/D612)*X76</f>
        <v>75561.849101019427</v>
      </c>
      <c r="E689" s="180">
        <f>(E623/E612)*SUM(C689:D689)</f>
        <v>385143.1054066185</v>
      </c>
      <c r="F689" s="180">
        <f>(F624/F612)*X64</f>
        <v>11059.974059119728</v>
      </c>
      <c r="G689" s="180">
        <f>(G625/G612)*X77</f>
        <v>0</v>
      </c>
      <c r="H689" s="180">
        <f>(H628/H612)*X60</f>
        <v>47848.747183605759</v>
      </c>
      <c r="I689" s="180">
        <f>(I629/I612)*X78</f>
        <v>67601.302583477431</v>
      </c>
      <c r="J689" s="180">
        <f>(J630/J612)*X79</f>
        <v>18718.258021740548</v>
      </c>
      <c r="K689" s="180">
        <f>(K644/K612)*X75</f>
        <v>15143084.871006278</v>
      </c>
      <c r="L689" s="180">
        <f>(L647/L612)*X80</f>
        <v>0</v>
      </c>
      <c r="M689" s="180">
        <f t="shared" si="20"/>
        <v>15749018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28040969.210000001</v>
      </c>
      <c r="D690" s="180">
        <f>(D615/D612)*Y76</f>
        <v>1005703.199772671</v>
      </c>
      <c r="E690" s="180">
        <f>(E623/E612)*SUM(C690:D690)</f>
        <v>2304774.6629274087</v>
      </c>
      <c r="F690" s="180">
        <f>(F624/F612)*Y64</f>
        <v>126328.14008656642</v>
      </c>
      <c r="G690" s="180">
        <f>(G625/G612)*Y77</f>
        <v>201.45471519651196</v>
      </c>
      <c r="H690" s="180">
        <f>(H628/H612)*Y60</f>
        <v>338374.8676939414</v>
      </c>
      <c r="I690" s="180">
        <f>(I629/I612)*Y78</f>
        <v>883969.4718918741</v>
      </c>
      <c r="J690" s="180">
        <f>(J630/J612)*Y79</f>
        <v>0</v>
      </c>
      <c r="K690" s="180">
        <f>(K644/K612)*Y75</f>
        <v>13600774.686877945</v>
      </c>
      <c r="L690" s="180">
        <f>(L647/L612)*Y80</f>
        <v>484153.91302424925</v>
      </c>
      <c r="M690" s="180">
        <f t="shared" si="20"/>
        <v>18744280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1612574.51</v>
      </c>
      <c r="D691" s="180">
        <f>(D615/D612)*Z76</f>
        <v>94221.939885112632</v>
      </c>
      <c r="E691" s="180">
        <f>(E623/E612)*SUM(C691:D691)</f>
        <v>135429.66839623766</v>
      </c>
      <c r="F691" s="180">
        <f>(F624/F612)*Z64</f>
        <v>5007.9260429295464</v>
      </c>
      <c r="G691" s="180">
        <f>(G625/G612)*Z77</f>
        <v>0</v>
      </c>
      <c r="H691" s="180">
        <f>(H628/H612)*Z60</f>
        <v>13431.581628154425</v>
      </c>
      <c r="I691" s="180">
        <f>(I629/I612)*Z78</f>
        <v>84295.526697080102</v>
      </c>
      <c r="J691" s="180">
        <f>(J630/J612)*Z79</f>
        <v>1198.5770415702634</v>
      </c>
      <c r="K691" s="180">
        <f>(K644/K612)*Z75</f>
        <v>2425869.7459427053</v>
      </c>
      <c r="L691" s="180">
        <f>(L647/L612)*Z80</f>
        <v>70917.628415614832</v>
      </c>
      <c r="M691" s="180">
        <f t="shared" si="20"/>
        <v>2830373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1134852.92</v>
      </c>
      <c r="D692" s="180">
        <f>(D615/D612)*AA76</f>
        <v>55749.900861117989</v>
      </c>
      <c r="E692" s="180">
        <f>(E623/E612)*SUM(C692:D692)</f>
        <v>94471.104173962798</v>
      </c>
      <c r="F692" s="180">
        <f>(F624/F612)*AA64</f>
        <v>3344.7685930003377</v>
      </c>
      <c r="G692" s="180">
        <f>(G625/G612)*AA77</f>
        <v>0</v>
      </c>
      <c r="H692" s="180">
        <f>(H628/H612)*AA60</f>
        <v>7594.3980333625013</v>
      </c>
      <c r="I692" s="180">
        <f>(I629/I612)*AA78</f>
        <v>49876.570808541284</v>
      </c>
      <c r="J692" s="180">
        <f>(J630/J612)*AA79</f>
        <v>0</v>
      </c>
      <c r="K692" s="180">
        <f>(K644/K612)*AA75</f>
        <v>268668.33429686975</v>
      </c>
      <c r="L692" s="180">
        <f>(L647/L612)*AA80</f>
        <v>0</v>
      </c>
      <c r="M692" s="180">
        <f t="shared" si="20"/>
        <v>479705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93648895.290000021</v>
      </c>
      <c r="D693" s="180">
        <f>(D615/D612)*AB76</f>
        <v>602125.25747049274</v>
      </c>
      <c r="E693" s="180">
        <f>(E623/E612)*SUM(C693:D693)</f>
        <v>7478562.8125779768</v>
      </c>
      <c r="F693" s="180">
        <f>(F624/F612)*AB64</f>
        <v>1880107.5564752661</v>
      </c>
      <c r="G693" s="180">
        <f>(G625/G612)*AB77</f>
        <v>0</v>
      </c>
      <c r="H693" s="180">
        <f>(H628/H612)*AB60</f>
        <v>430881.09905777196</v>
      </c>
      <c r="I693" s="180">
        <f>(I629/I612)*AB78</f>
        <v>495261.98203687894</v>
      </c>
      <c r="J693" s="180">
        <f>(J630/J612)*AB79</f>
        <v>3156.0953005708193</v>
      </c>
      <c r="K693" s="180">
        <f>(K644/K612)*AB75</f>
        <v>32677183.109648872</v>
      </c>
      <c r="L693" s="180">
        <f>(L647/L612)*AB80</f>
        <v>736.16915310326806</v>
      </c>
      <c r="M693" s="180">
        <f t="shared" si="20"/>
        <v>43568014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13236755.960000001</v>
      </c>
      <c r="D694" s="180">
        <f>(D615/D612)*AC76</f>
        <v>121965.24946357927</v>
      </c>
      <c r="E694" s="180">
        <f>(E623/E612)*SUM(C694:D694)</f>
        <v>1059978.2907429985</v>
      </c>
      <c r="F694" s="180">
        <f>(F624/F612)*AC64</f>
        <v>32223.458699803105</v>
      </c>
      <c r="G694" s="180">
        <f>(G625/G612)*AC77</f>
        <v>0</v>
      </c>
      <c r="H694" s="180">
        <f>(H628/H612)*AC60</f>
        <v>162794.80890665363</v>
      </c>
      <c r="I694" s="180">
        <f>(I629/I612)*AC78</f>
        <v>109116.03979719832</v>
      </c>
      <c r="J694" s="180">
        <f>(J630/J612)*AC79</f>
        <v>0</v>
      </c>
      <c r="K694" s="180">
        <f>(K644/K612)*AC75</f>
        <v>5618471.1003287891</v>
      </c>
      <c r="L694" s="180">
        <f>(L647/L612)*AC80</f>
        <v>281462.00620314945</v>
      </c>
      <c r="M694" s="180">
        <f t="shared" si="20"/>
        <v>7386011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3114071.6199999996</v>
      </c>
      <c r="D695" s="180">
        <f>(D615/D612)*AD76</f>
        <v>52722.161262993519</v>
      </c>
      <c r="E695" s="180">
        <f>(E623/E612)*SUM(C695:D695)</f>
        <v>251276.49621288074</v>
      </c>
      <c r="F695" s="180">
        <f>(F624/F612)*AD64</f>
        <v>250.06701857468875</v>
      </c>
      <c r="G695" s="180">
        <f>(G625/G612)*AD77</f>
        <v>0</v>
      </c>
      <c r="H695" s="180">
        <f>(H628/H612)*AD60</f>
        <v>0</v>
      </c>
      <c r="I695" s="180">
        <f>(I629/I612)*AD78</f>
        <v>47167.807813036081</v>
      </c>
      <c r="J695" s="180">
        <f>(J630/J612)*AD79</f>
        <v>0</v>
      </c>
      <c r="K695" s="180">
        <f>(K644/K612)*AD75</f>
        <v>674428.84683358856</v>
      </c>
      <c r="L695" s="180">
        <f>(L647/L612)*AD80</f>
        <v>0</v>
      </c>
      <c r="M695" s="180">
        <f t="shared" si="20"/>
        <v>1025845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10752651.580000002</v>
      </c>
      <c r="D696" s="180">
        <f>(D615/D612)*AE76</f>
        <v>261570.37310753588</v>
      </c>
      <c r="E696" s="180">
        <f>(E623/E612)*SUM(C696:D696)</f>
        <v>873948.63450314803</v>
      </c>
      <c r="F696" s="180">
        <f>(F624/F612)*AE64</f>
        <v>2442.2615066418648</v>
      </c>
      <c r="G696" s="180">
        <f>(G625/G612)*AE77</f>
        <v>0</v>
      </c>
      <c r="H696" s="180">
        <f>(H628/H612)*AE60</f>
        <v>156856.63597631169</v>
      </c>
      <c r="I696" s="180">
        <f>(I629/I612)*AE78</f>
        <v>284773.43144050246</v>
      </c>
      <c r="J696" s="180">
        <f>(J630/J612)*AE79</f>
        <v>13639.884088346573</v>
      </c>
      <c r="K696" s="180">
        <f>(K644/K612)*AE75</f>
        <v>2672711.9455873878</v>
      </c>
      <c r="L696" s="180">
        <f>(L647/L612)*AE80</f>
        <v>0</v>
      </c>
      <c r="M696" s="180">
        <f t="shared" si="20"/>
        <v>4265943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3149525.7600000007</v>
      </c>
      <c r="D697" s="180">
        <f>(D615/D612)*AF76</f>
        <v>337329.68348669383</v>
      </c>
      <c r="E697" s="180">
        <f>(E623/E612)*SUM(C697:D697)</f>
        <v>276672.52090242249</v>
      </c>
      <c r="F697" s="180">
        <f>(F624/F612)*AF64</f>
        <v>2505.8734824588869</v>
      </c>
      <c r="G697" s="180">
        <f>(G625/G612)*AF77</f>
        <v>0</v>
      </c>
      <c r="H697" s="180">
        <f>(H628/H612)*AF60</f>
        <v>159866.11817570266</v>
      </c>
      <c r="I697" s="180">
        <f>(I629/I612)*AF78</f>
        <v>314775.92592332634</v>
      </c>
      <c r="J697" s="180">
        <f>(J630/J612)*AF79</f>
        <v>7209.5118140490276</v>
      </c>
      <c r="K697" s="180">
        <f>(K644/K612)*AF75</f>
        <v>872862.89061376883</v>
      </c>
      <c r="L697" s="180">
        <f>(L647/L612)*AF80</f>
        <v>98892.056233539013</v>
      </c>
      <c r="M697" s="180">
        <f t="shared" si="20"/>
        <v>2070115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36884562.700000003</v>
      </c>
      <c r="D698" s="180">
        <f>(D615/D612)*AG76</f>
        <v>866591.72932406073</v>
      </c>
      <c r="E698" s="180">
        <f>(E623/E612)*SUM(C698:D698)</f>
        <v>2995451.6991658001</v>
      </c>
      <c r="F698" s="180">
        <f>(F624/F612)*AG64</f>
        <v>75912.112561132264</v>
      </c>
      <c r="G698" s="180">
        <f>(G625/G612)*AG77</f>
        <v>0</v>
      </c>
      <c r="H698" s="180">
        <f>(H628/H612)*AG60</f>
        <v>387980.82931611786</v>
      </c>
      <c r="I698" s="180">
        <f>(I629/I612)*AG78</f>
        <v>775295.07823524729</v>
      </c>
      <c r="J698" s="180">
        <f>(J630/J612)*AG79</f>
        <v>158254.28513807215</v>
      </c>
      <c r="K698" s="180">
        <f>(K644/K612)*AG75</f>
        <v>21243721.183898717</v>
      </c>
      <c r="L698" s="180">
        <f>(L647/L612)*AG80</f>
        <v>2666404.672540037</v>
      </c>
      <c r="M698" s="180">
        <f t="shared" si="20"/>
        <v>29169612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11874.72</v>
      </c>
      <c r="D699" s="180">
        <f>(D615/D612)*AH76</f>
        <v>0</v>
      </c>
      <c r="E699" s="180">
        <f>(E623/E612)*SUM(C699:D699)</f>
        <v>942.22682031382305</v>
      </c>
      <c r="F699" s="180">
        <f>(F624/F612)*AH64</f>
        <v>2.8261647119820603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945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80070136.729999974</v>
      </c>
      <c r="D701" s="180">
        <f>(D615/D612)*AJ76</f>
        <v>6904891.7943749502</v>
      </c>
      <c r="E701" s="180">
        <f>(E623/E612)*SUM(C701:D701)</f>
        <v>6901232.5825978098</v>
      </c>
      <c r="F701" s="180">
        <f>(F624/F612)*AJ64</f>
        <v>175044.44172854457</v>
      </c>
      <c r="G701" s="180">
        <f>(G625/G612)*AJ77</f>
        <v>0</v>
      </c>
      <c r="H701" s="180">
        <f>(H628/H612)*AJ60</f>
        <v>1312073.645333142</v>
      </c>
      <c r="I701" s="180">
        <f>(I629/I612)*AJ78</f>
        <v>4987421.5362458229</v>
      </c>
      <c r="J701" s="180">
        <f>(J630/J612)*AJ79</f>
        <v>71496.474247013277</v>
      </c>
      <c r="K701" s="180">
        <f>(K644/K612)*AJ75</f>
        <v>15528732.085937569</v>
      </c>
      <c r="L701" s="180">
        <f>(L647/L612)*AJ80</f>
        <v>3841330.6408928507</v>
      </c>
      <c r="M701" s="180">
        <f t="shared" si="20"/>
        <v>39722223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3831744.75</v>
      </c>
      <c r="D702" s="180">
        <f>(D615/D612)*AK76</f>
        <v>217470.68765659249</v>
      </c>
      <c r="E702" s="180">
        <f>(E623/E612)*SUM(C702:D702)</f>
        <v>321294.26096689579</v>
      </c>
      <c r="F702" s="180">
        <f>(F624/F612)*AK64</f>
        <v>557.77640676109911</v>
      </c>
      <c r="G702" s="180">
        <f>(G625/G612)*AK77</f>
        <v>0</v>
      </c>
      <c r="H702" s="180">
        <f>(H628/H612)*AK60</f>
        <v>62552.794439690602</v>
      </c>
      <c r="I702" s="180">
        <f>(I629/I612)*AK78</f>
        <v>231805.33764796075</v>
      </c>
      <c r="J702" s="180">
        <f>(J630/J612)*AK79</f>
        <v>0</v>
      </c>
      <c r="K702" s="180">
        <f>(K644/K612)*AK75</f>
        <v>1085964.8813839883</v>
      </c>
      <c r="L702" s="180">
        <f>(L647/L612)*AK80</f>
        <v>0</v>
      </c>
      <c r="M702" s="180">
        <f t="shared" si="20"/>
        <v>1919646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204915.21999999997</v>
      </c>
      <c r="D712" s="180">
        <f>(D615/D612)*AU76</f>
        <v>0</v>
      </c>
      <c r="E712" s="180">
        <f>(E623/E612)*SUM(C712:D712)</f>
        <v>16259.466848440006</v>
      </c>
      <c r="F712" s="180">
        <f>(F624/F612)*AU64</f>
        <v>27.821964828739251</v>
      </c>
      <c r="G712" s="180">
        <f>(G625/G612)*AU77</f>
        <v>0</v>
      </c>
      <c r="H712" s="180">
        <f>(H628/H612)*AU60</f>
        <v>22177.258086787304</v>
      </c>
      <c r="I712" s="180">
        <f>(I629/I612)*AU78</f>
        <v>0</v>
      </c>
      <c r="J712" s="180">
        <f>(J630/J612)*AU79</f>
        <v>0</v>
      </c>
      <c r="K712" s="180">
        <f>(K644/K612)*AU75</f>
        <v>48958.726552349115</v>
      </c>
      <c r="L712" s="180">
        <f>(L647/L612)*AU80</f>
        <v>105762.9683291695</v>
      </c>
      <c r="M712" s="180">
        <f t="shared" si="20"/>
        <v>193186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5837375.3600000013</v>
      </c>
      <c r="D713" s="180">
        <f>(D615/D612)*AV76</f>
        <v>53314.545097409173</v>
      </c>
      <c r="E713" s="180">
        <f>(E623/E612)*SUM(C713:D713)</f>
        <v>467410.26472495095</v>
      </c>
      <c r="F713" s="180">
        <f>(F624/F612)*AV64</f>
        <v>7327.6167073842098</v>
      </c>
      <c r="G713" s="180">
        <f>(G625/G612)*AV77</f>
        <v>0</v>
      </c>
      <c r="H713" s="180">
        <f>(H628/H612)*AV60</f>
        <v>120116.71570320956</v>
      </c>
      <c r="I713" s="180">
        <f>(I629/I612)*AV78</f>
        <v>243199.80807470542</v>
      </c>
      <c r="J713" s="180">
        <f>(J630/J612)*AV79</f>
        <v>1898.2125466532282</v>
      </c>
      <c r="K713" s="180">
        <f>(K644/K612)*AV75</f>
        <v>298736.65336912451</v>
      </c>
      <c r="L713" s="180">
        <f>(L647/L612)*AV80</f>
        <v>323423.64793003578</v>
      </c>
      <c r="M713" s="180">
        <f t="shared" si="20"/>
        <v>1515427</v>
      </c>
      <c r="N713" s="199" t="s">
        <v>741</v>
      </c>
    </row>
    <row r="715" spans="1:83" ht="12.65" customHeight="1" x14ac:dyDescent="0.35">
      <c r="C715" s="180">
        <f>SUM(C614:C647)+SUM(C668:C713)</f>
        <v>1031211905.2599999</v>
      </c>
      <c r="D715" s="180">
        <f>SUM(D616:D647)+SUM(D668:D713)</f>
        <v>32160452.550000001</v>
      </c>
      <c r="E715" s="180">
        <f>SUM(E624:E647)+SUM(E668:E713)</f>
        <v>75808656.163176507</v>
      </c>
      <c r="F715" s="180">
        <f>SUM(F625:F648)+SUM(F668:F713)</f>
        <v>4078678.1097183684</v>
      </c>
      <c r="G715" s="180">
        <f>SUM(G626:G647)+SUM(G668:G713)</f>
        <v>14241068.847742492</v>
      </c>
      <c r="H715" s="180">
        <f>SUM(H629:H647)+SUM(H668:H713)</f>
        <v>8332448.2954292558</v>
      </c>
      <c r="I715" s="180">
        <f>SUM(I630:I647)+SUM(I668:I713)</f>
        <v>20045199.483650889</v>
      </c>
      <c r="J715" s="180">
        <f>SUM(J631:J647)+SUM(J668:J713)</f>
        <v>1542899.5611857651</v>
      </c>
      <c r="K715" s="180">
        <f>SUM(K668:K713)</f>
        <v>264933701.72162268</v>
      </c>
      <c r="L715" s="180">
        <f>SUM(L668:L713)</f>
        <v>32175009.005531438</v>
      </c>
      <c r="M715" s="180">
        <f>SUM(M668:M713)</f>
        <v>412634063</v>
      </c>
      <c r="N715" s="198" t="s">
        <v>742</v>
      </c>
    </row>
    <row r="716" spans="1:83" ht="12.65" customHeight="1" x14ac:dyDescent="0.35">
      <c r="C716" s="180">
        <f>CE71</f>
        <v>1031211905.26</v>
      </c>
      <c r="D716" s="180">
        <f>D615</f>
        <v>32160452.550000001</v>
      </c>
      <c r="E716" s="180">
        <f>E623</f>
        <v>75808656.163176537</v>
      </c>
      <c r="F716" s="180">
        <f>F624</f>
        <v>4078678.1097183693</v>
      </c>
      <c r="G716" s="180">
        <f>G625</f>
        <v>14241068.847742494</v>
      </c>
      <c r="H716" s="180">
        <f>H628</f>
        <v>8332448.2954292558</v>
      </c>
      <c r="I716" s="180">
        <f>I629</f>
        <v>20045199.483650889</v>
      </c>
      <c r="J716" s="180">
        <f>J630</f>
        <v>1542899.5611857655</v>
      </c>
      <c r="K716" s="180">
        <f>K644</f>
        <v>264933701.72162274</v>
      </c>
      <c r="L716" s="180">
        <f>L647</f>
        <v>32175009.005531434</v>
      </c>
      <c r="M716" s="180">
        <f>C648</f>
        <v>412634063.98999989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029*0/21*A</v>
      </c>
      <c r="B722" s="279">
        <f>ROUND(C165,0)</f>
        <v>28359973</v>
      </c>
      <c r="C722" s="279">
        <f>ROUND(C166,0)</f>
        <v>428374</v>
      </c>
      <c r="D722" s="279">
        <f>ROUND(C167,0)</f>
        <v>2685444</v>
      </c>
      <c r="E722" s="279">
        <f>ROUND(C168,0)</f>
        <v>62480453</v>
      </c>
      <c r="F722" s="279">
        <f>ROUND(C169,0)</f>
        <v>0</v>
      </c>
      <c r="G722" s="279">
        <f>ROUND(C170,0)</f>
        <v>45990013</v>
      </c>
      <c r="H722" s="279">
        <f>ROUND(C171+C172,0)</f>
        <v>2510486</v>
      </c>
      <c r="I722" s="279">
        <f>ROUND(C175,0)</f>
        <v>12100085</v>
      </c>
      <c r="J722" s="279">
        <f>ROUND(C176,0)</f>
        <v>3493496</v>
      </c>
      <c r="K722" s="279">
        <f>ROUND(C179,0)</f>
        <v>10263615</v>
      </c>
      <c r="L722" s="279">
        <f>ROUND(C180,0)</f>
        <v>1475793</v>
      </c>
      <c r="M722" s="279">
        <f>ROUND(C183,0)</f>
        <v>651742</v>
      </c>
      <c r="N722" s="279">
        <f>ROUND(C184,0)</f>
        <v>29490</v>
      </c>
      <c r="O722" s="279">
        <f>ROUND(C185,0)</f>
        <v>1826293</v>
      </c>
      <c r="P722" s="279">
        <f>ROUND(C188,0)</f>
        <v>0</v>
      </c>
      <c r="Q722" s="279">
        <f>ROUND(C189,0)</f>
        <v>0</v>
      </c>
      <c r="R722" s="279">
        <f>ROUND(B195,0)</f>
        <v>2432095</v>
      </c>
      <c r="S722" s="279">
        <f>ROUND(C195,0)</f>
        <v>0</v>
      </c>
      <c r="T722" s="279">
        <f>ROUND(D195,0)</f>
        <v>0</v>
      </c>
      <c r="U722" s="279">
        <f>ROUND(B196,0)</f>
        <v>7377555</v>
      </c>
      <c r="V722" s="279">
        <f>ROUND(C196,0)</f>
        <v>0</v>
      </c>
      <c r="W722" s="279">
        <f>ROUND(D196,0)</f>
        <v>0</v>
      </c>
      <c r="X722" s="279">
        <f>ROUND(B197,0)</f>
        <v>416312678</v>
      </c>
      <c r="Y722" s="279">
        <f>ROUND(C197,0)</f>
        <v>32348290</v>
      </c>
      <c r="Z722" s="279">
        <f>ROUND(D197,0)</f>
        <v>82190</v>
      </c>
      <c r="AA722" s="279">
        <f>ROUND(B198,0)</f>
        <v>121240381</v>
      </c>
      <c r="AB722" s="279">
        <f>ROUND(C198,0)</f>
        <v>7101707</v>
      </c>
      <c r="AC722" s="279">
        <f>ROUND(D198,0)</f>
        <v>0</v>
      </c>
      <c r="AD722" s="279">
        <f>ROUND(B199,0)</f>
        <v>0</v>
      </c>
      <c r="AE722" s="279">
        <f>ROUND(C199,0)</f>
        <v>0</v>
      </c>
      <c r="AF722" s="279">
        <f>ROUND(D199,0)</f>
        <v>0</v>
      </c>
      <c r="AG722" s="279">
        <f>ROUND(B200,0)</f>
        <v>187099415</v>
      </c>
      <c r="AH722" s="279">
        <f>ROUND(C200,0)</f>
        <v>4482170</v>
      </c>
      <c r="AI722" s="279">
        <f>ROUND(D200,0)</f>
        <v>1524447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12269134</v>
      </c>
      <c r="AN722" s="279">
        <f>ROUND(C202,0)</f>
        <v>1589306</v>
      </c>
      <c r="AO722" s="279">
        <f>ROUND(D202,0)</f>
        <v>4060</v>
      </c>
      <c r="AP722" s="279">
        <f>ROUND(B203,0)</f>
        <v>37488977</v>
      </c>
      <c r="AQ722" s="279">
        <f>ROUND(C203,0)</f>
        <v>-31700038</v>
      </c>
      <c r="AR722" s="279">
        <f>ROUND(D203,0)</f>
        <v>0</v>
      </c>
      <c r="AS722" s="279"/>
      <c r="AT722" s="279"/>
      <c r="AU722" s="279"/>
      <c r="AV722" s="279">
        <f>ROUND(B209,0)</f>
        <v>4375312</v>
      </c>
      <c r="AW722" s="279">
        <f>ROUND(C209,0)</f>
        <v>300861</v>
      </c>
      <c r="AX722" s="279">
        <f>ROUND(D209,0)</f>
        <v>0</v>
      </c>
      <c r="AY722" s="279">
        <f>ROUND(B210,0)</f>
        <v>228202867</v>
      </c>
      <c r="AZ722" s="279">
        <f>ROUND(C210,0)</f>
        <v>14758119</v>
      </c>
      <c r="BA722" s="279">
        <f>ROUND(D210,0)</f>
        <v>47822</v>
      </c>
      <c r="BB722" s="279">
        <f>ROUND(B211,0)</f>
        <v>115164315</v>
      </c>
      <c r="BC722" s="279">
        <f>ROUND(C211,0)</f>
        <v>2795775</v>
      </c>
      <c r="BD722" s="279">
        <f>ROUND(D211,0)</f>
        <v>0</v>
      </c>
      <c r="BE722" s="279">
        <f>ROUND(B212,0)</f>
        <v>0</v>
      </c>
      <c r="BF722" s="279">
        <f>ROUND(C212,0)</f>
        <v>0</v>
      </c>
      <c r="BG722" s="279">
        <f>ROUND(D212,0)</f>
        <v>0</v>
      </c>
      <c r="BH722" s="279">
        <f>ROUND(B213,0)</f>
        <v>143194570</v>
      </c>
      <c r="BI722" s="279">
        <f>ROUND(C213,0)</f>
        <v>12040254</v>
      </c>
      <c r="BJ722" s="279">
        <f>ROUND(D213,0)</f>
        <v>1110824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7004234</v>
      </c>
      <c r="BO722" s="279">
        <f>ROUND(C215,0)</f>
        <v>862144</v>
      </c>
      <c r="BP722" s="279">
        <f>ROUND(D215,0)</f>
        <v>2735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634082402</v>
      </c>
      <c r="BU722" s="279">
        <f>ROUND(C224,0)</f>
        <v>633862406</v>
      </c>
      <c r="BV722" s="279">
        <f>ROUND(C225,0)</f>
        <v>0</v>
      </c>
      <c r="BW722" s="279">
        <f>ROUND(C226,0)</f>
        <v>0</v>
      </c>
      <c r="BX722" s="279">
        <f>ROUND(C227,0)</f>
        <v>0</v>
      </c>
      <c r="BY722" s="279">
        <f>ROUND(C228,0)</f>
        <v>415746779</v>
      </c>
      <c r="BZ722" s="279">
        <f>ROUND(C231,0)</f>
        <v>10416</v>
      </c>
      <c r="CA722" s="279">
        <f>ROUND(C233,0)</f>
        <v>34731996</v>
      </c>
      <c r="CB722" s="279">
        <f>ROUND(C234,0)</f>
        <v>53441925</v>
      </c>
      <c r="CC722" s="279">
        <f>ROUND(C238+C239,0)</f>
        <v>0</v>
      </c>
      <c r="CD722" s="279">
        <f>D221</f>
        <v>29964974.310119413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029*0/21*A</v>
      </c>
      <c r="B726" s="279">
        <f>ROUND(C111,0)</f>
        <v>15112</v>
      </c>
      <c r="C726" s="279">
        <f>ROUND(C112,0)</f>
        <v>0</v>
      </c>
      <c r="D726" s="279">
        <f>ROUND(C113,0)</f>
        <v>0</v>
      </c>
      <c r="E726" s="279">
        <f>ROUND(C114,0)</f>
        <v>0</v>
      </c>
      <c r="F726" s="279">
        <f>ROUND(D111,0)</f>
        <v>151432</v>
      </c>
      <c r="G726" s="279">
        <f>ROUND(D112,0)</f>
        <v>0</v>
      </c>
      <c r="H726" s="279">
        <f>ROUND(D113,0)</f>
        <v>0</v>
      </c>
      <c r="I726" s="279">
        <f>ROUND(D114,0)</f>
        <v>0</v>
      </c>
      <c r="J726" s="279">
        <f>ROUND(C116,0)</f>
        <v>89</v>
      </c>
      <c r="K726" s="279">
        <f>ROUND(C117,0)</f>
        <v>227</v>
      </c>
      <c r="L726" s="279">
        <f>ROUND(C118,0)</f>
        <v>0</v>
      </c>
      <c r="M726" s="279">
        <f>ROUND(C119,0)</f>
        <v>0</v>
      </c>
      <c r="N726" s="279">
        <f>ROUND(C120,0)</f>
        <v>0</v>
      </c>
      <c r="O726" s="279">
        <f>ROUND(C121,0)</f>
        <v>28</v>
      </c>
      <c r="P726" s="279">
        <f>ROUND(C122,0)</f>
        <v>68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413</v>
      </c>
      <c r="W726" s="279">
        <f>ROUND(C129,0)</f>
        <v>0</v>
      </c>
      <c r="X726" s="279">
        <f>ROUND(B138,0)</f>
        <v>5234</v>
      </c>
      <c r="Y726" s="279">
        <f>ROUND(B139,0)</f>
        <v>53317</v>
      </c>
      <c r="Z726" s="279">
        <f>ROUND(B140,0)</f>
        <v>79969</v>
      </c>
      <c r="AA726" s="279">
        <f>ROUND(B141,0)</f>
        <v>612026647</v>
      </c>
      <c r="AB726" s="279">
        <f>ROUND(B142,0)</f>
        <v>258464268</v>
      </c>
      <c r="AC726" s="279">
        <f>ROUND(C138,0)</f>
        <v>5226</v>
      </c>
      <c r="AD726" s="279">
        <f>ROUND(C139,0)</f>
        <v>58745</v>
      </c>
      <c r="AE726" s="279">
        <f>ROUND(C140,0)</f>
        <v>84513</v>
      </c>
      <c r="AF726" s="279">
        <f>ROUND(C141,0)</f>
        <v>638836099</v>
      </c>
      <c r="AG726" s="279">
        <f>ROUND(C142,0)</f>
        <v>282348965</v>
      </c>
      <c r="AH726" s="279">
        <f>ROUND(D138,0)</f>
        <v>4652</v>
      </c>
      <c r="AI726" s="279">
        <f>ROUND(D139,0)</f>
        <v>39370</v>
      </c>
      <c r="AJ726" s="279">
        <f>ROUND(D140,0)</f>
        <v>94645</v>
      </c>
      <c r="AK726" s="279">
        <f>ROUND(D141,0)</f>
        <v>577460502</v>
      </c>
      <c r="AL726" s="279">
        <f>ROUND(D142,0)</f>
        <v>453486375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60629587</v>
      </c>
      <c r="BR726" s="279">
        <f>ROUND(C157,0)</f>
        <v>31794712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029*0/21*A</v>
      </c>
      <c r="B730" s="279">
        <f>ROUND(C250,0)</f>
        <v>335074582</v>
      </c>
      <c r="C730" s="279">
        <f>ROUND(C251,0)</f>
        <v>0</v>
      </c>
      <c r="D730" s="279">
        <f>ROUND(C252,0)</f>
        <v>180935001</v>
      </c>
      <c r="E730" s="279">
        <f>ROUND(C253,0)</f>
        <v>0</v>
      </c>
      <c r="F730" s="279">
        <f>ROUND(C254,0)</f>
        <v>36071687</v>
      </c>
      <c r="G730" s="279">
        <f>ROUND(C255,0)</f>
        <v>18962514</v>
      </c>
      <c r="H730" s="279">
        <f>ROUND(C256,0)</f>
        <v>0</v>
      </c>
      <c r="I730" s="279">
        <f>ROUND(C257,0)</f>
        <v>10890571</v>
      </c>
      <c r="J730" s="279">
        <f>ROUND(C258,0)</f>
        <v>0</v>
      </c>
      <c r="K730" s="279">
        <f>ROUND(C259,0)</f>
        <v>0</v>
      </c>
      <c r="L730" s="279">
        <f>ROUND(C262,0)</f>
        <v>0</v>
      </c>
      <c r="M730" s="279">
        <f>ROUND(C263,0)</f>
        <v>0</v>
      </c>
      <c r="N730" s="279">
        <f>ROUND(C264,0)</f>
        <v>95342753</v>
      </c>
      <c r="O730" s="279">
        <f>ROUND(C267,0)</f>
        <v>2432095</v>
      </c>
      <c r="P730" s="279">
        <f>ROUND(C268,0)</f>
        <v>7377555</v>
      </c>
      <c r="Q730" s="279">
        <f>ROUND(C269,0)</f>
        <v>448578778</v>
      </c>
      <c r="R730" s="279">
        <f>ROUND(C270,0)</f>
        <v>128342088</v>
      </c>
      <c r="S730" s="279">
        <f>ROUND(C271,0)</f>
        <v>0</v>
      </c>
      <c r="T730" s="279">
        <f>ROUND(C272,0)</f>
        <v>190057138</v>
      </c>
      <c r="U730" s="279">
        <f>ROUND(C273,0)</f>
        <v>13854380</v>
      </c>
      <c r="V730" s="279">
        <f>ROUND(C274,0)</f>
        <v>5788939</v>
      </c>
      <c r="W730" s="279">
        <f>ROUND(C275,0)</f>
        <v>0</v>
      </c>
      <c r="X730" s="279">
        <f>ROUND(C276,0)</f>
        <v>527537070</v>
      </c>
      <c r="Y730" s="279">
        <f>ROUND(C279,0)</f>
        <v>0</v>
      </c>
      <c r="Z730" s="279">
        <f>ROUND(C280,0)</f>
        <v>0</v>
      </c>
      <c r="AA730" s="279">
        <f>ROUND(C281,0)</f>
        <v>0</v>
      </c>
      <c r="AB730" s="279">
        <f>ROUND(C282,0)</f>
        <v>40717875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0</v>
      </c>
      <c r="AH730" s="279">
        <f>ROUND(C305,0)</f>
        <v>36934177</v>
      </c>
      <c r="AI730" s="279">
        <f>ROUND(C306,0)</f>
        <v>62738340</v>
      </c>
      <c r="AJ730" s="279">
        <f>ROUND(C307,0)</f>
        <v>0</v>
      </c>
      <c r="AK730" s="279">
        <f>ROUND(C308,0)</f>
        <v>38305126</v>
      </c>
      <c r="AL730" s="279">
        <f>ROUND(C309,0)</f>
        <v>49610785</v>
      </c>
      <c r="AM730" s="279">
        <f>ROUND(C310,0)</f>
        <v>0</v>
      </c>
      <c r="AN730" s="279">
        <f>ROUND(C311,0)</f>
        <v>0</v>
      </c>
      <c r="AO730" s="279">
        <f>ROUND(C312,0)</f>
        <v>4430255</v>
      </c>
      <c r="AP730" s="279">
        <f>ROUND(C313,0)</f>
        <v>0</v>
      </c>
      <c r="AQ730" s="279">
        <f>ROUND(C316,0)</f>
        <v>0</v>
      </c>
      <c r="AR730" s="279">
        <f>ROUND(C317,0)</f>
        <v>0</v>
      </c>
      <c r="AS730" s="279">
        <f>ROUND(C318,0)</f>
        <v>1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0</v>
      </c>
      <c r="AX730" s="279">
        <f>ROUND(C325,0)</f>
        <v>0</v>
      </c>
      <c r="AY730" s="279">
        <f>ROUND(C326,0)</f>
        <v>25468507</v>
      </c>
      <c r="AZ730" s="279">
        <f>ROUND(C327,0)</f>
        <v>32291821</v>
      </c>
      <c r="BA730" s="279">
        <f>ROUND(C328,0)</f>
        <v>0</v>
      </c>
      <c r="BB730" s="279">
        <f>ROUND(C332,0)</f>
        <v>737109875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4544.3100000000004</v>
      </c>
      <c r="BJ730" s="279">
        <f>ROUND(C359,0)</f>
        <v>1828323248</v>
      </c>
      <c r="BK730" s="279">
        <f>ROUND(C360,0)</f>
        <v>994299608</v>
      </c>
      <c r="BL730" s="279">
        <f>ROUND(C364,0)</f>
        <v>1683691587</v>
      </c>
      <c r="BM730" s="279">
        <f>ROUND(C365,0)</f>
        <v>88173922</v>
      </c>
      <c r="BN730" s="279">
        <f>ROUND(C366,0)</f>
        <v>0</v>
      </c>
      <c r="BO730" s="279">
        <f>ROUND(C370,0)</f>
        <v>108457330</v>
      </c>
      <c r="BP730" s="279">
        <f>ROUND(C371,0)</f>
        <v>0</v>
      </c>
      <c r="BQ730" s="279">
        <f>ROUND(C378,0)</f>
        <v>448608031</v>
      </c>
      <c r="BR730" s="279">
        <f>ROUND(C379,0)</f>
        <v>142454740</v>
      </c>
      <c r="BS730" s="279">
        <f>ROUND(C380,0)</f>
        <v>35905434</v>
      </c>
      <c r="BT730" s="279">
        <f>ROUND(C381,0)</f>
        <v>193126761</v>
      </c>
      <c r="BU730" s="279">
        <f>ROUND(C382,0)</f>
        <v>11598083</v>
      </c>
      <c r="BV730" s="279">
        <f>ROUND(C383,0)</f>
        <v>245689518</v>
      </c>
      <c r="BW730" s="279">
        <f>ROUND(C384,0)</f>
        <v>30757153</v>
      </c>
      <c r="BX730" s="279">
        <f>ROUND(C385,0)</f>
        <v>15593581</v>
      </c>
      <c r="BY730" s="279">
        <f>ROUND(C386,0)</f>
        <v>11739408</v>
      </c>
      <c r="BZ730" s="279">
        <f>ROUND(C387,0)</f>
        <v>2507525</v>
      </c>
      <c r="CA730" s="279">
        <f>ROUND(C388,0)</f>
        <v>0</v>
      </c>
      <c r="CB730" s="279">
        <f>C363</f>
        <v>29964974</v>
      </c>
      <c r="CC730" s="279">
        <f>ROUND(C389,0)</f>
        <v>1688995</v>
      </c>
      <c r="CD730" s="279">
        <f>ROUND(C392,0)</f>
        <v>16401928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029*0/21*6010*A</v>
      </c>
      <c r="B734" s="279">
        <f>ROUND(C59,0)</f>
        <v>28313</v>
      </c>
      <c r="C734" s="279">
        <f>ROUND(C60,2)</f>
        <v>323.77999999999997</v>
      </c>
      <c r="D734" s="279">
        <f>ROUND(C61,0)</f>
        <v>37501826</v>
      </c>
      <c r="E734" s="279">
        <f>ROUND(C62,0)</f>
        <v>11070669</v>
      </c>
      <c r="F734" s="279">
        <f>ROUND(C63,0)</f>
        <v>0</v>
      </c>
      <c r="G734" s="279">
        <f>ROUND(C64,0)</f>
        <v>5938612</v>
      </c>
      <c r="H734" s="279">
        <f>ROUND(C65,0)</f>
        <v>9337</v>
      </c>
      <c r="I734" s="279">
        <f>ROUND(C66,0)</f>
        <v>570406</v>
      </c>
      <c r="J734" s="279">
        <f>ROUND(C67,0)</f>
        <v>777412</v>
      </c>
      <c r="K734" s="279">
        <f>ROUND(C68,0)</f>
        <v>1768</v>
      </c>
      <c r="L734" s="279">
        <f>ROUND(C69,0)</f>
        <v>52577</v>
      </c>
      <c r="M734" s="279">
        <f>ROUND(C70,0)</f>
        <v>3909</v>
      </c>
      <c r="N734" s="279">
        <f>ROUND(C75,0)</f>
        <v>188684841</v>
      </c>
      <c r="O734" s="279">
        <f>ROUND(C73,0)</f>
        <v>187532090</v>
      </c>
      <c r="P734" s="279">
        <f>IF(C76&gt;0,ROUND(C76,0),0)</f>
        <v>44523</v>
      </c>
      <c r="Q734" s="279">
        <f>IF(C77&gt;0,ROUND(C77,0),0)</f>
        <v>158897</v>
      </c>
      <c r="R734" s="279">
        <f>IF(C78&gt;0,ROUND(C78,0),0)</f>
        <v>15760</v>
      </c>
      <c r="S734" s="279">
        <f>IF(C79&gt;0,ROUND(C79,0),0)</f>
        <v>570213</v>
      </c>
      <c r="T734" s="279">
        <f>IF(C80&gt;0,ROUND(C80,2),0)</f>
        <v>282.25</v>
      </c>
      <c r="U734" s="279"/>
      <c r="V734" s="279"/>
      <c r="W734" s="279"/>
      <c r="X734" s="279"/>
      <c r="Y734" s="279">
        <f>IF(M668&lt;&gt;0,ROUND(M668,0),0)</f>
        <v>35656270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029*0/21*6030*A</v>
      </c>
      <c r="B735" s="279">
        <f>ROUND(D59,0)</f>
        <v>88803</v>
      </c>
      <c r="C735" s="281">
        <f>ROUND(D60,2)</f>
        <v>646.09</v>
      </c>
      <c r="D735" s="279">
        <f>ROUND(D61,0)</f>
        <v>63277533</v>
      </c>
      <c r="E735" s="279">
        <f>ROUND(D62,0)</f>
        <v>17284022</v>
      </c>
      <c r="F735" s="279">
        <f>ROUND(D63,0)</f>
        <v>0</v>
      </c>
      <c r="G735" s="279">
        <f>ROUND(D64,0)</f>
        <v>5494792</v>
      </c>
      <c r="H735" s="279">
        <f>ROUND(D65,0)</f>
        <v>85426</v>
      </c>
      <c r="I735" s="279">
        <f>ROUND(D66,0)</f>
        <v>651462</v>
      </c>
      <c r="J735" s="279">
        <f>ROUND(D67,0)</f>
        <v>942207</v>
      </c>
      <c r="K735" s="279">
        <f>ROUND(D68,0)</f>
        <v>126</v>
      </c>
      <c r="L735" s="279">
        <f>ROUND(D69,0)</f>
        <v>181812</v>
      </c>
      <c r="M735" s="279">
        <f>ROUND(D70,0)</f>
        <v>1152</v>
      </c>
      <c r="N735" s="279">
        <f>ROUND(D75,0)</f>
        <v>271623602</v>
      </c>
      <c r="O735" s="279">
        <f>ROUND(D73,0)</f>
        <v>259270058</v>
      </c>
      <c r="P735" s="279">
        <f>IF(D76&gt;0,ROUND(D76,0),0)</f>
        <v>82549</v>
      </c>
      <c r="Q735" s="279">
        <f>IF(D77&gt;0,ROUND(D77,0),0)</f>
        <v>497320</v>
      </c>
      <c r="R735" s="279">
        <f>IF(D78&gt;0,ROUND(D78,0),0)</f>
        <v>30165</v>
      </c>
      <c r="S735" s="279">
        <f>IF(D79&gt;0,ROUND(D79,0),0)</f>
        <v>112311</v>
      </c>
      <c r="T735" s="281">
        <f>IF(D80&gt;0,ROUND(D80,2),0)</f>
        <v>428.79</v>
      </c>
      <c r="U735" s="279"/>
      <c r="V735" s="280"/>
      <c r="W735" s="279"/>
      <c r="X735" s="279"/>
      <c r="Y735" s="279">
        <f t="shared" ref="Y735:Y779" si="21">IF(M669&lt;&gt;0,ROUND(M669,0),0)</f>
        <v>58249034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029*0/21*6070*A</v>
      </c>
      <c r="B736" s="279">
        <f>ROUND(E59,0)</f>
        <v>985</v>
      </c>
      <c r="C736" s="281">
        <f>ROUND(E60,2)</f>
        <v>5.12</v>
      </c>
      <c r="D736" s="279">
        <f>ROUND(E61,0)</f>
        <v>457584</v>
      </c>
      <c r="E736" s="279">
        <f>ROUND(E62,0)</f>
        <v>136599</v>
      </c>
      <c r="F736" s="279">
        <f>ROUND(E63,0)</f>
        <v>0</v>
      </c>
      <c r="G736" s="279">
        <f>ROUND(E64,0)</f>
        <v>8670</v>
      </c>
      <c r="H736" s="279">
        <f>ROUND(E65,0)</f>
        <v>924</v>
      </c>
      <c r="I736" s="279">
        <f>ROUND(E66,0)</f>
        <v>0</v>
      </c>
      <c r="J736" s="279">
        <f>ROUND(E67,0)</f>
        <v>0</v>
      </c>
      <c r="K736" s="279">
        <f>ROUND(E68,0)</f>
        <v>0</v>
      </c>
      <c r="L736" s="279">
        <f>ROUND(E69,0)</f>
        <v>3829</v>
      </c>
      <c r="M736" s="279">
        <f>ROUND(E70,0)</f>
        <v>0</v>
      </c>
      <c r="N736" s="279">
        <f>ROUND(E75,0)</f>
        <v>2803076</v>
      </c>
      <c r="O736" s="279">
        <f>ROUND(E73,0)</f>
        <v>2766661</v>
      </c>
      <c r="P736" s="279">
        <f>IF(E76&gt;0,ROUND(E76,0),0)</f>
        <v>0</v>
      </c>
      <c r="Q736" s="279">
        <f>IF(E77&gt;0,ROUND(E77,0),0)</f>
        <v>5496</v>
      </c>
      <c r="R736" s="279">
        <f>IF(E78&gt;0,ROUND(E78,0),0)</f>
        <v>0</v>
      </c>
      <c r="S736" s="279">
        <f>IF(E79&gt;0,ROUND(E79,0),0)</f>
        <v>0</v>
      </c>
      <c r="T736" s="281">
        <f>IF(E80&gt;0,ROUND(E80,2),0)</f>
        <v>2.5299999999999998</v>
      </c>
      <c r="U736" s="279"/>
      <c r="V736" s="280"/>
      <c r="W736" s="279"/>
      <c r="X736" s="279"/>
      <c r="Y736" s="279">
        <f t="shared" si="21"/>
        <v>476186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029*0/21*6100*A</v>
      </c>
      <c r="B737" s="279">
        <f>ROUND(F59,0)</f>
        <v>0</v>
      </c>
      <c r="C737" s="281">
        <f>ROUND(F60,2)</f>
        <v>0</v>
      </c>
      <c r="D737" s="279">
        <f>ROUND(F61,0)</f>
        <v>0</v>
      </c>
      <c r="E737" s="279">
        <f>ROUND(F62,0)</f>
        <v>0</v>
      </c>
      <c r="F737" s="279">
        <f>ROUND(F63,0)</f>
        <v>0</v>
      </c>
      <c r="G737" s="279">
        <f>ROUND(F64,0)</f>
        <v>0</v>
      </c>
      <c r="H737" s="279">
        <f>ROUND(F65,0)</f>
        <v>0</v>
      </c>
      <c r="I737" s="279">
        <f>ROUND(F66,0)</f>
        <v>0</v>
      </c>
      <c r="J737" s="279">
        <f>ROUND(F67,0)</f>
        <v>0</v>
      </c>
      <c r="K737" s="279">
        <f>ROUND(F68,0)</f>
        <v>0</v>
      </c>
      <c r="L737" s="279">
        <f>ROUND(F69,0)</f>
        <v>0</v>
      </c>
      <c r="M737" s="279">
        <f>ROUND(F70,0)</f>
        <v>0</v>
      </c>
      <c r="N737" s="279">
        <f>ROUND(F75,0)</f>
        <v>0</v>
      </c>
      <c r="O737" s="279">
        <f>ROUND(F73,0)</f>
        <v>0</v>
      </c>
      <c r="P737" s="279">
        <f>IF(F76&gt;0,ROUND(F76,0),0)</f>
        <v>0</v>
      </c>
      <c r="Q737" s="279">
        <f>IF(F77&gt;0,ROUND(F77,0),0)</f>
        <v>0</v>
      </c>
      <c r="R737" s="279">
        <f>IF(F78&gt;0,ROUND(F78,0),0)</f>
        <v>0</v>
      </c>
      <c r="S737" s="279">
        <f>IF(F79&gt;0,ROUND(F79,0),0)</f>
        <v>0</v>
      </c>
      <c r="T737" s="281">
        <f>IF(F80&gt;0,ROUND(F80,2),0)</f>
        <v>0</v>
      </c>
      <c r="U737" s="279"/>
      <c r="V737" s="280"/>
      <c r="W737" s="279"/>
      <c r="X737" s="279"/>
      <c r="Y737" s="279">
        <f t="shared" si="21"/>
        <v>0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029*0/21*6120*A</v>
      </c>
      <c r="B738" s="279">
        <f>ROUND(G59,0)</f>
        <v>9814</v>
      </c>
      <c r="C738" s="281">
        <f>ROUND(G60,2)</f>
        <v>59.03</v>
      </c>
      <c r="D738" s="279">
        <f>ROUND(G61,0)</f>
        <v>6074198</v>
      </c>
      <c r="E738" s="279">
        <f>ROUND(G62,0)</f>
        <v>1921832</v>
      </c>
      <c r="F738" s="279">
        <f>ROUND(G63,0)</f>
        <v>839</v>
      </c>
      <c r="G738" s="279">
        <f>ROUND(G64,0)</f>
        <v>381625</v>
      </c>
      <c r="H738" s="279">
        <f>ROUND(G65,0)</f>
        <v>10349</v>
      </c>
      <c r="I738" s="279">
        <f>ROUND(G66,0)</f>
        <v>91051</v>
      </c>
      <c r="J738" s="279">
        <f>ROUND(G67,0)</f>
        <v>133134</v>
      </c>
      <c r="K738" s="279">
        <f>ROUND(G68,0)</f>
        <v>66</v>
      </c>
      <c r="L738" s="279">
        <f>ROUND(G69,0)</f>
        <v>20689</v>
      </c>
      <c r="M738" s="279">
        <f>ROUND(G70,0)</f>
        <v>6091</v>
      </c>
      <c r="N738" s="279">
        <f>ROUND(G75,0)</f>
        <v>32042023</v>
      </c>
      <c r="O738" s="279">
        <f>ROUND(G73,0)</f>
        <v>32006901</v>
      </c>
      <c r="P738" s="279">
        <f>IF(G76&gt;0,ROUND(G76,0),0)</f>
        <v>12696</v>
      </c>
      <c r="Q738" s="279">
        <f>IF(G77&gt;0,ROUND(G77,0),0)</f>
        <v>55070</v>
      </c>
      <c r="R738" s="279">
        <f>IF(G78&gt;0,ROUND(G78,0),0)</f>
        <v>3634</v>
      </c>
      <c r="S738" s="279">
        <f>IF(G79&gt;0,ROUND(G79,0),0)</f>
        <v>0</v>
      </c>
      <c r="T738" s="281">
        <f>IF(G80&gt;0,ROUND(G80,2),0)</f>
        <v>38.630000000000003</v>
      </c>
      <c r="U738" s="279"/>
      <c r="V738" s="280"/>
      <c r="W738" s="279"/>
      <c r="X738" s="279"/>
      <c r="Y738" s="279">
        <f t="shared" si="21"/>
        <v>6444606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029*0/21*6140*A</v>
      </c>
      <c r="B739" s="279">
        <f>ROUND(H59,0)</f>
        <v>23517</v>
      </c>
      <c r="C739" s="281">
        <f>ROUND(H60,2)</f>
        <v>129.31</v>
      </c>
      <c r="D739" s="279">
        <f>ROUND(H61,0)</f>
        <v>11684089</v>
      </c>
      <c r="E739" s="279">
        <f>ROUND(H62,0)</f>
        <v>3720377</v>
      </c>
      <c r="F739" s="279">
        <f>ROUND(H63,0)</f>
        <v>0</v>
      </c>
      <c r="G739" s="279">
        <f>ROUND(H64,0)</f>
        <v>378768</v>
      </c>
      <c r="H739" s="279">
        <f>ROUND(H65,0)</f>
        <v>3883</v>
      </c>
      <c r="I739" s="279">
        <f>ROUND(H66,0)</f>
        <v>216029</v>
      </c>
      <c r="J739" s="279">
        <f>ROUND(H67,0)</f>
        <v>251224</v>
      </c>
      <c r="K739" s="279">
        <f>ROUND(H68,0)</f>
        <v>208</v>
      </c>
      <c r="L739" s="279">
        <f>ROUND(H69,0)</f>
        <v>85871</v>
      </c>
      <c r="M739" s="279">
        <f>ROUND(H70,0)</f>
        <v>639</v>
      </c>
      <c r="N739" s="279">
        <f>ROUND(H75,0)</f>
        <v>65747389</v>
      </c>
      <c r="O739" s="279">
        <f>ROUND(H73,0)</f>
        <v>65216531</v>
      </c>
      <c r="P739" s="279">
        <f>IF(H76&gt;0,ROUND(H76,0),0)</f>
        <v>22122</v>
      </c>
      <c r="Q739" s="279">
        <f>IF(H77&gt;0,ROUND(H77,0),0)</f>
        <v>131499</v>
      </c>
      <c r="R739" s="279">
        <f>IF(H78&gt;0,ROUND(H78,0),0)</f>
        <v>7721</v>
      </c>
      <c r="S739" s="279">
        <f>IF(H79&gt;0,ROUND(H79,0),0)</f>
        <v>0</v>
      </c>
      <c r="T739" s="281">
        <f>IF(H80&gt;0,ROUND(H80,2),0)</f>
        <v>68.97</v>
      </c>
      <c r="U739" s="279"/>
      <c r="V739" s="280"/>
      <c r="W739" s="279"/>
      <c r="X739" s="279"/>
      <c r="Y739" s="279">
        <f t="shared" si="21"/>
        <v>13063914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029*0/21*6150*A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1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029*0/21*6170*A</v>
      </c>
      <c r="B741" s="279">
        <f>ROUND(J59,0)</f>
        <v>0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0</v>
      </c>
      <c r="H741" s="279">
        <f>ROUND(J65,0)</f>
        <v>0</v>
      </c>
      <c r="I741" s="279">
        <f>ROUND(J66,0)</f>
        <v>0</v>
      </c>
      <c r="J741" s="279">
        <f>ROUND(J67,0)</f>
        <v>0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0</v>
      </c>
      <c r="O741" s="279">
        <f>ROUND(J73,0)</f>
        <v>0</v>
      </c>
      <c r="P741" s="279">
        <f>IF(J76&gt;0,ROUND(J76,0),0)</f>
        <v>0</v>
      </c>
      <c r="Q741" s="279">
        <f>IF(J77&gt;0,ROUND(J77,0),0)</f>
        <v>0</v>
      </c>
      <c r="R741" s="279">
        <f>IF(J78&gt;0,ROUND(J78,0),0)</f>
        <v>0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0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029*0/21*6200*A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1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029*0/21*6210*A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1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029*0/21*6330*A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029*0/21*6400*A</v>
      </c>
      <c r="B745" s="279">
        <f>ROUND(N59,0)</f>
        <v>0</v>
      </c>
      <c r="C745" s="281">
        <f>ROUND(N60,2)</f>
        <v>0.01</v>
      </c>
      <c r="D745" s="279">
        <f>ROUND(N61,0)</f>
        <v>603</v>
      </c>
      <c r="E745" s="279">
        <f>ROUND(N62,0)</f>
        <v>128</v>
      </c>
      <c r="F745" s="279">
        <f>ROUND(N63,0)</f>
        <v>0</v>
      </c>
      <c r="G745" s="279">
        <f>ROUND(N64,0)</f>
        <v>32111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110204</v>
      </c>
      <c r="O745" s="279">
        <f>ROUND(N73,0)</f>
        <v>-1384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734179</v>
      </c>
      <c r="T745" s="281">
        <f>IF(N80&gt;0,ROUND(N80,2),0)</f>
        <v>0.01</v>
      </c>
      <c r="U745" s="279"/>
      <c r="V745" s="280"/>
      <c r="W745" s="279"/>
      <c r="X745" s="279"/>
      <c r="Y745" s="279">
        <f t="shared" si="21"/>
        <v>329412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029*0/21*7010*A</v>
      </c>
      <c r="B746" s="279">
        <f>ROUND(O59,0)</f>
        <v>0</v>
      </c>
      <c r="C746" s="281">
        <f>ROUND(O60,2)</f>
        <v>0</v>
      </c>
      <c r="D746" s="279">
        <f>ROUND(O61,0)</f>
        <v>0</v>
      </c>
      <c r="E746" s="279">
        <f>ROUND(O62,0)</f>
        <v>0</v>
      </c>
      <c r="F746" s="279">
        <f>ROUND(O63,0)</f>
        <v>0</v>
      </c>
      <c r="G746" s="279">
        <f>ROUND(O64,0)</f>
        <v>0</v>
      </c>
      <c r="H746" s="279">
        <f>ROUND(O65,0)</f>
        <v>0</v>
      </c>
      <c r="I746" s="279">
        <f>ROUND(O66,0)</f>
        <v>0</v>
      </c>
      <c r="J746" s="279">
        <f>ROUND(O67,0)</f>
        <v>0</v>
      </c>
      <c r="K746" s="279">
        <f>ROUND(O68,0)</f>
        <v>0</v>
      </c>
      <c r="L746" s="279">
        <f>ROUND(O69,0)</f>
        <v>0</v>
      </c>
      <c r="M746" s="279">
        <f>ROUND(O70,0)</f>
        <v>0</v>
      </c>
      <c r="N746" s="279">
        <f>ROUND(O75,0)</f>
        <v>0</v>
      </c>
      <c r="O746" s="279">
        <f>ROUND(O73,0)</f>
        <v>0</v>
      </c>
      <c r="P746" s="279">
        <f>IF(O76&gt;0,ROUND(O76,0),0)</f>
        <v>0</v>
      </c>
      <c r="Q746" s="279">
        <f>IF(O77&gt;0,ROUND(O77,0),0)</f>
        <v>0</v>
      </c>
      <c r="R746" s="279">
        <f>IF(O78&gt;0,ROUND(O78,0),0)</f>
        <v>0</v>
      </c>
      <c r="S746" s="279">
        <f>IF(O79&gt;0,ROUND(O79,0),0)</f>
        <v>0</v>
      </c>
      <c r="T746" s="281">
        <f>IF(O80&gt;0,ROUND(O80,2),0)</f>
        <v>0</v>
      </c>
      <c r="U746" s="279"/>
      <c r="V746" s="280"/>
      <c r="W746" s="279"/>
      <c r="X746" s="279"/>
      <c r="Y746" s="279">
        <f t="shared" si="21"/>
        <v>0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029*0/21*7020*A</v>
      </c>
      <c r="B747" s="279">
        <f>ROUND(P59,0)</f>
        <v>3073193</v>
      </c>
      <c r="C747" s="281">
        <f>ROUND(P60,2)</f>
        <v>207.4</v>
      </c>
      <c r="D747" s="279">
        <f>ROUND(P61,0)</f>
        <v>18206955</v>
      </c>
      <c r="E747" s="279">
        <f>ROUND(P62,0)</f>
        <v>6225006</v>
      </c>
      <c r="F747" s="279">
        <f>ROUND(P63,0)</f>
        <v>0</v>
      </c>
      <c r="G747" s="279">
        <f>ROUND(P64,0)</f>
        <v>47427974</v>
      </c>
      <c r="H747" s="279">
        <f>ROUND(P65,0)</f>
        <v>17257</v>
      </c>
      <c r="I747" s="279">
        <f>ROUND(P66,0)</f>
        <v>1305390</v>
      </c>
      <c r="J747" s="279">
        <f>ROUND(P67,0)</f>
        <v>3075217</v>
      </c>
      <c r="K747" s="279">
        <f>ROUND(P68,0)</f>
        <v>27069</v>
      </c>
      <c r="L747" s="279">
        <f>ROUND(P69,0)</f>
        <v>1900</v>
      </c>
      <c r="M747" s="279">
        <f>ROUND(P70,0)</f>
        <v>0</v>
      </c>
      <c r="N747" s="279">
        <f>ROUND(P75,0)</f>
        <v>655750407</v>
      </c>
      <c r="O747" s="279">
        <f>ROUND(P73,0)</f>
        <v>506104935</v>
      </c>
      <c r="P747" s="279">
        <f>IF(P76&gt;0,ROUND(P76,0),0)</f>
        <v>39214</v>
      </c>
      <c r="Q747" s="279">
        <f>IF(P77&gt;0,ROUND(P77,0),0)</f>
        <v>0</v>
      </c>
      <c r="R747" s="279">
        <f>IF(P78&gt;0,ROUND(P78,0),0)</f>
        <v>20154</v>
      </c>
      <c r="S747" s="279">
        <f>IF(P79&gt;0,ROUND(P79,0),0)</f>
        <v>1140063</v>
      </c>
      <c r="T747" s="281">
        <f>IF(P80&gt;0,ROUND(P80,2),0)</f>
        <v>103.13</v>
      </c>
      <c r="U747" s="279"/>
      <c r="V747" s="280"/>
      <c r="W747" s="279"/>
      <c r="X747" s="279"/>
      <c r="Y747" s="279">
        <f t="shared" si="21"/>
        <v>75116466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029*0/21*7030*A</v>
      </c>
      <c r="B748" s="279">
        <f>ROUND(Q59,0)</f>
        <v>2118393</v>
      </c>
      <c r="C748" s="281">
        <f>ROUND(Q60,2)</f>
        <v>69.5</v>
      </c>
      <c r="D748" s="279">
        <f>ROUND(Q61,0)</f>
        <v>8237391</v>
      </c>
      <c r="E748" s="279">
        <f>ROUND(Q62,0)</f>
        <v>2668959</v>
      </c>
      <c r="F748" s="279">
        <f>ROUND(Q63,0)</f>
        <v>0</v>
      </c>
      <c r="G748" s="279">
        <f>ROUND(Q64,0)</f>
        <v>858352</v>
      </c>
      <c r="H748" s="279">
        <f>ROUND(Q65,0)</f>
        <v>7864</v>
      </c>
      <c r="I748" s="279">
        <f>ROUND(Q66,0)</f>
        <v>107500</v>
      </c>
      <c r="J748" s="279">
        <f>ROUND(Q67,0)</f>
        <v>111473</v>
      </c>
      <c r="K748" s="279">
        <f>ROUND(Q68,0)</f>
        <v>0</v>
      </c>
      <c r="L748" s="279">
        <f>ROUND(Q69,0)</f>
        <v>17723</v>
      </c>
      <c r="M748" s="279">
        <f>ROUND(Q70,0)</f>
        <v>0</v>
      </c>
      <c r="N748" s="279">
        <f>ROUND(Q75,0)</f>
        <v>20063129</v>
      </c>
      <c r="O748" s="279">
        <f>ROUND(Q73,0)</f>
        <v>10222550</v>
      </c>
      <c r="P748" s="279">
        <f>IF(Q76&gt;0,ROUND(Q76,0),0)</f>
        <v>8185</v>
      </c>
      <c r="Q748" s="279">
        <f>IF(Q77&gt;0,ROUND(Q77,0),0)</f>
        <v>0</v>
      </c>
      <c r="R748" s="279">
        <f>IF(Q78&gt;0,ROUND(Q78,0),0)</f>
        <v>2902</v>
      </c>
      <c r="S748" s="279">
        <f>IF(Q79&gt;0,ROUND(Q79,0),0)</f>
        <v>107153</v>
      </c>
      <c r="T748" s="281">
        <f>IF(Q80&gt;0,ROUND(Q80,2),0)</f>
        <v>57.21</v>
      </c>
      <c r="U748" s="279"/>
      <c r="V748" s="280"/>
      <c r="W748" s="279"/>
      <c r="X748" s="279"/>
      <c r="Y748" s="279">
        <f t="shared" si="21"/>
        <v>4976349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029*0/21*7040*A</v>
      </c>
      <c r="B749" s="279">
        <f>ROUND(R59,0)</f>
        <v>11257817</v>
      </c>
      <c r="C749" s="281">
        <f>ROUND(R60,2)</f>
        <v>56.65</v>
      </c>
      <c r="D749" s="279">
        <f>ROUND(R61,0)</f>
        <v>9346512</v>
      </c>
      <c r="E749" s="279">
        <f>ROUND(R62,0)</f>
        <v>2728076</v>
      </c>
      <c r="F749" s="279">
        <f>ROUND(R63,0)</f>
        <v>0</v>
      </c>
      <c r="G749" s="279">
        <f>ROUND(R64,0)</f>
        <v>2432558</v>
      </c>
      <c r="H749" s="279">
        <f>ROUND(R65,0)</f>
        <v>28439</v>
      </c>
      <c r="I749" s="279">
        <f>ROUND(R66,0)</f>
        <v>41042</v>
      </c>
      <c r="J749" s="279">
        <f>ROUND(R67,0)</f>
        <v>303122</v>
      </c>
      <c r="K749" s="279">
        <f>ROUND(R68,0)</f>
        <v>48719</v>
      </c>
      <c r="L749" s="279">
        <f>ROUND(R69,0)</f>
        <v>0</v>
      </c>
      <c r="M749" s="279">
        <f>ROUND(R70,0)</f>
        <v>0</v>
      </c>
      <c r="N749" s="279">
        <f>ROUND(R75,0)</f>
        <v>88446119</v>
      </c>
      <c r="O749" s="279">
        <f>ROUND(R73,0)</f>
        <v>44334531</v>
      </c>
      <c r="P749" s="279">
        <f>IF(R76&gt;0,ROUND(R76,0),0)</f>
        <v>6168</v>
      </c>
      <c r="Q749" s="279">
        <f>IF(R77&gt;0,ROUND(R77,0),0)</f>
        <v>0</v>
      </c>
      <c r="R749" s="279">
        <f>IF(R78&gt;0,ROUND(R78,0),0)</f>
        <v>2187</v>
      </c>
      <c r="S749" s="279">
        <f>IF(R79&gt;0,ROUND(R79,0),0)</f>
        <v>40033</v>
      </c>
      <c r="T749" s="281">
        <f>IF(R80&gt;0,ROUND(R80,2),0)</f>
        <v>0.2</v>
      </c>
      <c r="U749" s="279"/>
      <c r="V749" s="280"/>
      <c r="W749" s="279"/>
      <c r="X749" s="279"/>
      <c r="Y749" s="279">
        <f t="shared" si="21"/>
        <v>10075088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029*0/21*7050*A</v>
      </c>
      <c r="B750" s="279"/>
      <c r="C750" s="281">
        <f>ROUND(S60,2)</f>
        <v>87.09</v>
      </c>
      <c r="D750" s="279">
        <f>ROUND(S61,0)</f>
        <v>4768456</v>
      </c>
      <c r="E750" s="279">
        <f>ROUND(S62,0)</f>
        <v>1686778</v>
      </c>
      <c r="F750" s="279">
        <f>ROUND(S63,0)</f>
        <v>0</v>
      </c>
      <c r="G750" s="279">
        <f>ROUND(S64,0)</f>
        <v>2571068</v>
      </c>
      <c r="H750" s="279">
        <f>ROUND(S65,0)</f>
        <v>22908</v>
      </c>
      <c r="I750" s="279">
        <f>ROUND(S66,0)</f>
        <v>840462</v>
      </c>
      <c r="J750" s="279">
        <f>ROUND(S67,0)</f>
        <v>399536</v>
      </c>
      <c r="K750" s="279">
        <f>ROUND(S68,0)</f>
        <v>1690570</v>
      </c>
      <c r="L750" s="279">
        <f>ROUND(S69,0)</f>
        <v>1023228</v>
      </c>
      <c r="M750" s="279">
        <f>ROUND(S70,0)</f>
        <v>8640</v>
      </c>
      <c r="N750" s="279">
        <f>ROUND(S75,0)</f>
        <v>0</v>
      </c>
      <c r="O750" s="279">
        <f>ROUND(S73,0)</f>
        <v>0</v>
      </c>
      <c r="P750" s="279">
        <f>IF(S76&gt;0,ROUND(S76,0),0)</f>
        <v>24528</v>
      </c>
      <c r="Q750" s="279">
        <f>IF(S77&gt;0,ROUND(S77,0),0)</f>
        <v>0</v>
      </c>
      <c r="R750" s="279">
        <f>IF(S78&gt;0,ROUND(S78,0),0)</f>
        <v>8717</v>
      </c>
      <c r="S750" s="279">
        <f>IF(S79&gt;0,ROUND(S79,0),0)</f>
        <v>69898</v>
      </c>
      <c r="T750" s="281">
        <f>IF(S80&gt;0,ROUND(S80,2),0)</f>
        <v>0.08</v>
      </c>
      <c r="U750" s="279"/>
      <c r="V750" s="280"/>
      <c r="W750" s="279"/>
      <c r="X750" s="279"/>
      <c r="Y750" s="279">
        <f t="shared" si="21"/>
        <v>2888800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029*0/21*7060*A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0</v>
      </c>
      <c r="H751" s="279">
        <f>ROUND(T65,0)</f>
        <v>0</v>
      </c>
      <c r="I751" s="279">
        <f>ROUND(T66,0)</f>
        <v>0</v>
      </c>
      <c r="J751" s="279">
        <f>ROUND(T67,0)</f>
        <v>0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0</v>
      </c>
      <c r="O751" s="279">
        <f>ROUND(T73,0)</f>
        <v>0</v>
      </c>
      <c r="P751" s="279">
        <f>IF(T76&gt;0,ROUND(T76,0),0)</f>
        <v>0</v>
      </c>
      <c r="Q751" s="279">
        <f>IF(T77&gt;0,ROUND(T77,0),0)</f>
        <v>0</v>
      </c>
      <c r="R751" s="279">
        <f>IF(T78&gt;0,ROUND(T78,0),0)</f>
        <v>0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1"/>
        <v>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029*0/21*7070*A</v>
      </c>
      <c r="B752" s="279">
        <f>ROUND(U59,0)</f>
        <v>1601318</v>
      </c>
      <c r="C752" s="281">
        <f>ROUND(U60,2)</f>
        <v>154.65</v>
      </c>
      <c r="D752" s="279">
        <f>ROUND(U61,0)</f>
        <v>11664260</v>
      </c>
      <c r="E752" s="279">
        <f>ROUND(U62,0)</f>
        <v>4259638</v>
      </c>
      <c r="F752" s="279">
        <f>ROUND(U63,0)</f>
        <v>4692</v>
      </c>
      <c r="G752" s="279">
        <f>ROUND(U64,0)</f>
        <v>6499242</v>
      </c>
      <c r="H752" s="279">
        <f>ROUND(U65,0)</f>
        <v>7269</v>
      </c>
      <c r="I752" s="279">
        <f>ROUND(U66,0)</f>
        <v>11101367</v>
      </c>
      <c r="J752" s="279">
        <f>ROUND(U67,0)</f>
        <v>732558</v>
      </c>
      <c r="K752" s="279">
        <f>ROUND(U68,0)</f>
        <v>7883</v>
      </c>
      <c r="L752" s="279">
        <f>ROUND(U69,0)</f>
        <v>118874</v>
      </c>
      <c r="M752" s="279">
        <f>ROUND(U70,0)</f>
        <v>65738</v>
      </c>
      <c r="N752" s="279">
        <f>ROUND(U75,0)</f>
        <v>191497488</v>
      </c>
      <c r="O752" s="279">
        <f>ROUND(U73,0)</f>
        <v>109695458</v>
      </c>
      <c r="P752" s="279">
        <f>IF(U76&gt;0,ROUND(U76,0),0)</f>
        <v>39663</v>
      </c>
      <c r="Q752" s="279">
        <f>IF(U77&gt;0,ROUND(U77,0),0)</f>
        <v>0</v>
      </c>
      <c r="R752" s="279">
        <f>IF(U78&gt;0,ROUND(U78,0),0)</f>
        <v>15091</v>
      </c>
      <c r="S752" s="279">
        <f>IF(U79&gt;0,ROUND(U79,0),0)</f>
        <v>2555</v>
      </c>
      <c r="T752" s="281">
        <f>IF(U80&gt;0,ROUND(U80,2),0)</f>
        <v>0.32</v>
      </c>
      <c r="U752" s="279"/>
      <c r="V752" s="280"/>
      <c r="W752" s="279"/>
      <c r="X752" s="279"/>
      <c r="Y752" s="279">
        <f t="shared" si="21"/>
        <v>23819640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029*0/21*7110*A</v>
      </c>
      <c r="B753" s="279">
        <f>ROUND(V59,0)</f>
        <v>79060</v>
      </c>
      <c r="C753" s="281">
        <f>ROUND(V60,2)</f>
        <v>59.47</v>
      </c>
      <c r="D753" s="279">
        <f>ROUND(V61,0)</f>
        <v>5738780</v>
      </c>
      <c r="E753" s="279">
        <f>ROUND(V62,0)</f>
        <v>2069316</v>
      </c>
      <c r="F753" s="279">
        <f>ROUND(V63,0)</f>
        <v>106130</v>
      </c>
      <c r="G753" s="279">
        <f>ROUND(V64,0)</f>
        <v>1365353</v>
      </c>
      <c r="H753" s="279">
        <f>ROUND(V65,0)</f>
        <v>4499</v>
      </c>
      <c r="I753" s="279">
        <f>ROUND(V66,0)</f>
        <v>84025</v>
      </c>
      <c r="J753" s="279">
        <f>ROUND(V67,0)</f>
        <v>419930</v>
      </c>
      <c r="K753" s="279">
        <f>ROUND(V68,0)</f>
        <v>186962</v>
      </c>
      <c r="L753" s="279">
        <f>ROUND(V69,0)</f>
        <v>9339</v>
      </c>
      <c r="M753" s="279">
        <f>ROUND(V70,0)</f>
        <v>4</v>
      </c>
      <c r="N753" s="279">
        <f>ROUND(V75,0)</f>
        <v>76226483</v>
      </c>
      <c r="O753" s="279">
        <f>ROUND(V73,0)</f>
        <v>44852559</v>
      </c>
      <c r="P753" s="279">
        <f>IF(V76&gt;0,ROUND(V76,0),0)</f>
        <v>16289</v>
      </c>
      <c r="Q753" s="279">
        <f>IF(V77&gt;0,ROUND(V77,0),0)</f>
        <v>0</v>
      </c>
      <c r="R753" s="279">
        <f>IF(V78&gt;0,ROUND(V78,0),0)</f>
        <v>4281</v>
      </c>
      <c r="S753" s="279">
        <f>IF(V79&gt;0,ROUND(V79,0),0)</f>
        <v>89322</v>
      </c>
      <c r="T753" s="281">
        <f>IF(V80&gt;0,ROUND(V80,2),0)</f>
        <v>8.2200000000000006</v>
      </c>
      <c r="U753" s="279"/>
      <c r="V753" s="280"/>
      <c r="W753" s="279"/>
      <c r="X753" s="279"/>
      <c r="Y753" s="279">
        <f t="shared" si="21"/>
        <v>9270274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029*0/21*7120*A</v>
      </c>
      <c r="B754" s="279">
        <f>ROUND(W59,0)</f>
        <v>69629</v>
      </c>
      <c r="C754" s="281">
        <f>ROUND(W60,2)</f>
        <v>9.74</v>
      </c>
      <c r="D754" s="279">
        <f>ROUND(W61,0)</f>
        <v>1270349</v>
      </c>
      <c r="E754" s="279">
        <f>ROUND(W62,0)</f>
        <v>417729</v>
      </c>
      <c r="F754" s="279">
        <f>ROUND(W63,0)</f>
        <v>0</v>
      </c>
      <c r="G754" s="279">
        <f>ROUND(W64,0)</f>
        <v>147927</v>
      </c>
      <c r="H754" s="279">
        <f>ROUND(W65,0)</f>
        <v>0</v>
      </c>
      <c r="I754" s="279">
        <f>ROUND(W66,0)</f>
        <v>79380</v>
      </c>
      <c r="J754" s="279">
        <f>ROUND(W67,0)</f>
        <v>376644</v>
      </c>
      <c r="K754" s="279">
        <f>ROUND(W68,0)</f>
        <v>0</v>
      </c>
      <c r="L754" s="279">
        <f>ROUND(W69,0)</f>
        <v>460</v>
      </c>
      <c r="M754" s="279">
        <f>ROUND(W70,0)</f>
        <v>0</v>
      </c>
      <c r="N754" s="279">
        <f>ROUND(W75,0)</f>
        <v>34665526</v>
      </c>
      <c r="O754" s="279">
        <f>ROUND(W73,0)</f>
        <v>14156431</v>
      </c>
      <c r="P754" s="279">
        <f>IF(W76&gt;0,ROUND(W76,0),0)</f>
        <v>2089</v>
      </c>
      <c r="Q754" s="279">
        <f>IF(W77&gt;0,ROUND(W77,0),0)</f>
        <v>0</v>
      </c>
      <c r="R754" s="279">
        <f>IF(W78&gt;0,ROUND(W78,0),0)</f>
        <v>741</v>
      </c>
      <c r="S754" s="279">
        <f>IF(W79&gt;0,ROUND(W79,0),0)</f>
        <v>77989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1"/>
        <v>3627681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029*0/21*7130*A</v>
      </c>
      <c r="B755" s="279">
        <f>ROUND(X59,0)</f>
        <v>229311</v>
      </c>
      <c r="C755" s="281">
        <f>ROUND(X60,2)</f>
        <v>23.69</v>
      </c>
      <c r="D755" s="279">
        <f>ROUND(X61,0)</f>
        <v>2531938</v>
      </c>
      <c r="E755" s="279">
        <f>ROUND(X62,0)</f>
        <v>937417</v>
      </c>
      <c r="F755" s="279">
        <f>ROUND(X63,0)</f>
        <v>0</v>
      </c>
      <c r="G755" s="279">
        <f>ROUND(X64,0)</f>
        <v>520446</v>
      </c>
      <c r="H755" s="279">
        <f>ROUND(X65,0)</f>
        <v>741</v>
      </c>
      <c r="I755" s="279">
        <f>ROUND(X66,0)</f>
        <v>90702</v>
      </c>
      <c r="J755" s="279">
        <f>ROUND(X67,0)</f>
        <v>692843</v>
      </c>
      <c r="K755" s="279">
        <f>ROUND(X68,0)</f>
        <v>0</v>
      </c>
      <c r="L755" s="279">
        <f>ROUND(X69,0)</f>
        <v>4242</v>
      </c>
      <c r="M755" s="279">
        <f>ROUND(X70,0)</f>
        <v>0</v>
      </c>
      <c r="N755" s="279">
        <f>ROUND(X75,0)</f>
        <v>161335523</v>
      </c>
      <c r="O755" s="279">
        <f>ROUND(X73,0)</f>
        <v>91842224</v>
      </c>
      <c r="P755" s="279">
        <f>IF(X76&gt;0,ROUND(X76,0),0)</f>
        <v>2296</v>
      </c>
      <c r="Q755" s="279">
        <f>IF(X77&gt;0,ROUND(X77,0),0)</f>
        <v>0</v>
      </c>
      <c r="R755" s="279">
        <f>IF(X78&gt;0,ROUND(X78,0),0)</f>
        <v>814</v>
      </c>
      <c r="S755" s="279">
        <f>IF(X79&gt;0,ROUND(X79,0),0)</f>
        <v>43556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1"/>
        <v>15749018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029*0/21*7140*A</v>
      </c>
      <c r="B756" s="279">
        <f>ROUND(Y59,0)</f>
        <v>123841</v>
      </c>
      <c r="C756" s="281">
        <f>ROUND(Y60,2)</f>
        <v>167.53</v>
      </c>
      <c r="D756" s="279">
        <f>ROUND(Y61,0)</f>
        <v>14841242</v>
      </c>
      <c r="E756" s="279">
        <f>ROUND(Y62,0)</f>
        <v>5498305</v>
      </c>
      <c r="F756" s="279">
        <f>ROUND(Y63,0)</f>
        <v>0</v>
      </c>
      <c r="G756" s="279">
        <f>ROUND(Y64,0)</f>
        <v>5944586</v>
      </c>
      <c r="H756" s="279">
        <f>ROUND(Y65,0)</f>
        <v>12425</v>
      </c>
      <c r="I756" s="279">
        <f>ROUND(Y66,0)</f>
        <v>139276</v>
      </c>
      <c r="J756" s="279">
        <f>ROUND(Y67,0)</f>
        <v>1581963</v>
      </c>
      <c r="K756" s="279">
        <f>ROUND(Y68,0)</f>
        <v>50177</v>
      </c>
      <c r="L756" s="279">
        <f>ROUND(Y69,0)</f>
        <v>8712</v>
      </c>
      <c r="M756" s="279">
        <f>ROUND(Y70,0)</f>
        <v>35717</v>
      </c>
      <c r="N756" s="279">
        <f>ROUND(Y75,0)</f>
        <v>144903639</v>
      </c>
      <c r="O756" s="279">
        <f>ROUND(Y73,0)</f>
        <v>92591856</v>
      </c>
      <c r="P756" s="279">
        <f>IF(Y76&gt;0,ROUND(Y76,0),0)</f>
        <v>30559</v>
      </c>
      <c r="Q756" s="279">
        <f>IF(Y77&gt;0,ROUND(Y77,0),0)</f>
        <v>12</v>
      </c>
      <c r="R756" s="279">
        <f>IF(Y78&gt;0,ROUND(Y78,0),0)</f>
        <v>10645</v>
      </c>
      <c r="S756" s="279">
        <f>IF(Y79&gt;0,ROUND(Y79,0),0)</f>
        <v>0</v>
      </c>
      <c r="T756" s="281">
        <f>IF(Y80&gt;0,ROUND(Y80,2),0)</f>
        <v>19.73</v>
      </c>
      <c r="U756" s="279"/>
      <c r="V756" s="280"/>
      <c r="W756" s="279"/>
      <c r="X756" s="279"/>
      <c r="Y756" s="279">
        <f t="shared" si="21"/>
        <v>18744280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029*0/21*7150*A</v>
      </c>
      <c r="B757" s="279">
        <f>ROUND(Z59,0)</f>
        <v>10735</v>
      </c>
      <c r="C757" s="281">
        <f>ROUND(Z60,2)</f>
        <v>6.65</v>
      </c>
      <c r="D757" s="279">
        <f>ROUND(Z61,0)</f>
        <v>870497</v>
      </c>
      <c r="E757" s="279">
        <f>ROUND(Z62,0)</f>
        <v>278763</v>
      </c>
      <c r="F757" s="279">
        <f>ROUND(Z63,0)</f>
        <v>0</v>
      </c>
      <c r="G757" s="279">
        <f>ROUND(Z64,0)</f>
        <v>235657</v>
      </c>
      <c r="H757" s="279">
        <f>ROUND(Z65,0)</f>
        <v>384</v>
      </c>
      <c r="I757" s="279">
        <f>ROUND(Z66,0)</f>
        <v>24548</v>
      </c>
      <c r="J757" s="279">
        <f>ROUND(Z67,0)</f>
        <v>194309</v>
      </c>
      <c r="K757" s="279">
        <f>ROUND(Z68,0)</f>
        <v>66</v>
      </c>
      <c r="L757" s="279">
        <f>ROUND(Z69,0)</f>
        <v>8350</v>
      </c>
      <c r="M757" s="279">
        <f>ROUND(Z70,0)</f>
        <v>0</v>
      </c>
      <c r="N757" s="279">
        <f>ROUND(Z75,0)</f>
        <v>25845392</v>
      </c>
      <c r="O757" s="279">
        <f>ROUND(Z73,0)</f>
        <v>297315</v>
      </c>
      <c r="P757" s="279">
        <f>IF(Z76&gt;0,ROUND(Z76,0),0)</f>
        <v>2863</v>
      </c>
      <c r="Q757" s="279">
        <f>IF(Z77&gt;0,ROUND(Z77,0),0)</f>
        <v>0</v>
      </c>
      <c r="R757" s="279">
        <f>IF(Z78&gt;0,ROUND(Z78,0),0)</f>
        <v>1015</v>
      </c>
      <c r="S757" s="279">
        <f>IF(Z79&gt;0,ROUND(Z79,0),0)</f>
        <v>2789</v>
      </c>
      <c r="T757" s="281">
        <f>IF(Z80&gt;0,ROUND(Z80,2),0)</f>
        <v>2.89</v>
      </c>
      <c r="U757" s="279"/>
      <c r="V757" s="280"/>
      <c r="W757" s="279"/>
      <c r="X757" s="279"/>
      <c r="Y757" s="279">
        <f t="shared" si="21"/>
        <v>2830373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029*0/21*7160*A</v>
      </c>
      <c r="B758" s="279">
        <f>ROUND(AA59,0)</f>
        <v>5831</v>
      </c>
      <c r="C758" s="281">
        <f>ROUND(AA60,2)</f>
        <v>3.76</v>
      </c>
      <c r="D758" s="279">
        <f>ROUND(AA61,0)</f>
        <v>517491</v>
      </c>
      <c r="E758" s="279">
        <f>ROUND(AA62,0)</f>
        <v>202728</v>
      </c>
      <c r="F758" s="279">
        <f>ROUND(AA63,0)</f>
        <v>0</v>
      </c>
      <c r="G758" s="279">
        <f>ROUND(AA64,0)</f>
        <v>157394</v>
      </c>
      <c r="H758" s="279">
        <f>ROUND(AA65,0)</f>
        <v>0</v>
      </c>
      <c r="I758" s="279">
        <f>ROUND(AA66,0)</f>
        <v>0</v>
      </c>
      <c r="J758" s="279">
        <f>ROUND(AA67,0)</f>
        <v>256878</v>
      </c>
      <c r="K758" s="279">
        <f>ROUND(AA68,0)</f>
        <v>66</v>
      </c>
      <c r="L758" s="279">
        <f>ROUND(AA69,0)</f>
        <v>296</v>
      </c>
      <c r="M758" s="279">
        <f>ROUND(AA70,0)</f>
        <v>0</v>
      </c>
      <c r="N758" s="279">
        <f>ROUND(AA75,0)</f>
        <v>2862412</v>
      </c>
      <c r="O758" s="279">
        <f>ROUND(AA73,0)</f>
        <v>599129</v>
      </c>
      <c r="P758" s="279">
        <f>IF(AA76&gt;0,ROUND(AA76,0),0)</f>
        <v>1694</v>
      </c>
      <c r="Q758" s="279">
        <f>IF(AA77&gt;0,ROUND(AA77,0),0)</f>
        <v>0</v>
      </c>
      <c r="R758" s="279">
        <f>IF(AA78&gt;0,ROUND(AA78,0),0)</f>
        <v>601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479705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029*0/21*7170*A</v>
      </c>
      <c r="B759" s="279"/>
      <c r="C759" s="281">
        <f>ROUND(AB60,2)</f>
        <v>213.33</v>
      </c>
      <c r="D759" s="279">
        <f>ROUND(AB61,0)</f>
        <v>22915636</v>
      </c>
      <c r="E759" s="279">
        <f>ROUND(AB62,0)</f>
        <v>8527733</v>
      </c>
      <c r="F759" s="279">
        <f>ROUND(AB63,0)</f>
        <v>87019</v>
      </c>
      <c r="G759" s="279">
        <f>ROUND(AB64,0)</f>
        <v>88471667</v>
      </c>
      <c r="H759" s="279">
        <f>ROUND(AB65,0)</f>
        <v>31229</v>
      </c>
      <c r="I759" s="279">
        <f>ROUND(AB66,0)</f>
        <v>7371166</v>
      </c>
      <c r="J759" s="279">
        <f>ROUND(AB67,0)</f>
        <v>172244</v>
      </c>
      <c r="K759" s="279">
        <f>ROUND(AB68,0)</f>
        <v>1230224</v>
      </c>
      <c r="L759" s="279">
        <f>ROUND(AB69,0)</f>
        <v>133961</v>
      </c>
      <c r="M759" s="279">
        <f>ROUND(AB70,0)</f>
        <v>35291985</v>
      </c>
      <c r="N759" s="279">
        <f>ROUND(AB75,0)</f>
        <v>348145076</v>
      </c>
      <c r="O759" s="279">
        <f>ROUND(AB73,0)</f>
        <v>175075861</v>
      </c>
      <c r="P759" s="279">
        <f>IF(AB76&gt;0,ROUND(AB76,0),0)</f>
        <v>18296</v>
      </c>
      <c r="Q759" s="279">
        <f>IF(AB77&gt;0,ROUND(AB77,0),0)</f>
        <v>0</v>
      </c>
      <c r="R759" s="279">
        <f>IF(AB78&gt;0,ROUND(AB78,0),0)</f>
        <v>5964</v>
      </c>
      <c r="S759" s="279">
        <f>IF(AB79&gt;0,ROUND(AB79,0),0)</f>
        <v>7344</v>
      </c>
      <c r="T759" s="281">
        <f>IF(AB80&gt;0,ROUND(AB80,2),0)</f>
        <v>0.03</v>
      </c>
      <c r="U759" s="279"/>
      <c r="V759" s="280"/>
      <c r="W759" s="279"/>
      <c r="X759" s="279"/>
      <c r="Y759" s="279">
        <f t="shared" si="21"/>
        <v>43568014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029*0/21*7180*A</v>
      </c>
      <c r="B760" s="279">
        <f>ROUND(AC59,0)</f>
        <v>56310</v>
      </c>
      <c r="C760" s="281">
        <f>ROUND(AC60,2)</f>
        <v>80.599999999999994</v>
      </c>
      <c r="D760" s="279">
        <f>ROUND(AC61,0)</f>
        <v>8501717</v>
      </c>
      <c r="E760" s="279">
        <f>ROUND(AC62,0)</f>
        <v>2718824</v>
      </c>
      <c r="F760" s="279">
        <f>ROUND(AC63,0)</f>
        <v>0</v>
      </c>
      <c r="G760" s="279">
        <f>ROUND(AC64,0)</f>
        <v>1516330</v>
      </c>
      <c r="H760" s="279">
        <f>ROUND(AC65,0)</f>
        <v>9977</v>
      </c>
      <c r="I760" s="279">
        <f>ROUND(AC66,0)</f>
        <v>613</v>
      </c>
      <c r="J760" s="279">
        <f>ROUND(AC67,0)</f>
        <v>469916</v>
      </c>
      <c r="K760" s="279">
        <f>ROUND(AC68,0)</f>
        <v>14458</v>
      </c>
      <c r="L760" s="279">
        <f>ROUND(AC69,0)</f>
        <v>5108</v>
      </c>
      <c r="M760" s="279">
        <f>ROUND(AC70,0)</f>
        <v>189</v>
      </c>
      <c r="N760" s="279">
        <f>ROUND(AC75,0)</f>
        <v>59859598</v>
      </c>
      <c r="O760" s="279">
        <f>ROUND(AC73,0)</f>
        <v>57147977</v>
      </c>
      <c r="P760" s="279">
        <f>IF(AC76&gt;0,ROUND(AC76,0),0)</f>
        <v>3706</v>
      </c>
      <c r="Q760" s="279">
        <f>IF(AC77&gt;0,ROUND(AC77,0),0)</f>
        <v>0</v>
      </c>
      <c r="R760" s="279">
        <f>IF(AC78&gt;0,ROUND(AC78,0),0)</f>
        <v>1314</v>
      </c>
      <c r="S760" s="279">
        <f>IF(AC79&gt;0,ROUND(AC79,0),0)</f>
        <v>0</v>
      </c>
      <c r="T760" s="281">
        <f>IF(AC80&gt;0,ROUND(AC80,2),0)</f>
        <v>11.47</v>
      </c>
      <c r="U760" s="279"/>
      <c r="V760" s="280"/>
      <c r="W760" s="279"/>
      <c r="X760" s="279"/>
      <c r="Y760" s="279">
        <f t="shared" si="21"/>
        <v>7386011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029*0/21*7190*A</v>
      </c>
      <c r="B761" s="279">
        <f>ROUND(AD59,0)</f>
        <v>22260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11767</v>
      </c>
      <c r="H761" s="279">
        <f>ROUND(AD65,0)</f>
        <v>626</v>
      </c>
      <c r="I761" s="279">
        <f>ROUND(AD66,0)</f>
        <v>3088140</v>
      </c>
      <c r="J761" s="279">
        <f>ROUND(AD67,0)</f>
        <v>13539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7185414</v>
      </c>
      <c r="O761" s="279">
        <f>ROUND(AD73,0)</f>
        <v>7029629</v>
      </c>
      <c r="P761" s="279">
        <f>IF(AD76&gt;0,ROUND(AD76,0),0)</f>
        <v>1602</v>
      </c>
      <c r="Q761" s="279">
        <f>IF(AD77&gt;0,ROUND(AD77,0),0)</f>
        <v>0</v>
      </c>
      <c r="R761" s="279">
        <f>IF(AD78&gt;0,ROUND(AD78,0),0)</f>
        <v>568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1"/>
        <v>1025845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029*0/21*7200*A</v>
      </c>
      <c r="B762" s="279">
        <f>ROUND(AE59,0)</f>
        <v>131787</v>
      </c>
      <c r="C762" s="281">
        <f>ROUND(AE60,2)</f>
        <v>77.66</v>
      </c>
      <c r="D762" s="279">
        <f>ROUND(AE61,0)</f>
        <v>7659282</v>
      </c>
      <c r="E762" s="279">
        <f>ROUND(AE62,0)</f>
        <v>2882133</v>
      </c>
      <c r="F762" s="279">
        <f>ROUND(AE63,0)</f>
        <v>0</v>
      </c>
      <c r="G762" s="279">
        <f>ROUND(AE64,0)</f>
        <v>114925</v>
      </c>
      <c r="H762" s="279">
        <f>ROUND(AE65,0)</f>
        <v>3914</v>
      </c>
      <c r="I762" s="279">
        <f>ROUND(AE66,0)</f>
        <v>26300</v>
      </c>
      <c r="J762" s="279">
        <f>ROUND(AE67,0)</f>
        <v>74072</v>
      </c>
      <c r="K762" s="279">
        <f>ROUND(AE68,0)</f>
        <v>66</v>
      </c>
      <c r="L762" s="279">
        <f>ROUND(AE69,0)</f>
        <v>1557</v>
      </c>
      <c r="M762" s="279">
        <f>ROUND(AE70,0)</f>
        <v>9596</v>
      </c>
      <c r="N762" s="279">
        <f>ROUND(AE75,0)</f>
        <v>28475267</v>
      </c>
      <c r="O762" s="279">
        <f>ROUND(AE73,0)</f>
        <v>21021970</v>
      </c>
      <c r="P762" s="279">
        <f>IF(AE76&gt;0,ROUND(AE76,0),0)</f>
        <v>7948</v>
      </c>
      <c r="Q762" s="279">
        <f>IF(AE77&gt;0,ROUND(AE77,0),0)</f>
        <v>0</v>
      </c>
      <c r="R762" s="279">
        <f>IF(AE78&gt;0,ROUND(AE78,0),0)</f>
        <v>3429</v>
      </c>
      <c r="S762" s="279">
        <f>IF(AE79&gt;0,ROUND(AE79,0),0)</f>
        <v>31739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4265943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029*0/21*7220*A</v>
      </c>
      <c r="B763" s="279">
        <f>ROUND(AF59,0)</f>
        <v>56734</v>
      </c>
      <c r="C763" s="281">
        <f>ROUND(AF60,2)</f>
        <v>79.150000000000006</v>
      </c>
      <c r="D763" s="279">
        <f>ROUND(AF61,0)</f>
        <v>6959429</v>
      </c>
      <c r="E763" s="279">
        <f>ROUND(AF62,0)</f>
        <v>2461213</v>
      </c>
      <c r="F763" s="279">
        <f>ROUND(AF63,0)</f>
        <v>295414</v>
      </c>
      <c r="G763" s="279">
        <f>ROUND(AF64,0)</f>
        <v>117918</v>
      </c>
      <c r="H763" s="279">
        <f>ROUND(AF65,0)</f>
        <v>19625</v>
      </c>
      <c r="I763" s="279">
        <f>ROUND(AF66,0)</f>
        <v>145820</v>
      </c>
      <c r="J763" s="279">
        <f>ROUND(AF67,0)</f>
        <v>86627</v>
      </c>
      <c r="K763" s="279">
        <f>ROUND(AF68,0)</f>
        <v>126</v>
      </c>
      <c r="L763" s="279">
        <f>ROUND(AF69,0)</f>
        <v>72194</v>
      </c>
      <c r="M763" s="279">
        <f>ROUND(AF70,0)</f>
        <v>7008840</v>
      </c>
      <c r="N763" s="279">
        <f>ROUND(AF75,0)</f>
        <v>9299544</v>
      </c>
      <c r="O763" s="279">
        <f>ROUND(AF73,0)</f>
        <v>43448</v>
      </c>
      <c r="P763" s="279">
        <f>IF(AF76&gt;0,ROUND(AF76,0),0)</f>
        <v>10250</v>
      </c>
      <c r="Q763" s="279">
        <f>IF(AF77&gt;0,ROUND(AF77,0),0)</f>
        <v>0</v>
      </c>
      <c r="R763" s="279">
        <f>IF(AF78&gt;0,ROUND(AF78,0),0)</f>
        <v>3790</v>
      </c>
      <c r="S763" s="279">
        <f>IF(AF79&gt;0,ROUND(AF79,0),0)</f>
        <v>16776</v>
      </c>
      <c r="T763" s="281">
        <f>IF(AF80&gt;0,ROUND(AF80,2),0)</f>
        <v>4.03</v>
      </c>
      <c r="U763" s="279"/>
      <c r="V763" s="280"/>
      <c r="W763" s="279"/>
      <c r="X763" s="279"/>
      <c r="Y763" s="279">
        <f t="shared" si="21"/>
        <v>2070115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029*0/21*7230*A</v>
      </c>
      <c r="B764" s="279">
        <f>ROUND(AG59,0)</f>
        <v>47369</v>
      </c>
      <c r="C764" s="281">
        <f>ROUND(AG60,2)</f>
        <v>192.09</v>
      </c>
      <c r="D764" s="279">
        <f>ROUND(AG61,0)</f>
        <v>25305037</v>
      </c>
      <c r="E764" s="279">
        <f>ROUND(AG62,0)</f>
        <v>7281519</v>
      </c>
      <c r="F764" s="279">
        <f>ROUND(AG63,0)</f>
        <v>0</v>
      </c>
      <c r="G764" s="279">
        <f>ROUND(AG64,0)</f>
        <v>3572174</v>
      </c>
      <c r="H764" s="279">
        <f>ROUND(AG65,0)</f>
        <v>14147</v>
      </c>
      <c r="I764" s="279">
        <f>ROUND(AG66,0)</f>
        <v>381570</v>
      </c>
      <c r="J764" s="279">
        <f>ROUND(AG67,0)</f>
        <v>491695</v>
      </c>
      <c r="K764" s="279">
        <f>ROUND(AG68,0)</f>
        <v>199</v>
      </c>
      <c r="L764" s="279">
        <f>ROUND(AG69,0)</f>
        <v>99612</v>
      </c>
      <c r="M764" s="279">
        <f>ROUND(AG70,0)</f>
        <v>261389</v>
      </c>
      <c r="N764" s="279">
        <f>ROUND(AG75,0)</f>
        <v>226332145</v>
      </c>
      <c r="O764" s="279">
        <f>ROUND(AG73,0)</f>
        <v>83821420</v>
      </c>
      <c r="P764" s="279">
        <f>IF(AG76&gt;0,ROUND(AG76,0),0)</f>
        <v>26332</v>
      </c>
      <c r="Q764" s="279">
        <f>IF(AG77&gt;0,ROUND(AG77,0),0)</f>
        <v>0</v>
      </c>
      <c r="R764" s="279">
        <f>IF(AG78&gt;0,ROUND(AG78,0),0)</f>
        <v>9336</v>
      </c>
      <c r="S764" s="279">
        <f>IF(AG79&gt;0,ROUND(AG79,0),0)</f>
        <v>368246</v>
      </c>
      <c r="T764" s="281">
        <f>IF(AG80&gt;0,ROUND(AG80,2),0)</f>
        <v>108.66</v>
      </c>
      <c r="U764" s="279"/>
      <c r="V764" s="280"/>
      <c r="W764" s="279"/>
      <c r="X764" s="279"/>
      <c r="Y764" s="279">
        <f t="shared" si="21"/>
        <v>29169612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029*0/21*7240*A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133</v>
      </c>
      <c r="H765" s="279">
        <f>ROUND(AH65,0)</f>
        <v>0</v>
      </c>
      <c r="I765" s="279">
        <f>ROUND(AH66,0)</f>
        <v>11742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945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029*0/21*7250*A</v>
      </c>
      <c r="B766" s="279">
        <f>ROUND(AI59,0)</f>
        <v>0</v>
      </c>
      <c r="C766" s="281">
        <f>ROUND(AI60,2)</f>
        <v>0</v>
      </c>
      <c r="D766" s="279">
        <f>ROUND(AI61,0)</f>
        <v>0</v>
      </c>
      <c r="E766" s="279">
        <f>ROUND(AI62,0)</f>
        <v>0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0</v>
      </c>
      <c r="O766" s="279">
        <f>ROUND(AI73,0)</f>
        <v>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1"/>
        <v>0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029*0/21*7260*A</v>
      </c>
      <c r="B767" s="279">
        <f>ROUND(AJ59,0)</f>
        <v>306553</v>
      </c>
      <c r="C767" s="281">
        <f>ROUND(AJ60,2)</f>
        <v>649.61</v>
      </c>
      <c r="D767" s="279">
        <f>ROUND(AJ61,0)</f>
        <v>60956640</v>
      </c>
      <c r="E767" s="279">
        <f>ROUND(AJ62,0)</f>
        <v>20818396</v>
      </c>
      <c r="F767" s="279">
        <f>ROUND(AJ63,0)</f>
        <v>229032</v>
      </c>
      <c r="G767" s="279">
        <f>ROUND(AJ64,0)</f>
        <v>8237015</v>
      </c>
      <c r="H767" s="279">
        <f>ROUND(AJ65,0)</f>
        <v>85029</v>
      </c>
      <c r="I767" s="279">
        <f>ROUND(AJ66,0)</f>
        <v>1678651</v>
      </c>
      <c r="J767" s="279">
        <f>ROUND(AJ67,0)</f>
        <v>2898237</v>
      </c>
      <c r="K767" s="279">
        <f>ROUND(AJ68,0)</f>
        <v>777663</v>
      </c>
      <c r="L767" s="279">
        <f>ROUND(AJ69,0)</f>
        <v>86379</v>
      </c>
      <c r="M767" s="279">
        <f>ROUND(AJ70,0)</f>
        <v>15696904</v>
      </c>
      <c r="N767" s="279">
        <f>ROUND(AJ75,0)</f>
        <v>165444237</v>
      </c>
      <c r="O767" s="279">
        <f>ROUND(AJ73,0)</f>
        <v>8848601</v>
      </c>
      <c r="P767" s="279">
        <f>IF(AJ76&gt;0,ROUND(AJ76,0),0)</f>
        <v>209810</v>
      </c>
      <c r="Q767" s="279">
        <f>IF(AJ77&gt;0,ROUND(AJ77,0),0)</f>
        <v>0</v>
      </c>
      <c r="R767" s="279">
        <f>IF(AJ78&gt;0,ROUND(AJ78,0),0)</f>
        <v>60058</v>
      </c>
      <c r="S767" s="279">
        <f>IF(AJ79&gt;0,ROUND(AJ79,0),0)</f>
        <v>166367</v>
      </c>
      <c r="T767" s="281">
        <f>IF(AJ80&gt;0,ROUND(AJ80,2),0)</f>
        <v>156.54</v>
      </c>
      <c r="U767" s="279"/>
      <c r="V767" s="280"/>
      <c r="W767" s="279"/>
      <c r="X767" s="279"/>
      <c r="Y767" s="279">
        <f t="shared" si="21"/>
        <v>39722223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029*0/21*7310*A</v>
      </c>
      <c r="B768" s="279">
        <f>ROUND(AK59,0)</f>
        <v>74843</v>
      </c>
      <c r="C768" s="281">
        <f>ROUND(AK60,2)</f>
        <v>30.97</v>
      </c>
      <c r="D768" s="279">
        <f>ROUND(AK61,0)</f>
        <v>2983340</v>
      </c>
      <c r="E768" s="279">
        <f>ROUND(AK62,0)</f>
        <v>1078580</v>
      </c>
      <c r="F768" s="279">
        <f>ROUND(AK63,0)</f>
        <v>0</v>
      </c>
      <c r="G768" s="279">
        <f>ROUND(AK64,0)</f>
        <v>26247</v>
      </c>
      <c r="H768" s="279">
        <f>ROUND(AK65,0)</f>
        <v>529</v>
      </c>
      <c r="I768" s="279">
        <f>ROUND(AK66,0)</f>
        <v>556</v>
      </c>
      <c r="J768" s="279">
        <f>ROUND(AK67,0)</f>
        <v>78389</v>
      </c>
      <c r="K768" s="279">
        <f>ROUND(AK68,0)</f>
        <v>66</v>
      </c>
      <c r="L768" s="279">
        <f>ROUND(AK69,0)</f>
        <v>919</v>
      </c>
      <c r="M768" s="279">
        <f>ROUND(AK70,0)</f>
        <v>336881</v>
      </c>
      <c r="N768" s="279">
        <f>ROUND(AK75,0)</f>
        <v>11569949</v>
      </c>
      <c r="O768" s="279">
        <f>ROUND(AK73,0)</f>
        <v>11532973</v>
      </c>
      <c r="P768" s="279">
        <f>IF(AK76&gt;0,ROUND(AK76,0),0)</f>
        <v>6608</v>
      </c>
      <c r="Q768" s="279">
        <f>IF(AK77&gt;0,ROUND(AK77,0),0)</f>
        <v>0</v>
      </c>
      <c r="R768" s="279">
        <f>IF(AK78&gt;0,ROUND(AK78,0),0)</f>
        <v>2791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1919646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029*0/21*7320*A</v>
      </c>
      <c r="B769" s="279">
        <f>ROUND(AL59,0)</f>
        <v>0</v>
      </c>
      <c r="C769" s="281">
        <f>ROUND(AL60,2)</f>
        <v>0</v>
      </c>
      <c r="D769" s="279">
        <f>ROUND(AL61,0)</f>
        <v>0</v>
      </c>
      <c r="E769" s="279">
        <f>ROUND(AL62,0)</f>
        <v>0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0</v>
      </c>
      <c r="M769" s="279">
        <f>ROUND(AL70,0)</f>
        <v>0</v>
      </c>
      <c r="N769" s="279">
        <f>ROUND(AL75,0)</f>
        <v>0</v>
      </c>
      <c r="O769" s="279">
        <f>ROUND(AL73,0)</f>
        <v>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0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0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029*0/21*7330*A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029*0/21*7340*A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029*0/21*7350*A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0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0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029*0/21*7380*A</v>
      </c>
      <c r="B773" s="279">
        <f>ROUND(AP59,0)</f>
        <v>0</v>
      </c>
      <c r="C773" s="281">
        <f>ROUND(AP60,2)</f>
        <v>0</v>
      </c>
      <c r="D773" s="279">
        <f>ROUND(AP61,0)</f>
        <v>0</v>
      </c>
      <c r="E773" s="279">
        <f>ROUND(AP62,0)</f>
        <v>0</v>
      </c>
      <c r="F773" s="279">
        <f>ROUND(AP63,0)</f>
        <v>0</v>
      </c>
      <c r="G773" s="279">
        <f>ROUND(AP64,0)</f>
        <v>0</v>
      </c>
      <c r="H773" s="279">
        <f>ROUND(AP65,0)</f>
        <v>0</v>
      </c>
      <c r="I773" s="279">
        <f>ROUND(AP66,0)</f>
        <v>0</v>
      </c>
      <c r="J773" s="279">
        <f>ROUND(AP67,0)</f>
        <v>0</v>
      </c>
      <c r="K773" s="279">
        <f>ROUND(AP68,0)</f>
        <v>0</v>
      </c>
      <c r="L773" s="279">
        <f>ROUND(AP69,0)</f>
        <v>0</v>
      </c>
      <c r="M773" s="279">
        <f>ROUND(AP70,0)</f>
        <v>0</v>
      </c>
      <c r="N773" s="279">
        <f>ROUND(AP75,0)</f>
        <v>0</v>
      </c>
      <c r="O773" s="279">
        <f>ROUND(AP73,0)</f>
        <v>0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0</v>
      </c>
      <c r="T773" s="281">
        <f>IF(AP80&gt;0,ROUND(AP80,2),0)</f>
        <v>0</v>
      </c>
      <c r="U773" s="279"/>
      <c r="V773" s="280"/>
      <c r="W773" s="279"/>
      <c r="X773" s="279"/>
      <c r="Y773" s="279">
        <f t="shared" si="21"/>
        <v>0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029*0/21*7390*A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029*0/21*7400*A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1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029*0/21*7410*A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029*0/21*7420*A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1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029*0/21*7430*A</v>
      </c>
      <c r="B778" s="279">
        <f>ROUND(AU59,0)</f>
        <v>2006</v>
      </c>
      <c r="C778" s="281">
        <f>ROUND(AU60,2)</f>
        <v>10.98</v>
      </c>
      <c r="D778" s="279">
        <f>ROUND(AU61,0)</f>
        <v>974192</v>
      </c>
      <c r="E778" s="279">
        <f>ROUND(AU62,0)</f>
        <v>349977</v>
      </c>
      <c r="F778" s="279">
        <f>ROUND(AU63,0)</f>
        <v>0</v>
      </c>
      <c r="G778" s="279">
        <f>ROUND(AU64,0)</f>
        <v>1309</v>
      </c>
      <c r="H778" s="279">
        <f>ROUND(AU65,0)</f>
        <v>1873</v>
      </c>
      <c r="I778" s="279">
        <f>ROUND(AU66,0)</f>
        <v>343879</v>
      </c>
      <c r="J778" s="279">
        <f>ROUND(AU67,0)</f>
        <v>0</v>
      </c>
      <c r="K778" s="279">
        <f>ROUND(AU68,0)</f>
        <v>0</v>
      </c>
      <c r="L778" s="279">
        <f>ROUND(AU69,0)</f>
        <v>50</v>
      </c>
      <c r="M778" s="279">
        <f>ROUND(AU70,0)</f>
        <v>1466365</v>
      </c>
      <c r="N778" s="279">
        <f>ROUND(AU75,0)</f>
        <v>521610</v>
      </c>
      <c r="O778" s="279">
        <f>ROUND(AU73,0)</f>
        <v>536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4.3099999999999996</v>
      </c>
      <c r="U778" s="279"/>
      <c r="V778" s="280"/>
      <c r="W778" s="279"/>
      <c r="X778" s="279"/>
      <c r="Y778" s="279">
        <f t="shared" si="21"/>
        <v>193186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029*0/21*7490*A</v>
      </c>
      <c r="B779" s="279"/>
      <c r="C779" s="281">
        <f>ROUND(AV60,2)</f>
        <v>59.47</v>
      </c>
      <c r="D779" s="279">
        <f>ROUND(AV61,0)</f>
        <v>5507048</v>
      </c>
      <c r="E779" s="279">
        <f>ROUND(AV62,0)</f>
        <v>1864910</v>
      </c>
      <c r="F779" s="279">
        <f>ROUND(AV63,0)</f>
        <v>46946</v>
      </c>
      <c r="G779" s="279">
        <f>ROUND(AV64,0)</f>
        <v>344814</v>
      </c>
      <c r="H779" s="279">
        <f>ROUND(AV65,0)</f>
        <v>12143</v>
      </c>
      <c r="I779" s="279">
        <f>ROUND(AV66,0)</f>
        <v>4535272</v>
      </c>
      <c r="J779" s="279">
        <f>ROUND(AV67,0)</f>
        <v>14708</v>
      </c>
      <c r="K779" s="279">
        <f>ROUND(AV68,0)</f>
        <v>30108</v>
      </c>
      <c r="L779" s="279">
        <f>ROUND(AV69,0)</f>
        <v>-117136</v>
      </c>
      <c r="M779" s="279">
        <f>ROUND(AV70,0)</f>
        <v>6401437</v>
      </c>
      <c r="N779" s="279">
        <f>ROUND(AV75,0)</f>
        <v>3182762</v>
      </c>
      <c r="O779" s="279">
        <f>ROUND(AV73,0)</f>
        <v>2312988</v>
      </c>
      <c r="P779" s="279">
        <f>IF(AV76&gt;0,ROUND(AV76,0),0)</f>
        <v>1620</v>
      </c>
      <c r="Q779" s="279">
        <f>IF(AV77&gt;0,ROUND(AV77,0),0)</f>
        <v>0</v>
      </c>
      <c r="R779" s="279">
        <f>IF(AV78&gt;0,ROUND(AV78,0),0)</f>
        <v>2929</v>
      </c>
      <c r="S779" s="279">
        <f>IF(AV79&gt;0,ROUND(AV79,0),0)</f>
        <v>4417</v>
      </c>
      <c r="T779" s="281">
        <f>IF(AV80&gt;0,ROUND(AV80,2),0)</f>
        <v>13.18</v>
      </c>
      <c r="U779" s="279"/>
      <c r="V779" s="280"/>
      <c r="W779" s="279"/>
      <c r="X779" s="279"/>
      <c r="Y779" s="279">
        <f t="shared" si="21"/>
        <v>1515427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029*0/21*8200*A</v>
      </c>
      <c r="B780" s="279"/>
      <c r="C780" s="281">
        <f>ROUND(AW60,2)</f>
        <v>3.01</v>
      </c>
      <c r="D780" s="279">
        <f>ROUND(AW61,0)</f>
        <v>220943</v>
      </c>
      <c r="E780" s="279">
        <f>ROUND(AW62,0)</f>
        <v>61382</v>
      </c>
      <c r="F780" s="279">
        <f>ROUND(AW63,0)</f>
        <v>0</v>
      </c>
      <c r="G780" s="279">
        <f>ROUND(AW64,0)</f>
        <v>483758</v>
      </c>
      <c r="H780" s="279">
        <f>ROUND(AW65,0)</f>
        <v>0</v>
      </c>
      <c r="I780" s="279">
        <f>ROUND(AW66,0)</f>
        <v>29863842</v>
      </c>
      <c r="J780" s="279">
        <f>ROUND(AW67,0)</f>
        <v>0</v>
      </c>
      <c r="K780" s="279">
        <f>ROUND(AW68,0)</f>
        <v>0</v>
      </c>
      <c r="L780" s="279">
        <f>ROUND(AW69,0)</f>
        <v>14310</v>
      </c>
      <c r="M780" s="279">
        <f>ROUND(AW70,0)</f>
        <v>699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029*0/21*8310*A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0</v>
      </c>
      <c r="H781" s="279">
        <f>ROUND(AX65,0)</f>
        <v>0</v>
      </c>
      <c r="I781" s="279">
        <f>ROUND(AX66,0)</f>
        <v>0</v>
      </c>
      <c r="J781" s="279">
        <f>ROUND(AX67,0)</f>
        <v>0</v>
      </c>
      <c r="K781" s="279">
        <f>ROUND(AX68,0)</f>
        <v>0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029*0/21*8320*A</v>
      </c>
      <c r="B782" s="279">
        <f>ROUND(AY59,0)</f>
        <v>848294</v>
      </c>
      <c r="C782" s="281">
        <f>ROUND(AY60,2)</f>
        <v>141.5</v>
      </c>
      <c r="D782" s="279">
        <f>ROUND(AY61,0)</f>
        <v>7163614</v>
      </c>
      <c r="E782" s="279">
        <f>ROUND(AY62,0)</f>
        <v>2671407</v>
      </c>
      <c r="F782" s="279">
        <f>ROUND(AY63,0)</f>
        <v>0</v>
      </c>
      <c r="G782" s="279">
        <f>ROUND(AY64,0)</f>
        <v>5489968</v>
      </c>
      <c r="H782" s="279">
        <f>ROUND(AY65,0)</f>
        <v>10177</v>
      </c>
      <c r="I782" s="279">
        <f>ROUND(AY66,0)</f>
        <v>307919</v>
      </c>
      <c r="J782" s="279">
        <f>ROUND(AY67,0)</f>
        <v>373206</v>
      </c>
      <c r="K782" s="279">
        <f>ROUND(AY68,0)</f>
        <v>116</v>
      </c>
      <c r="L782" s="279">
        <f>ROUND(AY69,0)</f>
        <v>-409591</v>
      </c>
      <c r="M782" s="279">
        <f>ROUND(AY70,0)</f>
        <v>3418614</v>
      </c>
      <c r="N782" s="279"/>
      <c r="O782" s="279"/>
      <c r="P782" s="279">
        <f>IF(AY76&gt;0,ROUND(AY76,0),0)</f>
        <v>27282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029*0/21*8330*A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029*0/21*8350*A</v>
      </c>
      <c r="B784" s="279">
        <f>ROUND(BA59,0)</f>
        <v>0</v>
      </c>
      <c r="C784" s="281">
        <f>ROUND(BA60,2)</f>
        <v>11.92</v>
      </c>
      <c r="D784" s="279">
        <f>ROUND(BA61,0)</f>
        <v>549545</v>
      </c>
      <c r="E784" s="279">
        <f>ROUND(BA62,0)</f>
        <v>204647</v>
      </c>
      <c r="F784" s="279">
        <f>ROUND(BA63,0)</f>
        <v>0</v>
      </c>
      <c r="G784" s="279">
        <f>ROUND(BA64,0)</f>
        <v>223400</v>
      </c>
      <c r="H784" s="279">
        <f>ROUND(BA65,0)</f>
        <v>445</v>
      </c>
      <c r="I784" s="279">
        <f>ROUND(BA66,0)</f>
        <v>39727</v>
      </c>
      <c r="J784" s="279">
        <f>ROUND(BA67,0)</f>
        <v>51554</v>
      </c>
      <c r="K784" s="279">
        <f>ROUND(BA68,0)</f>
        <v>66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5539</v>
      </c>
      <c r="Q784" s="279">
        <f>IF(BA77&gt;0,ROUND(BA77,0),0)</f>
        <v>0</v>
      </c>
      <c r="R784" s="279">
        <f>IF(BA78&gt;0,ROUND(BA78,0),0)</f>
        <v>1964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029*0/21*8360*A</v>
      </c>
      <c r="B785" s="279"/>
      <c r="C785" s="281">
        <f>ROUND(BB60,2)</f>
        <v>105.17</v>
      </c>
      <c r="D785" s="279">
        <f>ROUND(BB61,0)</f>
        <v>8313311</v>
      </c>
      <c r="E785" s="279">
        <f>ROUND(BB62,0)</f>
        <v>3094359</v>
      </c>
      <c r="F785" s="279">
        <f>ROUND(BB63,0)</f>
        <v>131010</v>
      </c>
      <c r="G785" s="279">
        <f>ROUND(BB64,0)</f>
        <v>176281</v>
      </c>
      <c r="H785" s="279">
        <f>ROUND(BB65,0)</f>
        <v>18761</v>
      </c>
      <c r="I785" s="279">
        <f>ROUND(BB66,0)</f>
        <v>5770861</v>
      </c>
      <c r="J785" s="279">
        <f>ROUND(BB67,0)</f>
        <v>57250</v>
      </c>
      <c r="K785" s="279">
        <f>ROUND(BB68,0)</f>
        <v>9816</v>
      </c>
      <c r="L785" s="279">
        <f>ROUND(BB69,0)</f>
        <v>284046</v>
      </c>
      <c r="M785" s="279">
        <f>ROUND(BB70,0)</f>
        <v>2269087</v>
      </c>
      <c r="N785" s="279"/>
      <c r="O785" s="279"/>
      <c r="P785" s="279">
        <f>IF(BB76&gt;0,ROUND(BB76,0),0)</f>
        <v>6774</v>
      </c>
      <c r="Q785" s="279">
        <f>IF(BB77&gt;0,ROUND(BB77,0),0)</f>
        <v>0</v>
      </c>
      <c r="R785" s="279">
        <f>IF(BB78&gt;0,ROUND(BB78,0),0)</f>
        <v>1496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029*0/21*8370*A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029*0/21*8420*A</v>
      </c>
      <c r="B787" s="279"/>
      <c r="C787" s="281">
        <f>ROUND(BD60,2)</f>
        <v>0</v>
      </c>
      <c r="D787" s="279">
        <f>ROUND(BD61,0)</f>
        <v>0</v>
      </c>
      <c r="E787" s="279">
        <f>ROUND(BD62,0)</f>
        <v>0</v>
      </c>
      <c r="F787" s="279">
        <f>ROUND(BD63,0)</f>
        <v>0</v>
      </c>
      <c r="G787" s="279">
        <f>ROUND(BD64,0)</f>
        <v>0</v>
      </c>
      <c r="H787" s="279">
        <f>ROUND(BD65,0)</f>
        <v>0</v>
      </c>
      <c r="I787" s="279">
        <f>ROUND(BD66,0)</f>
        <v>3649335</v>
      </c>
      <c r="J787" s="279">
        <f>ROUND(BD67,0)</f>
        <v>26461</v>
      </c>
      <c r="K787" s="279">
        <f>ROUND(BD68,0)</f>
        <v>0</v>
      </c>
      <c r="L787" s="279">
        <f>ROUND(BD69,0)</f>
        <v>0</v>
      </c>
      <c r="M787" s="279">
        <f>ROUND(BD70,0)</f>
        <v>0</v>
      </c>
      <c r="N787" s="279"/>
      <c r="O787" s="279"/>
      <c r="P787" s="279">
        <f>IF(BD76&gt;0,ROUND(BD76,0),0)</f>
        <v>3131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029*0/21*8430*A</v>
      </c>
      <c r="B788" s="279">
        <f>ROUND(BE59,0)</f>
        <v>1122932</v>
      </c>
      <c r="C788" s="281">
        <f>ROUND(BE60,2)</f>
        <v>96.09</v>
      </c>
      <c r="D788" s="279">
        <f>ROUND(BE61,0)</f>
        <v>8067920</v>
      </c>
      <c r="E788" s="279">
        <f>ROUND(BE62,0)</f>
        <v>3080074</v>
      </c>
      <c r="F788" s="279">
        <f>ROUND(BE63,0)</f>
        <v>1284</v>
      </c>
      <c r="G788" s="279">
        <f>ROUND(BE64,0)</f>
        <v>2105251</v>
      </c>
      <c r="H788" s="279">
        <f>ROUND(BE65,0)</f>
        <v>5320883</v>
      </c>
      <c r="I788" s="279">
        <f>ROUND(BE66,0)</f>
        <v>9116352</v>
      </c>
      <c r="J788" s="279">
        <f>ROUND(BE67,0)</f>
        <v>3615286</v>
      </c>
      <c r="K788" s="279">
        <f>ROUND(BE68,0)</f>
        <v>93063</v>
      </c>
      <c r="L788" s="279">
        <f>ROUND(BE69,0)</f>
        <v>80135</v>
      </c>
      <c r="M788" s="279">
        <f>ROUND(BE70,0)</f>
        <v>57703</v>
      </c>
      <c r="N788" s="279"/>
      <c r="O788" s="279"/>
      <c r="P788" s="279">
        <f>IF(BE76&gt;0,ROUND(BE76,0),0)</f>
        <v>145714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029*0/21*8460*A</v>
      </c>
      <c r="B789" s="279"/>
      <c r="C789" s="281">
        <f>ROUND(BF60,2)</f>
        <v>217.13</v>
      </c>
      <c r="D789" s="279">
        <f>ROUND(BF61,0)</f>
        <v>10351422</v>
      </c>
      <c r="E789" s="279">
        <f>ROUND(BF62,0)</f>
        <v>3776995</v>
      </c>
      <c r="F789" s="279">
        <f>ROUND(BF63,0)</f>
        <v>0</v>
      </c>
      <c r="G789" s="279">
        <f>ROUND(BF64,0)</f>
        <v>1892807</v>
      </c>
      <c r="H789" s="279">
        <f>ROUND(BF65,0)</f>
        <v>634167</v>
      </c>
      <c r="I789" s="279">
        <f>ROUND(BF66,0)</f>
        <v>346475</v>
      </c>
      <c r="J789" s="279">
        <f>ROUND(BF67,0)</f>
        <v>277661</v>
      </c>
      <c r="K789" s="279">
        <f>ROUND(BF68,0)</f>
        <v>132</v>
      </c>
      <c r="L789" s="279">
        <f>ROUND(BF69,0)</f>
        <v>8714</v>
      </c>
      <c r="M789" s="279">
        <f>ROUND(BF70,0)</f>
        <v>15073</v>
      </c>
      <c r="N789" s="279"/>
      <c r="O789" s="279"/>
      <c r="P789" s="279">
        <f>IF(BF76&gt;0,ROUND(BF76,0),0)</f>
        <v>25971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029*0/21*8470*A</v>
      </c>
      <c r="B790" s="279"/>
      <c r="C790" s="281">
        <f>ROUND(BG60,2)</f>
        <v>19.22</v>
      </c>
      <c r="D790" s="279">
        <f>ROUND(BG61,0)</f>
        <v>1239453</v>
      </c>
      <c r="E790" s="279">
        <f>ROUND(BG62,0)</f>
        <v>455333</v>
      </c>
      <c r="F790" s="279">
        <f>ROUND(BG63,0)</f>
        <v>0</v>
      </c>
      <c r="G790" s="279">
        <f>ROUND(BG64,0)</f>
        <v>28726</v>
      </c>
      <c r="H790" s="279">
        <f>ROUND(BG65,0)</f>
        <v>380824</v>
      </c>
      <c r="I790" s="279">
        <f>ROUND(BG66,0)</f>
        <v>264356</v>
      </c>
      <c r="J790" s="279">
        <f>ROUND(BG67,0)</f>
        <v>73921</v>
      </c>
      <c r="K790" s="279">
        <f>ROUND(BG68,0)</f>
        <v>42759</v>
      </c>
      <c r="L790" s="279">
        <f>ROUND(BG69,0)</f>
        <v>18581</v>
      </c>
      <c r="M790" s="279">
        <f>ROUND(BG70,0)</f>
        <v>42028</v>
      </c>
      <c r="N790" s="279"/>
      <c r="O790" s="279"/>
      <c r="P790" s="279">
        <f>IF(BG76&gt;0,ROUND(BG76,0),0)</f>
        <v>6792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029*0/21*8480*A</v>
      </c>
      <c r="B791" s="279"/>
      <c r="C791" s="281">
        <f>ROUND(BH60,2)</f>
        <v>15.19</v>
      </c>
      <c r="D791" s="279">
        <f>ROUND(BH61,0)</f>
        <v>1164397</v>
      </c>
      <c r="E791" s="279">
        <f>ROUND(BH62,0)</f>
        <v>382750</v>
      </c>
      <c r="F791" s="279">
        <f>ROUND(BH63,0)</f>
        <v>20665</v>
      </c>
      <c r="G791" s="279">
        <f>ROUND(BH64,0)</f>
        <v>182851</v>
      </c>
      <c r="H791" s="279">
        <f>ROUND(BH65,0)</f>
        <v>194389</v>
      </c>
      <c r="I791" s="279">
        <f>ROUND(BH66,0)</f>
        <v>83389148</v>
      </c>
      <c r="J791" s="279">
        <f>ROUND(BH67,0)</f>
        <v>1439718</v>
      </c>
      <c r="K791" s="279">
        <f>ROUND(BH68,0)</f>
        <v>1893442</v>
      </c>
      <c r="L791" s="279">
        <f>ROUND(BH69,0)</f>
        <v>42801</v>
      </c>
      <c r="M791" s="279">
        <f>ROUND(BH70,0)</f>
        <v>5846158</v>
      </c>
      <c r="N791" s="279"/>
      <c r="O791" s="279"/>
      <c r="P791" s="279">
        <f>IF(BH76&gt;0,ROUND(BH76,0),0)</f>
        <v>60012</v>
      </c>
      <c r="Q791" s="279">
        <f>IF(BH77&gt;0,ROUND(BH77,0),0)</f>
        <v>0</v>
      </c>
      <c r="R791" s="279">
        <f>IF(BH78&gt;0,ROUND(BH78,0),0)</f>
        <v>2408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029*0/21*8490*A</v>
      </c>
      <c r="B792" s="279"/>
      <c r="C792" s="281">
        <f>ROUND(BI60,2)</f>
        <v>4.88</v>
      </c>
      <c r="D792" s="279">
        <f>ROUND(BI61,0)</f>
        <v>314967</v>
      </c>
      <c r="E792" s="279">
        <f>ROUND(BI62,0)</f>
        <v>103194</v>
      </c>
      <c r="F792" s="279">
        <f>ROUND(BI63,0)</f>
        <v>0</v>
      </c>
      <c r="G792" s="279">
        <f>ROUND(BI64,0)</f>
        <v>241097</v>
      </c>
      <c r="H792" s="279">
        <f>ROUND(BI65,0)</f>
        <v>87</v>
      </c>
      <c r="I792" s="279">
        <f>ROUND(BI66,0)</f>
        <v>13495</v>
      </c>
      <c r="J792" s="279">
        <f>ROUND(BI67,0)</f>
        <v>171547</v>
      </c>
      <c r="K792" s="279">
        <f>ROUND(BI68,0)</f>
        <v>461</v>
      </c>
      <c r="L792" s="279">
        <f>ROUND(BI69,0)</f>
        <v>10109</v>
      </c>
      <c r="M792" s="279">
        <f>ROUND(BI70,0)</f>
        <v>421065</v>
      </c>
      <c r="N792" s="279"/>
      <c r="O792" s="279"/>
      <c r="P792" s="279">
        <f>IF(BI76&gt;0,ROUND(BI76,0),0)</f>
        <v>20298</v>
      </c>
      <c r="Q792" s="279">
        <f>IF(BI77&gt;0,ROUND(BI77,0),0)</f>
        <v>0</v>
      </c>
      <c r="R792" s="279">
        <f>IF(BI78&gt;0,ROUND(BI78,0),0)</f>
        <v>20907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029*0/21*8510*A</v>
      </c>
      <c r="B793" s="279"/>
      <c r="C793" s="281">
        <f>ROUND(BJ60,2)</f>
        <v>0</v>
      </c>
      <c r="D793" s="279">
        <f>ROUND(BJ61,0)</f>
        <v>0</v>
      </c>
      <c r="E793" s="279">
        <f>ROUND(BJ62,0)</f>
        <v>0</v>
      </c>
      <c r="F793" s="279">
        <f>ROUND(BJ63,0)</f>
        <v>432134</v>
      </c>
      <c r="G793" s="279">
        <f>ROUND(BJ64,0)</f>
        <v>6</v>
      </c>
      <c r="H793" s="279">
        <f>ROUND(BJ65,0)</f>
        <v>0</v>
      </c>
      <c r="I793" s="279">
        <f>ROUND(BJ66,0)</f>
        <v>7007782</v>
      </c>
      <c r="J793" s="279">
        <f>ROUND(BJ67,0)</f>
        <v>25540</v>
      </c>
      <c r="K793" s="279">
        <f>ROUND(BJ68,0)</f>
        <v>0</v>
      </c>
      <c r="L793" s="279">
        <f>ROUND(BJ69,0)</f>
        <v>0</v>
      </c>
      <c r="M793" s="279">
        <f>ROUND(BJ70,0)</f>
        <v>0</v>
      </c>
      <c r="N793" s="279"/>
      <c r="O793" s="279"/>
      <c r="P793" s="279">
        <f>IF(BJ76&gt;0,ROUND(BJ76,0),0)</f>
        <v>3022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029*0/21*8530*A</v>
      </c>
      <c r="B794" s="279"/>
      <c r="C794" s="281">
        <f>ROUND(BK60,2)</f>
        <v>0</v>
      </c>
      <c r="D794" s="279">
        <f>ROUND(BK61,0)</f>
        <v>1</v>
      </c>
      <c r="E794" s="279">
        <f>ROUND(BK62,0)</f>
        <v>0</v>
      </c>
      <c r="F794" s="279">
        <f>ROUND(BK63,0)</f>
        <v>0</v>
      </c>
      <c r="G794" s="279">
        <f>ROUND(BK64,0)</f>
        <v>25</v>
      </c>
      <c r="H794" s="279">
        <f>ROUND(BK65,0)</f>
        <v>318</v>
      </c>
      <c r="I794" s="279">
        <f>ROUND(BK66,0)</f>
        <v>18423849</v>
      </c>
      <c r="J794" s="279">
        <f>ROUND(BK67,0)</f>
        <v>37524</v>
      </c>
      <c r="K794" s="279">
        <f>ROUND(BK68,0)</f>
        <v>0</v>
      </c>
      <c r="L794" s="279">
        <f>ROUND(BK69,0)</f>
        <v>-92</v>
      </c>
      <c r="M794" s="279">
        <f>ROUND(BK70,0)</f>
        <v>144244</v>
      </c>
      <c r="N794" s="279"/>
      <c r="O794" s="279"/>
      <c r="P794" s="279">
        <f>IF(BK76&gt;0,ROUND(BK76,0),0)</f>
        <v>4440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029*0/21*8560*A</v>
      </c>
      <c r="B795" s="279"/>
      <c r="C795" s="281">
        <f>ROUND(BL60,2)</f>
        <v>0</v>
      </c>
      <c r="D795" s="279">
        <f>ROUND(BL61,0)</f>
        <v>0</v>
      </c>
      <c r="E795" s="279">
        <f>ROUND(BL62,0)</f>
        <v>0</v>
      </c>
      <c r="F795" s="279">
        <f>ROUND(BL63,0)</f>
        <v>0</v>
      </c>
      <c r="G795" s="279">
        <f>ROUND(BL64,0)</f>
        <v>0</v>
      </c>
      <c r="H795" s="279">
        <f>ROUND(BL65,0)</f>
        <v>0</v>
      </c>
      <c r="I795" s="279">
        <f>ROUND(BL66,0)</f>
        <v>5785809</v>
      </c>
      <c r="J795" s="279">
        <f>ROUND(BL67,0)</f>
        <v>23351</v>
      </c>
      <c r="K795" s="279">
        <f>ROUND(BL68,0)</f>
        <v>0</v>
      </c>
      <c r="L795" s="279">
        <f>ROUND(BL69,0)</f>
        <v>0</v>
      </c>
      <c r="M795" s="279">
        <f>ROUND(BL70,0)</f>
        <v>0</v>
      </c>
      <c r="N795" s="279"/>
      <c r="O795" s="279"/>
      <c r="P795" s="279">
        <f>IF(BL76&gt;0,ROUND(BL76,0),0)</f>
        <v>2763</v>
      </c>
      <c r="Q795" s="279">
        <f>IF(BL77&gt;0,ROUND(BL77,0),0)</f>
        <v>0</v>
      </c>
      <c r="R795" s="279">
        <f>IF(BL78&gt;0,ROUND(BL78,0),0)</f>
        <v>0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029*0/21*8590*A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14419</v>
      </c>
      <c r="H796" s="279">
        <f>ROUND(BM65,0)</f>
        <v>0</v>
      </c>
      <c r="I796" s="279">
        <f>ROUND(BM66,0)</f>
        <v>4988</v>
      </c>
      <c r="J796" s="279">
        <f>ROUND(BM67,0)</f>
        <v>0</v>
      </c>
      <c r="K796" s="279">
        <f>ROUND(BM68,0)</f>
        <v>0</v>
      </c>
      <c r="L796" s="279">
        <f>ROUND(BM69,0)</f>
        <v>1938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029*0/21*8610*A</v>
      </c>
      <c r="B797" s="279"/>
      <c r="C797" s="281">
        <f>ROUND(BN60,2)</f>
        <v>44.25</v>
      </c>
      <c r="D797" s="279">
        <f>ROUND(BN61,0)</f>
        <v>5148907</v>
      </c>
      <c r="E797" s="279">
        <f>ROUND(BN62,0)</f>
        <v>1563779</v>
      </c>
      <c r="F797" s="279">
        <f>ROUND(BN63,0)</f>
        <v>509782</v>
      </c>
      <c r="G797" s="279">
        <f>ROUND(BN64,0)</f>
        <v>1048863</v>
      </c>
      <c r="H797" s="279">
        <f>ROUND(BN65,0)</f>
        <v>4154</v>
      </c>
      <c r="I797" s="279">
        <f>ROUND(BN66,0)</f>
        <v>4306401</v>
      </c>
      <c r="J797" s="279">
        <f>ROUND(BN67,0)</f>
        <v>48180</v>
      </c>
      <c r="K797" s="279">
        <f>ROUND(BN68,0)</f>
        <v>1600</v>
      </c>
      <c r="L797" s="279">
        <f>ROUND(BN69,0)</f>
        <v>882064</v>
      </c>
      <c r="M797" s="279">
        <f>ROUND(BN70,0)</f>
        <v>800728</v>
      </c>
      <c r="N797" s="279"/>
      <c r="O797" s="279"/>
      <c r="P797" s="279">
        <f>IF(BN76&gt;0,ROUND(BN76,0),0)</f>
        <v>5674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029*0/21*8620*A</v>
      </c>
      <c r="B798" s="279"/>
      <c r="C798" s="281">
        <f>ROUND(BO60,2)</f>
        <v>9.14</v>
      </c>
      <c r="D798" s="279">
        <f>ROUND(BO61,0)</f>
        <v>979589</v>
      </c>
      <c r="E798" s="279">
        <f>ROUND(BO62,0)</f>
        <v>275441</v>
      </c>
      <c r="F798" s="279">
        <f>ROUND(BO63,0)</f>
        <v>0</v>
      </c>
      <c r="G798" s="279">
        <f>ROUND(BO64,0)</f>
        <v>186693</v>
      </c>
      <c r="H798" s="279">
        <f>ROUND(BO65,0)</f>
        <v>0</v>
      </c>
      <c r="I798" s="279">
        <f>ROUND(BO66,0)</f>
        <v>-661</v>
      </c>
      <c r="J798" s="279">
        <f>ROUND(BO67,0)</f>
        <v>12434</v>
      </c>
      <c r="K798" s="279">
        <f>ROUND(BO68,0)</f>
        <v>192</v>
      </c>
      <c r="L798" s="279">
        <f>ROUND(BO69,0)</f>
        <v>1037</v>
      </c>
      <c r="M798" s="279">
        <f>ROUND(BO70,0)</f>
        <v>19380</v>
      </c>
      <c r="N798" s="279"/>
      <c r="O798" s="279"/>
      <c r="P798" s="279">
        <f>IF(BO76&gt;0,ROUND(BO76,0),0)</f>
        <v>1305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029*0/21*8630*A</v>
      </c>
      <c r="B799" s="279"/>
      <c r="C799" s="281">
        <f>ROUND(BP60,2)</f>
        <v>9.02</v>
      </c>
      <c r="D799" s="279">
        <f>ROUND(BP61,0)</f>
        <v>656975</v>
      </c>
      <c r="E799" s="279">
        <f>ROUND(BP62,0)</f>
        <v>224469</v>
      </c>
      <c r="F799" s="279">
        <f>ROUND(BP63,0)</f>
        <v>0</v>
      </c>
      <c r="G799" s="279">
        <f>ROUND(BP64,0)</f>
        <v>1899</v>
      </c>
      <c r="H799" s="279">
        <f>ROUND(BP65,0)</f>
        <v>1172</v>
      </c>
      <c r="I799" s="279">
        <f>ROUND(BP66,0)</f>
        <v>296588</v>
      </c>
      <c r="J799" s="279">
        <f>ROUND(BP67,0)</f>
        <v>6896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816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029*0/21*8640*A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029*0/21*8650*A</v>
      </c>
      <c r="B801" s="279"/>
      <c r="C801" s="281">
        <f>ROUND(BR60,2)</f>
        <v>0</v>
      </c>
      <c r="D801" s="279">
        <f>ROUND(BR61,0)</f>
        <v>0</v>
      </c>
      <c r="E801" s="279">
        <f>ROUND(BR62,0)</f>
        <v>0</v>
      </c>
      <c r="F801" s="279">
        <f>ROUND(BR63,0)</f>
        <v>0</v>
      </c>
      <c r="G801" s="279">
        <f>ROUND(BR64,0)</f>
        <v>0</v>
      </c>
      <c r="H801" s="279">
        <f>ROUND(BR65,0)</f>
        <v>0</v>
      </c>
      <c r="I801" s="279">
        <f>ROUND(BR66,0)</f>
        <v>6091466</v>
      </c>
      <c r="J801" s="279">
        <f>ROUND(BR67,0)</f>
        <v>29926</v>
      </c>
      <c r="K801" s="279">
        <f>ROUND(BR68,0)</f>
        <v>0</v>
      </c>
      <c r="L801" s="279">
        <f>ROUND(BR69,0)</f>
        <v>0</v>
      </c>
      <c r="M801" s="279">
        <f>ROUND(BR70,0)</f>
        <v>0</v>
      </c>
      <c r="N801" s="279"/>
      <c r="O801" s="279"/>
      <c r="P801" s="279">
        <f>IF(BR76&gt;0,ROUND(BR76,0),0)</f>
        <v>3541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029*0/21*8660*A</v>
      </c>
      <c r="B802" s="279"/>
      <c r="C802" s="281">
        <f>ROUND(BS60,2)</f>
        <v>3.55</v>
      </c>
      <c r="D802" s="279">
        <f>ROUND(BS61,0)</f>
        <v>232515</v>
      </c>
      <c r="E802" s="279">
        <f>ROUND(BS62,0)</f>
        <v>73356</v>
      </c>
      <c r="F802" s="279">
        <f>ROUND(BS63,0)</f>
        <v>0</v>
      </c>
      <c r="G802" s="279">
        <f>ROUND(BS64,0)</f>
        <v>11237</v>
      </c>
      <c r="H802" s="279">
        <f>ROUND(BS65,0)</f>
        <v>0</v>
      </c>
      <c r="I802" s="279">
        <f>ROUND(BS66,0)</f>
        <v>22851</v>
      </c>
      <c r="J802" s="279">
        <f>ROUND(BS67,0)</f>
        <v>5527</v>
      </c>
      <c r="K802" s="279">
        <f>ROUND(BS68,0)</f>
        <v>41</v>
      </c>
      <c r="L802" s="279">
        <f>ROUND(BS69,0)</f>
        <v>38883</v>
      </c>
      <c r="M802" s="279">
        <f>ROUND(BS70,0)</f>
        <v>0</v>
      </c>
      <c r="N802" s="279"/>
      <c r="O802" s="279"/>
      <c r="P802" s="279">
        <f>IF(BS76&gt;0,ROUND(BS76,0),0)</f>
        <v>654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029*0/21*8670*A</v>
      </c>
      <c r="B803" s="279"/>
      <c r="C803" s="281">
        <f>ROUND(BT60,2)</f>
        <v>8.85</v>
      </c>
      <c r="D803" s="279">
        <f>ROUND(BT61,0)</f>
        <v>535915</v>
      </c>
      <c r="E803" s="279">
        <f>ROUND(BT62,0)</f>
        <v>157732</v>
      </c>
      <c r="F803" s="279">
        <f>ROUND(BT63,0)</f>
        <v>0</v>
      </c>
      <c r="G803" s="279">
        <f>ROUND(BT64,0)</f>
        <v>3215</v>
      </c>
      <c r="H803" s="279">
        <f>ROUND(BT65,0)</f>
        <v>0</v>
      </c>
      <c r="I803" s="279">
        <f>ROUND(BT66,0)</f>
        <v>4081</v>
      </c>
      <c r="J803" s="279">
        <f>ROUND(BT67,0)</f>
        <v>8933</v>
      </c>
      <c r="K803" s="279">
        <f>ROUND(BT68,0)</f>
        <v>66</v>
      </c>
      <c r="L803" s="279">
        <f>ROUND(BT69,0)</f>
        <v>15401</v>
      </c>
      <c r="M803" s="279">
        <f>ROUND(BT70,0)</f>
        <v>0</v>
      </c>
      <c r="N803" s="279"/>
      <c r="O803" s="279"/>
      <c r="P803" s="279">
        <f>IF(BT76&gt;0,ROUND(BT76,0),0)</f>
        <v>1057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029*0/21*8680*A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029*0/21*8690*A</v>
      </c>
      <c r="B805" s="279"/>
      <c r="C805" s="281">
        <f>ROUND(BV60,2)</f>
        <v>0</v>
      </c>
      <c r="D805" s="279">
        <f>ROUND(BV61,0)</f>
        <v>0</v>
      </c>
      <c r="E805" s="279">
        <f>ROUND(BV62,0)</f>
        <v>0</v>
      </c>
      <c r="F805" s="279">
        <f>ROUND(BV63,0)</f>
        <v>0</v>
      </c>
      <c r="G805" s="279">
        <f>ROUND(BV64,0)</f>
        <v>0</v>
      </c>
      <c r="H805" s="279">
        <f>ROUND(BV65,0)</f>
        <v>0</v>
      </c>
      <c r="I805" s="279">
        <f>ROUND(BV66,0)</f>
        <v>7000656</v>
      </c>
      <c r="J805" s="279">
        <f>ROUND(BV67,0)</f>
        <v>135529</v>
      </c>
      <c r="K805" s="279">
        <f>ROUND(BV68,0)</f>
        <v>0</v>
      </c>
      <c r="L805" s="279">
        <f>ROUND(BV69,0)</f>
        <v>0</v>
      </c>
      <c r="M805" s="279">
        <f>ROUND(BV70,0)</f>
        <v>0</v>
      </c>
      <c r="N805" s="279"/>
      <c r="O805" s="279"/>
      <c r="P805" s="279">
        <f>IF(BV76&gt;0,ROUND(BV76,0),0)</f>
        <v>14834</v>
      </c>
      <c r="Q805" s="279">
        <f>IF(BV77&gt;0,ROUND(BV77,0),0)</f>
        <v>0</v>
      </c>
      <c r="R805" s="279">
        <f>IF(BV78&gt;0,ROUND(BV78,0),0)</f>
        <v>0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029*0/21*8700*A</v>
      </c>
      <c r="B806" s="279"/>
      <c r="C806" s="281">
        <f>ROUND(BW60,2)</f>
        <v>111.9</v>
      </c>
      <c r="D806" s="279">
        <f>ROUND(BW61,0)</f>
        <v>21492104</v>
      </c>
      <c r="E806" s="279">
        <f>ROUND(BW62,0)</f>
        <v>6255604</v>
      </c>
      <c r="F806" s="279">
        <f>ROUND(BW63,0)</f>
        <v>33945248</v>
      </c>
      <c r="G806" s="279">
        <f>ROUND(BW64,0)</f>
        <v>6625</v>
      </c>
      <c r="H806" s="279">
        <f>ROUND(BW65,0)</f>
        <v>11756</v>
      </c>
      <c r="I806" s="279">
        <f>ROUND(BW66,0)</f>
        <v>1377665</v>
      </c>
      <c r="J806" s="279">
        <f>ROUND(BW67,0)</f>
        <v>1084451</v>
      </c>
      <c r="K806" s="279">
        <f>ROUND(BW68,0)</f>
        <v>515</v>
      </c>
      <c r="L806" s="279">
        <f>ROUND(BW69,0)</f>
        <v>30865</v>
      </c>
      <c r="M806" s="279">
        <f>ROUND(BW70,0)</f>
        <v>0</v>
      </c>
      <c r="N806" s="279"/>
      <c r="O806" s="279"/>
      <c r="P806" s="279">
        <f>IF(BW76&gt;0,ROUND(BW76,0),0)</f>
        <v>128316</v>
      </c>
      <c r="Q806" s="279">
        <f>IF(BW77&gt;0,ROUND(BW77,0),0)</f>
        <v>0</v>
      </c>
      <c r="R806" s="279">
        <f>IF(BW78&gt;0,ROUND(BW78,0),0)</f>
        <v>0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029*0/21*8710*A</v>
      </c>
      <c r="B807" s="279"/>
      <c r="C807" s="281">
        <f>ROUND(BX60,2)</f>
        <v>53.08</v>
      </c>
      <c r="D807" s="279">
        <f>ROUND(BX61,0)</f>
        <v>6177076</v>
      </c>
      <c r="E807" s="279">
        <f>ROUND(BX62,0)</f>
        <v>2055777</v>
      </c>
      <c r="F807" s="279">
        <f>ROUND(BX63,0)</f>
        <v>0</v>
      </c>
      <c r="G807" s="279">
        <f>ROUND(BX64,0)</f>
        <v>86628</v>
      </c>
      <c r="H807" s="279">
        <f>ROUND(BX65,0)</f>
        <v>837</v>
      </c>
      <c r="I807" s="279">
        <f>ROUND(BX66,0)</f>
        <v>-30803</v>
      </c>
      <c r="J807" s="279">
        <f>ROUND(BX67,0)</f>
        <v>43305</v>
      </c>
      <c r="K807" s="279">
        <f>ROUND(BX68,0)</f>
        <v>66</v>
      </c>
      <c r="L807" s="279">
        <f>ROUND(BX69,0)</f>
        <v>648388</v>
      </c>
      <c r="M807" s="279">
        <f>ROUND(BX70,0)</f>
        <v>194261</v>
      </c>
      <c r="N807" s="279"/>
      <c r="O807" s="279"/>
      <c r="P807" s="279">
        <f>IF(BX76&gt;0,ROUND(BX76,0),0)</f>
        <v>5124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029*0/21*8720*A</v>
      </c>
      <c r="B808" s="279"/>
      <c r="C808" s="281">
        <f>ROUND(BY60,2)</f>
        <v>99.17</v>
      </c>
      <c r="D808" s="279">
        <f>ROUND(BY61,0)</f>
        <v>10189680</v>
      </c>
      <c r="E808" s="279">
        <f>ROUND(BY62,0)</f>
        <v>3642646</v>
      </c>
      <c r="F808" s="279">
        <f>ROUND(BY63,0)</f>
        <v>54718</v>
      </c>
      <c r="G808" s="279">
        <f>ROUND(BY64,0)</f>
        <v>34559</v>
      </c>
      <c r="H808" s="279">
        <f>ROUND(BY65,0)</f>
        <v>14463</v>
      </c>
      <c r="I808" s="279">
        <f>ROUND(BY66,0)</f>
        <v>14785</v>
      </c>
      <c r="J808" s="279">
        <f>ROUND(BY67,0)</f>
        <v>27357</v>
      </c>
      <c r="K808" s="279">
        <f>ROUND(BY68,0)</f>
        <v>389</v>
      </c>
      <c r="L808" s="279">
        <f>ROUND(BY69,0)</f>
        <v>25580</v>
      </c>
      <c r="M808" s="279">
        <f>ROUND(BY70,0)</f>
        <v>10966</v>
      </c>
      <c r="N808" s="279"/>
      <c r="O808" s="279"/>
      <c r="P808" s="279">
        <f>IF(BY76&gt;0,ROUND(BY76,0),0)</f>
        <v>3237</v>
      </c>
      <c r="Q808" s="279">
        <f>IF(BY77&gt;0,ROUND(BY77,0),0)</f>
        <v>0</v>
      </c>
      <c r="R808" s="279">
        <f>IF(BY78&gt;0,ROUND(BY78,0),0)</f>
        <v>0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029*0/21*8730*A</v>
      </c>
      <c r="B809" s="279"/>
      <c r="C809" s="281">
        <f>ROUND(BZ60,2)</f>
        <v>61.81</v>
      </c>
      <c r="D809" s="279">
        <f>ROUND(BZ61,0)</f>
        <v>8332421</v>
      </c>
      <c r="E809" s="279">
        <f>ROUND(BZ62,0)</f>
        <v>1672988</v>
      </c>
      <c r="F809" s="279">
        <f>ROUND(BZ63,0)</f>
        <v>1226</v>
      </c>
      <c r="G809" s="279">
        <f>ROUND(BZ64,0)</f>
        <v>8793</v>
      </c>
      <c r="H809" s="279">
        <f>ROUND(BZ65,0)</f>
        <v>5192</v>
      </c>
      <c r="I809" s="279">
        <f>ROUND(BZ66,0)</f>
        <v>33</v>
      </c>
      <c r="J809" s="279">
        <f>ROUND(BZ67,0)</f>
        <v>17039</v>
      </c>
      <c r="K809" s="279">
        <f>ROUND(BZ68,0)</f>
        <v>0</v>
      </c>
      <c r="L809" s="279">
        <f>ROUND(BZ69,0)</f>
        <v>160</v>
      </c>
      <c r="M809" s="279">
        <f>ROUND(BZ70,0)</f>
        <v>0</v>
      </c>
      <c r="N809" s="279"/>
      <c r="O809" s="279"/>
      <c r="P809" s="279">
        <f>IF(BZ76&gt;0,ROUND(BZ76,0),0)</f>
        <v>1806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029*0/21*8740*A</v>
      </c>
      <c r="B810" s="279"/>
      <c r="C810" s="281">
        <f>ROUND(CA60,2)</f>
        <v>26.42</v>
      </c>
      <c r="D810" s="279">
        <f>ROUND(CA61,0)</f>
        <v>2948018</v>
      </c>
      <c r="E810" s="279">
        <f>ROUND(CA62,0)</f>
        <v>919562</v>
      </c>
      <c r="F810" s="279">
        <f>ROUND(CA63,0)</f>
        <v>-50314</v>
      </c>
      <c r="G810" s="279">
        <f>ROUND(CA64,0)</f>
        <v>77365</v>
      </c>
      <c r="H810" s="279">
        <f>ROUND(CA65,0)</f>
        <v>6288</v>
      </c>
      <c r="I810" s="279">
        <f>ROUND(CA66,0)</f>
        <v>155637</v>
      </c>
      <c r="J810" s="279">
        <f>ROUND(CA67,0)</f>
        <v>83453</v>
      </c>
      <c r="K810" s="279">
        <f>ROUND(CA68,0)</f>
        <v>1068</v>
      </c>
      <c r="L810" s="279">
        <f>ROUND(CA69,0)</f>
        <v>857395</v>
      </c>
      <c r="M810" s="279">
        <f>ROUND(CA70,0)</f>
        <v>63287</v>
      </c>
      <c r="N810" s="279"/>
      <c r="O810" s="279"/>
      <c r="P810" s="279">
        <f>IF(CA76&gt;0,ROUND(CA76,0),0)</f>
        <v>9794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5263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029*0/21*8770*A</v>
      </c>
      <c r="B811" s="279"/>
      <c r="C811" s="281">
        <f>ROUND(CB60,2)</f>
        <v>2.0099999999999998</v>
      </c>
      <c r="D811" s="279">
        <f>ROUND(CB61,0)</f>
        <v>182573</v>
      </c>
      <c r="E811" s="279">
        <f>ROUND(CB62,0)</f>
        <v>58901</v>
      </c>
      <c r="F811" s="279">
        <f>ROUND(CB63,0)</f>
        <v>0</v>
      </c>
      <c r="G811" s="279">
        <f>ROUND(CB64,0)</f>
        <v>24746</v>
      </c>
      <c r="H811" s="279">
        <f>ROUND(CB65,0)</f>
        <v>370</v>
      </c>
      <c r="I811" s="279">
        <f>ROUND(CB66,0)</f>
        <v>48775</v>
      </c>
      <c r="J811" s="279">
        <f>ROUND(CB67,0)</f>
        <v>0</v>
      </c>
      <c r="K811" s="279">
        <f>ROUND(CB68,0)</f>
        <v>0</v>
      </c>
      <c r="L811" s="279">
        <f>ROUND(CB69,0)</f>
        <v>41719</v>
      </c>
      <c r="M811" s="279">
        <f>ROUND(CB70,0)</f>
        <v>79606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029*0/21*8790*A</v>
      </c>
      <c r="B812" s="279"/>
      <c r="C812" s="281">
        <f>ROUND(CC60,2)</f>
        <v>97.67</v>
      </c>
      <c r="D812" s="279">
        <f>ROUND(CC61,0)</f>
        <v>15594659</v>
      </c>
      <c r="E812" s="279">
        <f>ROUND(CC62,0)</f>
        <v>2634723</v>
      </c>
      <c r="F812" s="279">
        <f>ROUND(CC63,0)</f>
        <v>89611</v>
      </c>
      <c r="G812" s="279">
        <f>ROUND(CC64,0)</f>
        <v>-2011884</v>
      </c>
      <c r="H812" s="279">
        <f>ROUND(CC65,0)</f>
        <v>4603001</v>
      </c>
      <c r="I812" s="279">
        <f>ROUND(CC66,0)</f>
        <v>29491759</v>
      </c>
      <c r="J812" s="279">
        <f>ROUND(CC67,0)</f>
        <v>8533224</v>
      </c>
      <c r="K812" s="279">
        <f>ROUND(CC68,0)</f>
        <v>9483202</v>
      </c>
      <c r="L812" s="279">
        <f>ROUND(CC69,0)</f>
        <v>-248872</v>
      </c>
      <c r="M812" s="279">
        <f>ROUND(CC70,0)</f>
        <v>17445054</v>
      </c>
      <c r="N812" s="279"/>
      <c r="O812" s="279"/>
      <c r="P812" s="279">
        <f>IF(CC76&gt;0,ROUND(CC76,0),0)</f>
        <v>13426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029*0/21*9000*A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11771810</v>
      </c>
      <c r="V813" s="280">
        <f>ROUND(CD70,0)</f>
        <v>11033903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2">SUM(C734:C813)</f>
        <v>4544.3100000000013</v>
      </c>
      <c r="D815" s="280">
        <f t="shared" si="22"/>
        <v>448608030</v>
      </c>
      <c r="E815" s="280">
        <f t="shared" si="22"/>
        <v>142454746</v>
      </c>
      <c r="F815" s="280">
        <f t="shared" si="22"/>
        <v>35905436</v>
      </c>
      <c r="G815" s="280">
        <f t="shared" si="22"/>
        <v>193126762</v>
      </c>
      <c r="H815" s="280">
        <f t="shared" si="22"/>
        <v>11598081</v>
      </c>
      <c r="I815" s="280">
        <f t="shared" si="22"/>
        <v>245689520</v>
      </c>
      <c r="J815" s="280">
        <f t="shared" si="22"/>
        <v>30757150</v>
      </c>
      <c r="K815" s="280">
        <f t="shared" si="22"/>
        <v>15593584</v>
      </c>
      <c r="L815" s="280">
        <f>SUM(L734:L813)+SUM(U734:U813)</f>
        <v>15935927</v>
      </c>
      <c r="M815" s="280">
        <f>SUM(M734:M813)+SUM(V734:V813)</f>
        <v>108457332</v>
      </c>
      <c r="N815" s="280">
        <f t="shared" ref="N815:Y815" si="23">SUM(N734:N813)</f>
        <v>2822622855</v>
      </c>
      <c r="O815" s="280">
        <f t="shared" si="23"/>
        <v>1828323248</v>
      </c>
      <c r="P815" s="280">
        <f t="shared" si="23"/>
        <v>1122932</v>
      </c>
      <c r="Q815" s="280">
        <f t="shared" si="23"/>
        <v>848294</v>
      </c>
      <c r="R815" s="280">
        <f t="shared" si="23"/>
        <v>241382</v>
      </c>
      <c r="S815" s="280">
        <f t="shared" si="23"/>
        <v>3590213</v>
      </c>
      <c r="T815" s="284">
        <f t="shared" si="23"/>
        <v>1311.18</v>
      </c>
      <c r="U815" s="280">
        <f t="shared" si="23"/>
        <v>11771810</v>
      </c>
      <c r="V815" s="280">
        <f t="shared" si="23"/>
        <v>11033903</v>
      </c>
      <c r="W815" s="280">
        <f t="shared" si="23"/>
        <v>0</v>
      </c>
      <c r="X815" s="280">
        <f t="shared" si="23"/>
        <v>0</v>
      </c>
      <c r="Y815" s="280">
        <f t="shared" si="23"/>
        <v>412634063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4544.3100000000004</v>
      </c>
      <c r="D816" s="280">
        <f>CE61</f>
        <v>448608031.87000006</v>
      </c>
      <c r="E816" s="280">
        <f>CE62</f>
        <v>142454746</v>
      </c>
      <c r="F816" s="280">
        <f>CE63</f>
        <v>35905434.310000002</v>
      </c>
      <c r="G816" s="280">
        <f>CE64</f>
        <v>193126761.65000007</v>
      </c>
      <c r="H816" s="283">
        <f>CE65</f>
        <v>11598082.16</v>
      </c>
      <c r="I816" s="283">
        <f>CE66</f>
        <v>245689517.46000001</v>
      </c>
      <c r="J816" s="283">
        <f>CE67</f>
        <v>30757150</v>
      </c>
      <c r="K816" s="283">
        <f>CE68</f>
        <v>15593581.35</v>
      </c>
      <c r="L816" s="283">
        <f>CE69</f>
        <v>15935930.25</v>
      </c>
      <c r="M816" s="283">
        <f>CE70</f>
        <v>108457329.78999996</v>
      </c>
      <c r="N816" s="280">
        <f>CE75</f>
        <v>2822622853.9500008</v>
      </c>
      <c r="O816" s="280">
        <f>CE73</f>
        <v>1828323248.6200001</v>
      </c>
      <c r="P816" s="280">
        <f>CE76</f>
        <v>1122932</v>
      </c>
      <c r="Q816" s="280">
        <f>CE77</f>
        <v>848294</v>
      </c>
      <c r="R816" s="280">
        <f>CE78</f>
        <v>241380.72037184413</v>
      </c>
      <c r="S816" s="280">
        <f>CE79</f>
        <v>3590213</v>
      </c>
      <c r="T816" s="284">
        <f>CE80</f>
        <v>1311.18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412634063.98999989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448608031</v>
      </c>
      <c r="E817" s="180">
        <f>C379</f>
        <v>142454740</v>
      </c>
      <c r="F817" s="180">
        <f>C380</f>
        <v>35905434</v>
      </c>
      <c r="G817" s="243">
        <f>C381</f>
        <v>193126761</v>
      </c>
      <c r="H817" s="243">
        <f>C382</f>
        <v>11598083</v>
      </c>
      <c r="I817" s="243">
        <f>C383</f>
        <v>245689518</v>
      </c>
      <c r="J817" s="243">
        <f>C384</f>
        <v>30757153</v>
      </c>
      <c r="K817" s="243">
        <f>C385</f>
        <v>15593581</v>
      </c>
      <c r="L817" s="243">
        <f>C386+C387+C388+C389</f>
        <v>15935928</v>
      </c>
      <c r="M817" s="243">
        <f>C370</f>
        <v>108457330</v>
      </c>
      <c r="N817" s="180">
        <f>D361</f>
        <v>2822622856</v>
      </c>
      <c r="O817" s="180">
        <f>C359</f>
        <v>1828323248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7" zoomScale="75" workbookViewId="0">
      <selection activeCell="H10" sqref="H1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148"/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Harborview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H-029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325 Ninth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325 Ninth Avenue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 98104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06/30/21</v>
      </c>
      <c r="C4" s="38"/>
      <c r="D4" s="120"/>
      <c r="E4" s="70"/>
      <c r="F4" s="127" t="str">
        <f>"License Number:  "&amp;"H-"&amp;FIXED(data!C83,0)</f>
        <v>License Number:  H-29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Harborview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Sommer Kleweno-Walley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Steffanie Fain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206.744.3000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15112</v>
      </c>
      <c r="G23" s="21">
        <f>data!D111</f>
        <v>151432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89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227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412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28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68</v>
      </c>
      <c r="E36" s="49" t="s">
        <v>292</v>
      </c>
      <c r="F36" s="24"/>
      <c r="G36" s="21">
        <f>data!C128</f>
        <v>413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Harborview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5234</v>
      </c>
      <c r="C7" s="48">
        <f>data!B139</f>
        <v>53317</v>
      </c>
      <c r="D7" s="48">
        <f>data!B140</f>
        <v>79969</v>
      </c>
      <c r="E7" s="48">
        <f>data!B141</f>
        <v>612026647</v>
      </c>
      <c r="F7" s="48">
        <f>data!B142</f>
        <v>258464268</v>
      </c>
      <c r="G7" s="48">
        <f>data!B141+data!B142</f>
        <v>870490915</v>
      </c>
    </row>
    <row r="8" spans="1:13" ht="20.149999999999999" customHeight="1" x14ac:dyDescent="0.35">
      <c r="A8" s="23" t="s">
        <v>297</v>
      </c>
      <c r="B8" s="48">
        <f>data!C138</f>
        <v>5226</v>
      </c>
      <c r="C8" s="48">
        <f>data!C139</f>
        <v>58745</v>
      </c>
      <c r="D8" s="48">
        <f>data!C140</f>
        <v>84513</v>
      </c>
      <c r="E8" s="48">
        <f>data!C141</f>
        <v>638836099</v>
      </c>
      <c r="F8" s="48">
        <f>data!C142</f>
        <v>282348965</v>
      </c>
      <c r="G8" s="48">
        <f>data!C141+data!C142</f>
        <v>921185064</v>
      </c>
    </row>
    <row r="9" spans="1:13" ht="20.149999999999999" customHeight="1" x14ac:dyDescent="0.35">
      <c r="A9" s="23" t="s">
        <v>1058</v>
      </c>
      <c r="B9" s="48">
        <f>data!D138</f>
        <v>4652</v>
      </c>
      <c r="C9" s="48">
        <f>data!D139</f>
        <v>39370</v>
      </c>
      <c r="D9" s="48">
        <f>data!D140</f>
        <v>94645</v>
      </c>
      <c r="E9" s="48">
        <f>data!D141</f>
        <v>577460502</v>
      </c>
      <c r="F9" s="48">
        <f>data!D142</f>
        <v>453486375</v>
      </c>
      <c r="G9" s="48">
        <f>data!D141+data!D142</f>
        <v>1030946877</v>
      </c>
    </row>
    <row r="10" spans="1:13" ht="20.149999999999999" customHeight="1" x14ac:dyDescent="0.35">
      <c r="A10" s="111" t="s">
        <v>203</v>
      </c>
      <c r="B10" s="48">
        <f>data!E138</f>
        <v>15112</v>
      </c>
      <c r="C10" s="48">
        <f>data!E139</f>
        <v>151432</v>
      </c>
      <c r="D10" s="48">
        <f>data!E140</f>
        <v>259127</v>
      </c>
      <c r="E10" s="48">
        <f>data!E141</f>
        <v>1828323248</v>
      </c>
      <c r="F10" s="48">
        <f>data!E142</f>
        <v>994299608</v>
      </c>
      <c r="G10" s="48">
        <f>data!E141+data!E142</f>
        <v>2822622856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60629587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31794712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Harborview Medical Center</v>
      </c>
      <c r="B3" s="30"/>
      <c r="C3" s="31" t="str">
        <f>"FYE: "&amp;data!C82</f>
        <v>FYE: 06/30/21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28359973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428374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2685444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62480453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45990013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2510486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142454743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12100085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3493496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15593581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10263615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1475793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11739408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651742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29490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1826293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2507525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Harborview Medical Center</v>
      </c>
      <c r="B3" s="8"/>
      <c r="C3" s="8"/>
      <c r="E3" s="11"/>
      <c r="F3" s="12" t="str">
        <f>" FYE: "&amp;data!C82</f>
        <v xml:space="preserve"> FYE: 06/30/21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2432095</v>
      </c>
      <c r="D7" s="21">
        <f>data!C195</f>
        <v>0</v>
      </c>
      <c r="E7" s="21">
        <f>data!D195</f>
        <v>0</v>
      </c>
      <c r="F7" s="21">
        <f>data!E195</f>
        <v>2432095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7377555</v>
      </c>
      <c r="D8" s="21">
        <f>data!C196</f>
        <v>0</v>
      </c>
      <c r="E8" s="21">
        <f>data!D196</f>
        <v>0</v>
      </c>
      <c r="F8" s="21">
        <f>data!E196</f>
        <v>7377555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416312678</v>
      </c>
      <c r="D9" s="21">
        <f>data!C197</f>
        <v>32348290</v>
      </c>
      <c r="E9" s="21">
        <f>data!D197</f>
        <v>82190</v>
      </c>
      <c r="F9" s="21">
        <f>data!E197</f>
        <v>448578778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121240381</v>
      </c>
      <c r="D10" s="21">
        <f>data!C198</f>
        <v>7101707</v>
      </c>
      <c r="E10" s="21">
        <f>data!D198</f>
        <v>0</v>
      </c>
      <c r="F10" s="21">
        <f>data!E198</f>
        <v>128342088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187099415</v>
      </c>
      <c r="D12" s="21">
        <f>data!C200</f>
        <v>4482170</v>
      </c>
      <c r="E12" s="21">
        <f>data!D200</f>
        <v>1524447</v>
      </c>
      <c r="F12" s="21">
        <f>data!E200</f>
        <v>190057138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12269134</v>
      </c>
      <c r="D14" s="21">
        <f>data!C202</f>
        <v>1589306</v>
      </c>
      <c r="E14" s="21">
        <f>data!D202</f>
        <v>4060</v>
      </c>
      <c r="F14" s="21">
        <f>data!E202</f>
        <v>13854380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37488977</v>
      </c>
      <c r="D15" s="21">
        <f>data!C203</f>
        <v>-31700038</v>
      </c>
      <c r="E15" s="21">
        <f>data!D203</f>
        <v>0</v>
      </c>
      <c r="F15" s="21">
        <f>data!E203</f>
        <v>5788939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784220235</v>
      </c>
      <c r="D16" s="21">
        <f>data!C204</f>
        <v>13821435</v>
      </c>
      <c r="E16" s="21">
        <f>data!D204</f>
        <v>1610697</v>
      </c>
      <c r="F16" s="21">
        <f>data!E204</f>
        <v>796430973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4375312</v>
      </c>
      <c r="D24" s="21">
        <f>data!C209</f>
        <v>300861</v>
      </c>
      <c r="E24" s="21">
        <f>data!D209</f>
        <v>0</v>
      </c>
      <c r="F24" s="21">
        <f>data!E209</f>
        <v>4676173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228202867</v>
      </c>
      <c r="D25" s="21">
        <f>data!C210</f>
        <v>14758119</v>
      </c>
      <c r="E25" s="21">
        <f>data!D210</f>
        <v>47822</v>
      </c>
      <c r="F25" s="21">
        <f>data!E210</f>
        <v>242913164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115164315</v>
      </c>
      <c r="D26" s="21">
        <f>data!C211</f>
        <v>2795775</v>
      </c>
      <c r="E26" s="21">
        <f>data!D211</f>
        <v>0</v>
      </c>
      <c r="F26" s="21">
        <f>data!E211</f>
        <v>117960090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143194570</v>
      </c>
      <c r="D28" s="21">
        <f>data!C213</f>
        <v>12040254</v>
      </c>
      <c r="E28" s="21">
        <f>data!D213</f>
        <v>1110824</v>
      </c>
      <c r="F28" s="21">
        <f>data!E213</f>
        <v>154124000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7004234</v>
      </c>
      <c r="D30" s="21">
        <f>data!C215</f>
        <v>862144</v>
      </c>
      <c r="E30" s="21">
        <f>data!D215</f>
        <v>2735</v>
      </c>
      <c r="F30" s="21">
        <f>data!E215</f>
        <v>7863643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497941298</v>
      </c>
      <c r="D32" s="21">
        <f>data!C217</f>
        <v>30757153</v>
      </c>
      <c r="E32" s="21">
        <f>data!D217</f>
        <v>1161381</v>
      </c>
      <c r="F32" s="21">
        <f>data!E217</f>
        <v>527537070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Harborview Medical Center</v>
      </c>
      <c r="B2" s="30"/>
      <c r="C2" s="30"/>
      <c r="D2" s="31" t="str">
        <f>"FYE: "&amp;data!C82</f>
        <v>FYE: 06/30/21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29964974.310119413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634082402.18874228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633862405.74000001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415746778.76113814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1683691586.6898806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10416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34731996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53441925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88173921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1801830482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Harborview Medical Center</v>
      </c>
      <c r="B3" s="30"/>
      <c r="C3" s="31" t="str">
        <f>" FYE: "&amp;data!C82</f>
        <v xml:space="preserve"> FYE: 06/30/21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335074582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180935001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36071687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18962514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10890571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581934355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95342753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95342753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2432095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7377555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448578778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128342088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190057138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13854380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5788939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796430973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527537070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268893903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40717875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40717875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986888886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Harborview Medical Center</v>
      </c>
      <c r="B55" s="30"/>
      <c r="C55" s="31" t="str">
        <f>"FYE: "&amp;data!C82</f>
        <v>FYE: 06/30/21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36934177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62738340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38305126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49610785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4430255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192018683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25468507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32291821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57760328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57760328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737109875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737109875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986888887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Harborview Medical Center</v>
      </c>
      <c r="B107" s="30"/>
      <c r="C107" s="31" t="str">
        <f>" FYE: "&amp;data!C82</f>
        <v xml:space="preserve"> FYE: 06/30/21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1828323248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994299608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2822622856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29964974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1683691587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88173922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1801830483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1020792373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108457330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108457330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1129249703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448608031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142454740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35905434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193126761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11598083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245689518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30757153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15593581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11739408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2507525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1688995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1139669229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-10419526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16401928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5982402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5982402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Harborview Medical Center</v>
      </c>
      <c r="B4" s="77"/>
      <c r="C4" s="77"/>
      <c r="D4" s="77"/>
      <c r="E4" s="77"/>
      <c r="F4" s="77"/>
      <c r="G4" s="80"/>
      <c r="H4" s="79" t="str">
        <f>"FYE: "&amp;data!C82</f>
        <v>FYE: 06/30/21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28313</v>
      </c>
      <c r="D9" s="14">
        <f>data!D59</f>
        <v>88803</v>
      </c>
      <c r="E9" s="14">
        <f>data!E59</f>
        <v>985</v>
      </c>
      <c r="F9" s="14">
        <f>data!F59</f>
        <v>0</v>
      </c>
      <c r="G9" s="14">
        <f>data!G59</f>
        <v>9814</v>
      </c>
      <c r="H9" s="14">
        <f>data!H59</f>
        <v>23517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323.77999999999997</v>
      </c>
      <c r="D10" s="26">
        <f>data!D60</f>
        <v>646.09</v>
      </c>
      <c r="E10" s="26">
        <f>data!E60</f>
        <v>5.12</v>
      </c>
      <c r="F10" s="26" t="str">
        <f>data!F60</f>
        <v>0</v>
      </c>
      <c r="G10" s="26">
        <f>data!G60</f>
        <v>59.03</v>
      </c>
      <c r="H10" s="26">
        <f>data!H60</f>
        <v>129.31</v>
      </c>
      <c r="I10" s="26" t="str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37501825.799999997</v>
      </c>
      <c r="D11" s="14">
        <f>data!D61</f>
        <v>63277533.219999999</v>
      </c>
      <c r="E11" s="14">
        <f>data!E61</f>
        <v>457584.15</v>
      </c>
      <c r="F11" s="14">
        <f>data!F61</f>
        <v>0</v>
      </c>
      <c r="G11" s="14">
        <f>data!G61</f>
        <v>6074198.0099999998</v>
      </c>
      <c r="H11" s="14">
        <f>data!H61</f>
        <v>11684089.17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11070669</v>
      </c>
      <c r="D12" s="14">
        <f>data!D62</f>
        <v>17284022</v>
      </c>
      <c r="E12" s="14">
        <f>data!E62</f>
        <v>136599</v>
      </c>
      <c r="F12" s="14">
        <f>data!F62</f>
        <v>0</v>
      </c>
      <c r="G12" s="14">
        <f>data!G62</f>
        <v>1921832</v>
      </c>
      <c r="H12" s="14">
        <f>data!H62</f>
        <v>3720377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839.24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5938612.3099999996</v>
      </c>
      <c r="D14" s="14">
        <f>data!D64</f>
        <v>5494792.2800000003</v>
      </c>
      <c r="E14" s="14">
        <f>data!E64</f>
        <v>8669.9599999999991</v>
      </c>
      <c r="F14" s="14">
        <f>data!F64</f>
        <v>0</v>
      </c>
      <c r="G14" s="14">
        <f>data!G64</f>
        <v>381624.84</v>
      </c>
      <c r="H14" s="14">
        <f>data!H64</f>
        <v>378767.98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9337.08</v>
      </c>
      <c r="D15" s="14">
        <f>data!D65</f>
        <v>85425.89</v>
      </c>
      <c r="E15" s="14">
        <f>data!E65</f>
        <v>924.2</v>
      </c>
      <c r="F15" s="14">
        <f>data!F65</f>
        <v>0</v>
      </c>
      <c r="G15" s="14">
        <f>data!G65</f>
        <v>10349.459999999999</v>
      </c>
      <c r="H15" s="14">
        <f>data!H65</f>
        <v>3883.25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570405.61</v>
      </c>
      <c r="D16" s="14">
        <f>data!D66</f>
        <v>651461.57999999996</v>
      </c>
      <c r="E16" s="14">
        <f>data!E66</f>
        <v>0</v>
      </c>
      <c r="F16" s="14">
        <f>data!F66</f>
        <v>0</v>
      </c>
      <c r="G16" s="14">
        <f>data!G66</f>
        <v>91051</v>
      </c>
      <c r="H16" s="14">
        <f>data!H66</f>
        <v>216028.51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777412</v>
      </c>
      <c r="D17" s="14">
        <f>data!D67</f>
        <v>942207</v>
      </c>
      <c r="E17" s="14">
        <f>data!E67</f>
        <v>0</v>
      </c>
      <c r="F17" s="14">
        <f>data!F67</f>
        <v>0</v>
      </c>
      <c r="G17" s="14">
        <f>data!G67</f>
        <v>133134</v>
      </c>
      <c r="H17" s="14">
        <f>data!H67</f>
        <v>251224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1768.36</v>
      </c>
      <c r="D18" s="14">
        <f>data!D68</f>
        <v>126.07</v>
      </c>
      <c r="E18" s="14">
        <f>data!E68</f>
        <v>0</v>
      </c>
      <c r="F18" s="14">
        <f>data!F68</f>
        <v>0</v>
      </c>
      <c r="G18" s="14">
        <f>data!G68</f>
        <v>65.709999999999994</v>
      </c>
      <c r="H18" s="14">
        <f>data!H68</f>
        <v>208.46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52577.01</v>
      </c>
      <c r="D19" s="14">
        <f>data!D69</f>
        <v>181811.98</v>
      </c>
      <c r="E19" s="14">
        <f>data!E69</f>
        <v>3828.99</v>
      </c>
      <c r="F19" s="14">
        <f>data!F69</f>
        <v>0</v>
      </c>
      <c r="G19" s="14">
        <f>data!G69</f>
        <v>20689</v>
      </c>
      <c r="H19" s="14">
        <f>data!H69</f>
        <v>85870.56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-3908.57</v>
      </c>
      <c r="D20" s="14">
        <f>-data!D70</f>
        <v>-1151.8</v>
      </c>
      <c r="E20" s="14">
        <f>-data!E70</f>
        <v>0</v>
      </c>
      <c r="F20" s="14">
        <f>-data!F70</f>
        <v>0</v>
      </c>
      <c r="G20" s="14">
        <f>-data!G70</f>
        <v>-6090.98</v>
      </c>
      <c r="H20" s="14">
        <f>-data!H70</f>
        <v>-638.59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55918698.599999994</v>
      </c>
      <c r="D21" s="14">
        <f>data!D71</f>
        <v>87916228.219999999</v>
      </c>
      <c r="E21" s="14">
        <f>data!E71</f>
        <v>607606.29999999993</v>
      </c>
      <c r="F21" s="14">
        <f>data!F71</f>
        <v>0</v>
      </c>
      <c r="G21" s="14">
        <f>data!G71</f>
        <v>8627692.2800000012</v>
      </c>
      <c r="H21" s="14">
        <f>data!H71</f>
        <v>16339810.340000002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35656270</v>
      </c>
      <c r="D23" s="48">
        <f>+data!M669</f>
        <v>58249034</v>
      </c>
      <c r="E23" s="48">
        <f>+data!M670</f>
        <v>476186</v>
      </c>
      <c r="F23" s="48">
        <f>+data!M671</f>
        <v>0</v>
      </c>
      <c r="G23" s="48">
        <f>+data!M672</f>
        <v>6444606</v>
      </c>
      <c r="H23" s="48">
        <f>+data!M673</f>
        <v>13063914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187532090.36000001</v>
      </c>
      <c r="D24" s="14">
        <f>data!D73</f>
        <v>259270057.78</v>
      </c>
      <c r="E24" s="14">
        <f>data!E73</f>
        <v>2766661.41</v>
      </c>
      <c r="F24" s="14">
        <f>data!F73</f>
        <v>0</v>
      </c>
      <c r="G24" s="14">
        <f>data!G73</f>
        <v>32006900.850000001</v>
      </c>
      <c r="H24" s="14">
        <f>data!H73</f>
        <v>65216530.859999999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1152750.49</v>
      </c>
      <c r="D25" s="14">
        <f>data!D74</f>
        <v>12353544.279999999</v>
      </c>
      <c r="E25" s="14">
        <f>data!E74</f>
        <v>36414.9</v>
      </c>
      <c r="F25" s="14">
        <f>data!F74</f>
        <v>0</v>
      </c>
      <c r="G25" s="14">
        <f>data!G74</f>
        <v>35121.800000000003</v>
      </c>
      <c r="H25" s="14">
        <f>data!H74</f>
        <v>530858.19999999995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188684840.85000002</v>
      </c>
      <c r="D26" s="14">
        <f>data!D75</f>
        <v>271623602.06</v>
      </c>
      <c r="E26" s="14">
        <f>data!E75</f>
        <v>2803076.31</v>
      </c>
      <c r="F26" s="14">
        <f>data!F75</f>
        <v>0</v>
      </c>
      <c r="G26" s="14">
        <f>data!G75</f>
        <v>32042022.650000002</v>
      </c>
      <c r="H26" s="14">
        <f>data!H75</f>
        <v>65747389.060000002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44523</v>
      </c>
      <c r="D28" s="14">
        <f>data!D76</f>
        <v>82549</v>
      </c>
      <c r="E28" s="14">
        <f>data!E76</f>
        <v>0</v>
      </c>
      <c r="F28" s="14">
        <f>data!F76</f>
        <v>0</v>
      </c>
      <c r="G28" s="14">
        <f>data!G76</f>
        <v>12696</v>
      </c>
      <c r="H28" s="14">
        <f>data!H76</f>
        <v>22122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158897</v>
      </c>
      <c r="D29" s="14">
        <f>data!D77</f>
        <v>497320</v>
      </c>
      <c r="E29" s="14">
        <f>data!E77</f>
        <v>5496</v>
      </c>
      <c r="F29" s="14" t="str">
        <f>data!F77</f>
        <v>0</v>
      </c>
      <c r="G29" s="14">
        <f>data!G77</f>
        <v>55070</v>
      </c>
      <c r="H29" s="14">
        <f>data!H77</f>
        <v>131499</v>
      </c>
      <c r="I29" s="14" t="str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15759.670835015351</v>
      </c>
      <c r="D30" s="14">
        <f>data!D78</f>
        <v>30164.967258562567</v>
      </c>
      <c r="E30" s="14" t="str">
        <f>data!E78</f>
        <v>0</v>
      </c>
      <c r="F30" s="14" t="str">
        <f>data!F78</f>
        <v>0</v>
      </c>
      <c r="G30" s="14">
        <f>data!G78</f>
        <v>3633.7652730724935</v>
      </c>
      <c r="H30" s="14">
        <f>data!H78</f>
        <v>7721.3523384693881</v>
      </c>
      <c r="I30" s="14" t="str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570213</v>
      </c>
      <c r="D31" s="14">
        <f>data!D79</f>
        <v>112311</v>
      </c>
      <c r="E31" s="14" t="str">
        <f>data!E79</f>
        <v>0</v>
      </c>
      <c r="F31" s="14" t="str">
        <f>data!F79</f>
        <v>0</v>
      </c>
      <c r="G31" s="14" t="str">
        <f>data!G79</f>
        <v>0</v>
      </c>
      <c r="H31" s="14" t="str">
        <f>data!H79</f>
        <v>0</v>
      </c>
      <c r="I31" s="14" t="str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282.25</v>
      </c>
      <c r="D32" s="84">
        <f>data!D80</f>
        <v>428.79</v>
      </c>
      <c r="E32" s="84">
        <f>data!E80</f>
        <v>2.5299999999999998</v>
      </c>
      <c r="F32" s="84" t="str">
        <f>data!F80</f>
        <v>0</v>
      </c>
      <c r="G32" s="84">
        <f>data!G80</f>
        <v>38.629999999999995</v>
      </c>
      <c r="H32" s="84">
        <f>data!H80</f>
        <v>68.97</v>
      </c>
      <c r="I32" s="84" t="str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Harborview Medical Center</v>
      </c>
      <c r="B36" s="77"/>
      <c r="C36" s="77"/>
      <c r="D36" s="77"/>
      <c r="E36" s="77"/>
      <c r="F36" s="77"/>
      <c r="G36" s="80"/>
      <c r="H36" s="79" t="str">
        <f>"FYE: "&amp;data!C82</f>
        <v>FYE: 06/30/21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3073193</v>
      </c>
    </row>
    <row r="42" spans="1:9" ht="20.149999999999999" customHeight="1" x14ac:dyDescent="0.35">
      <c r="A42" s="23">
        <v>5</v>
      </c>
      <c r="B42" s="14" t="s">
        <v>234</v>
      </c>
      <c r="C42" s="26" t="str">
        <f>data!J60</f>
        <v>0</v>
      </c>
      <c r="D42" s="26" t="str">
        <f>data!K60</f>
        <v>0</v>
      </c>
      <c r="E42" s="26" t="str">
        <f>data!L60</f>
        <v>0</v>
      </c>
      <c r="F42" s="26" t="str">
        <f>data!M60</f>
        <v>0</v>
      </c>
      <c r="G42" s="26">
        <f>data!N60</f>
        <v>0.01</v>
      </c>
      <c r="H42" s="26" t="str">
        <f>data!O60</f>
        <v>0</v>
      </c>
      <c r="I42" s="26">
        <f>data!P60</f>
        <v>207.39999999999998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603</v>
      </c>
      <c r="H43" s="14">
        <f>data!O61</f>
        <v>0</v>
      </c>
      <c r="I43" s="14">
        <f>data!P61</f>
        <v>18206955.190000001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128</v>
      </c>
      <c r="H44" s="14">
        <f>data!O62</f>
        <v>0</v>
      </c>
      <c r="I44" s="14">
        <f>data!P62</f>
        <v>6225006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32111.09</v>
      </c>
      <c r="H46" s="14">
        <f>data!O64</f>
        <v>0</v>
      </c>
      <c r="I46" s="14">
        <f>data!P64</f>
        <v>47427973.960000001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17257.13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1305389.96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3075217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27068.93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1900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32842.089999999997</v>
      </c>
      <c r="H53" s="14">
        <f>data!O71</f>
        <v>0</v>
      </c>
      <c r="I53" s="14">
        <f>data!P71</f>
        <v>76286768.170000002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329412</v>
      </c>
      <c r="H55" s="48">
        <f>+data!M680</f>
        <v>0</v>
      </c>
      <c r="I55" s="48">
        <f>+data!M681</f>
        <v>75116466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-1383.6</v>
      </c>
      <c r="H56" s="14">
        <f>data!O73</f>
        <v>0</v>
      </c>
      <c r="I56" s="14">
        <f>data!P73</f>
        <v>506104934.56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111587.41</v>
      </c>
      <c r="H57" s="14">
        <f>data!O74</f>
        <v>0</v>
      </c>
      <c r="I57" s="14">
        <f>data!P74</f>
        <v>149645472.53999999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110203.81</v>
      </c>
      <c r="H58" s="14">
        <f>data!O75</f>
        <v>0</v>
      </c>
      <c r="I58" s="14">
        <f>data!P75</f>
        <v>655750407.10000002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39214</v>
      </c>
    </row>
    <row r="61" spans="1:9" ht="20.149999999999999" customHeight="1" x14ac:dyDescent="0.35">
      <c r="A61" s="23">
        <v>23</v>
      </c>
      <c r="B61" s="14" t="s">
        <v>1187</v>
      </c>
      <c r="C61" s="14" t="str">
        <f>data!J77</f>
        <v>0</v>
      </c>
      <c r="D61" s="14" t="str">
        <f>data!K77</f>
        <v>0</v>
      </c>
      <c r="E61" s="14" t="str">
        <f>data!L77</f>
        <v>0</v>
      </c>
      <c r="F61" s="14" t="str">
        <f>data!M77</f>
        <v>0</v>
      </c>
      <c r="G61" s="14" t="str">
        <f>data!N77</f>
        <v>0</v>
      </c>
      <c r="H61" s="14" t="str">
        <f>data!O77</f>
        <v>0</v>
      </c>
      <c r="I61" s="14" t="str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 t="str">
        <f>data!J78</f>
        <v>0</v>
      </c>
      <c r="D62" s="14" t="str">
        <f>data!K78</f>
        <v>0</v>
      </c>
      <c r="E62" s="14" t="str">
        <f>data!L78</f>
        <v>0</v>
      </c>
      <c r="F62" s="14" t="str">
        <f>data!M78</f>
        <v>0</v>
      </c>
      <c r="G62" s="14" t="str">
        <f>data!N78</f>
        <v>0</v>
      </c>
      <c r="H62" s="14" t="str">
        <f>data!O78</f>
        <v>0</v>
      </c>
      <c r="I62" s="14">
        <f>data!P78</f>
        <v>20153.94215850647</v>
      </c>
    </row>
    <row r="63" spans="1:9" ht="20.149999999999999" customHeight="1" x14ac:dyDescent="0.35">
      <c r="A63" s="23">
        <v>25</v>
      </c>
      <c r="B63" s="14" t="s">
        <v>1189</v>
      </c>
      <c r="C63" s="14" t="str">
        <f>data!J79</f>
        <v>0</v>
      </c>
      <c r="D63" s="14" t="str">
        <f>data!K79</f>
        <v>0</v>
      </c>
      <c r="E63" s="14" t="str">
        <f>data!L79</f>
        <v>0</v>
      </c>
      <c r="F63" s="14" t="str">
        <f>data!M79</f>
        <v>0</v>
      </c>
      <c r="G63" s="14">
        <f>data!N79</f>
        <v>734179</v>
      </c>
      <c r="H63" s="14" t="str">
        <f>data!O79</f>
        <v>0</v>
      </c>
      <c r="I63" s="14">
        <f>data!P79</f>
        <v>1140063</v>
      </c>
    </row>
    <row r="64" spans="1:9" ht="20.149999999999999" customHeight="1" x14ac:dyDescent="0.35">
      <c r="A64" s="23">
        <v>26</v>
      </c>
      <c r="B64" s="14" t="s">
        <v>252</v>
      </c>
      <c r="C64" s="26" t="str">
        <f>data!J80</f>
        <v>0</v>
      </c>
      <c r="D64" s="26" t="str">
        <f>data!K80</f>
        <v>0</v>
      </c>
      <c r="E64" s="26" t="str">
        <f>data!L80</f>
        <v>0</v>
      </c>
      <c r="F64" s="26" t="str">
        <f>data!M80</f>
        <v>0</v>
      </c>
      <c r="G64" s="26">
        <f>data!N80</f>
        <v>0.01</v>
      </c>
      <c r="H64" s="26" t="str">
        <f>data!O80</f>
        <v>0</v>
      </c>
      <c r="I64" s="26">
        <f>data!P80</f>
        <v>103.13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Harborview Medical Center</v>
      </c>
      <c r="B68" s="77"/>
      <c r="C68" s="77"/>
      <c r="D68" s="77"/>
      <c r="E68" s="77"/>
      <c r="F68" s="77"/>
      <c r="G68" s="80"/>
      <c r="H68" s="79" t="str">
        <f>"FYE: "&amp;data!C82</f>
        <v>FYE: 06/30/21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2118393</v>
      </c>
      <c r="D73" s="48">
        <f>data!R59</f>
        <v>11257817</v>
      </c>
      <c r="E73" s="212"/>
      <c r="F73" s="212"/>
      <c r="G73" s="14">
        <f>data!U59</f>
        <v>1601318</v>
      </c>
      <c r="H73" s="14">
        <f>data!V59</f>
        <v>79060</v>
      </c>
      <c r="I73" s="14">
        <f>data!W59</f>
        <v>69629.08999999988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69.5</v>
      </c>
      <c r="D74" s="26">
        <f>data!R60</f>
        <v>56.65</v>
      </c>
      <c r="E74" s="26">
        <f>data!S60</f>
        <v>87.09</v>
      </c>
      <c r="F74" s="26" t="str">
        <f>data!T60</f>
        <v>0</v>
      </c>
      <c r="G74" s="26">
        <f>data!U60</f>
        <v>154.65</v>
      </c>
      <c r="H74" s="26">
        <f>data!V60</f>
        <v>59.47</v>
      </c>
      <c r="I74" s="26">
        <f>data!W60</f>
        <v>9.74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8237390.6399999997</v>
      </c>
      <c r="D75" s="14">
        <f>data!R61</f>
        <v>9346512.3300000001</v>
      </c>
      <c r="E75" s="14">
        <f>data!S61</f>
        <v>4768456.34</v>
      </c>
      <c r="F75" s="14">
        <f>data!T61</f>
        <v>0</v>
      </c>
      <c r="G75" s="14">
        <f>data!U61</f>
        <v>11664259.82</v>
      </c>
      <c r="H75" s="14">
        <f>data!V61</f>
        <v>5738780.3600000003</v>
      </c>
      <c r="I75" s="14">
        <f>data!W61</f>
        <v>1270349.07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2668959</v>
      </c>
      <c r="D76" s="14">
        <f>data!R62</f>
        <v>2728076</v>
      </c>
      <c r="E76" s="14">
        <f>data!S62</f>
        <v>1686778</v>
      </c>
      <c r="F76" s="14">
        <f>data!T62</f>
        <v>0</v>
      </c>
      <c r="G76" s="14">
        <f>data!U62</f>
        <v>4259638</v>
      </c>
      <c r="H76" s="14">
        <f>data!V62</f>
        <v>2069316</v>
      </c>
      <c r="I76" s="14">
        <f>data!W62</f>
        <v>417729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4692</v>
      </c>
      <c r="H77" s="14">
        <f>data!V63</f>
        <v>106130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858352.44</v>
      </c>
      <c r="D78" s="14">
        <f>data!R64</f>
        <v>2432557.7400000002</v>
      </c>
      <c r="E78" s="14">
        <f>data!S64</f>
        <v>2571067.83</v>
      </c>
      <c r="F78" s="14">
        <f>data!T64</f>
        <v>0</v>
      </c>
      <c r="G78" s="14">
        <f>data!U64</f>
        <v>6499241.9299999997</v>
      </c>
      <c r="H78" s="14">
        <f>data!V64</f>
        <v>1365352.84</v>
      </c>
      <c r="I78" s="14">
        <f>data!W64</f>
        <v>147926.66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7863.91</v>
      </c>
      <c r="D79" s="14">
        <f>data!R65</f>
        <v>28438.86</v>
      </c>
      <c r="E79" s="14">
        <f>data!S65</f>
        <v>22908.25</v>
      </c>
      <c r="F79" s="14">
        <f>data!T65</f>
        <v>0</v>
      </c>
      <c r="G79" s="14">
        <f>data!U65</f>
        <v>7269.16</v>
      </c>
      <c r="H79" s="14">
        <f>data!V65</f>
        <v>4499.17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107500.48</v>
      </c>
      <c r="D80" s="14">
        <f>data!R66</f>
        <v>41042.01</v>
      </c>
      <c r="E80" s="14">
        <f>data!S66</f>
        <v>840461.57</v>
      </c>
      <c r="F80" s="14">
        <f>data!T66</f>
        <v>0</v>
      </c>
      <c r="G80" s="14">
        <f>data!U66</f>
        <v>11101367.07</v>
      </c>
      <c r="H80" s="14">
        <f>data!V66</f>
        <v>84024.79</v>
      </c>
      <c r="I80" s="14">
        <f>data!W66</f>
        <v>79380.47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111473</v>
      </c>
      <c r="D81" s="14">
        <f>data!R67</f>
        <v>303122</v>
      </c>
      <c r="E81" s="14">
        <f>data!S67</f>
        <v>399536</v>
      </c>
      <c r="F81" s="14">
        <f>data!T67</f>
        <v>0</v>
      </c>
      <c r="G81" s="14">
        <f>data!U67</f>
        <v>732558</v>
      </c>
      <c r="H81" s="14">
        <f>data!V67</f>
        <v>419930</v>
      </c>
      <c r="I81" s="14">
        <f>data!W67</f>
        <v>376644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48718.54</v>
      </c>
      <c r="E82" s="14">
        <f>data!S68</f>
        <v>1690569.65</v>
      </c>
      <c r="F82" s="14">
        <f>data!T68</f>
        <v>0</v>
      </c>
      <c r="G82" s="14">
        <f>data!U68</f>
        <v>7882.63</v>
      </c>
      <c r="H82" s="14">
        <f>data!V68</f>
        <v>186962.05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17723.05</v>
      </c>
      <c r="D83" s="14">
        <f>data!R69</f>
        <v>0</v>
      </c>
      <c r="E83" s="14">
        <f>data!S69</f>
        <v>1023227.56</v>
      </c>
      <c r="F83" s="14">
        <f>data!T69</f>
        <v>0</v>
      </c>
      <c r="G83" s="14">
        <f>data!U69</f>
        <v>118874.36</v>
      </c>
      <c r="H83" s="14">
        <f>data!V69</f>
        <v>9338.75</v>
      </c>
      <c r="I83" s="14">
        <f>data!W69</f>
        <v>460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-8640</v>
      </c>
      <c r="F84" s="14">
        <f>-data!T70</f>
        <v>0</v>
      </c>
      <c r="G84" s="14">
        <f>-data!U70</f>
        <v>-65737.81</v>
      </c>
      <c r="H84" s="14">
        <f>-data!V70</f>
        <v>-4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12009262.520000001</v>
      </c>
      <c r="D85" s="14">
        <f>data!R71</f>
        <v>14928467.479999999</v>
      </c>
      <c r="E85" s="14">
        <f>data!S71</f>
        <v>12994365.200000001</v>
      </c>
      <c r="F85" s="14">
        <f>data!T71</f>
        <v>0</v>
      </c>
      <c r="G85" s="14">
        <f>data!U71</f>
        <v>34330045.160000004</v>
      </c>
      <c r="H85" s="14">
        <f>data!V71</f>
        <v>9984329.9600000009</v>
      </c>
      <c r="I85" s="14">
        <f>data!W71</f>
        <v>2292489.2000000002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4976349</v>
      </c>
      <c r="D87" s="48">
        <f>+data!M683</f>
        <v>10075088</v>
      </c>
      <c r="E87" s="48">
        <f>+data!M684</f>
        <v>2888800</v>
      </c>
      <c r="F87" s="48">
        <f>+data!M685</f>
        <v>0</v>
      </c>
      <c r="G87" s="48">
        <f>+data!M686</f>
        <v>23819640</v>
      </c>
      <c r="H87" s="48">
        <f>+data!M687</f>
        <v>9270274</v>
      </c>
      <c r="I87" s="48">
        <f>+data!M688</f>
        <v>3627681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10222550.08</v>
      </c>
      <c r="D88" s="14">
        <f>data!R73</f>
        <v>44334530.899999999</v>
      </c>
      <c r="E88" s="14">
        <f>data!S73</f>
        <v>0</v>
      </c>
      <c r="F88" s="14">
        <f>data!T73</f>
        <v>0</v>
      </c>
      <c r="G88" s="14">
        <f>data!U73</f>
        <v>109695458.40000001</v>
      </c>
      <c r="H88" s="14">
        <f>data!V73</f>
        <v>44852558.619999997</v>
      </c>
      <c r="I88" s="14">
        <f>data!W73</f>
        <v>14156431.49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9840579.2799999993</v>
      </c>
      <c r="D89" s="14">
        <f>data!R74</f>
        <v>44111587.780000001</v>
      </c>
      <c r="E89" s="14">
        <f>data!S74</f>
        <v>0</v>
      </c>
      <c r="F89" s="14">
        <f>data!T74</f>
        <v>0</v>
      </c>
      <c r="G89" s="14">
        <f>data!U74</f>
        <v>81802029.810000002</v>
      </c>
      <c r="H89" s="14">
        <f>data!V74</f>
        <v>31373923.969999999</v>
      </c>
      <c r="I89" s="14">
        <f>data!W74</f>
        <v>20509094.010000002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20063129.359999999</v>
      </c>
      <c r="D90" s="14">
        <f>data!R75</f>
        <v>88446118.680000007</v>
      </c>
      <c r="E90" s="14">
        <f>data!S75</f>
        <v>0</v>
      </c>
      <c r="F90" s="14">
        <f>data!T75</f>
        <v>0</v>
      </c>
      <c r="G90" s="14">
        <f>data!U75</f>
        <v>191497488.21000001</v>
      </c>
      <c r="H90" s="14">
        <f>data!V75</f>
        <v>76226482.590000004</v>
      </c>
      <c r="I90" s="14">
        <f>data!W75</f>
        <v>34665525.5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8185</v>
      </c>
      <c r="D92" s="14">
        <f>data!R76</f>
        <v>6168</v>
      </c>
      <c r="E92" s="14">
        <f>data!S76</f>
        <v>24528</v>
      </c>
      <c r="F92" s="14">
        <f>data!T76</f>
        <v>0</v>
      </c>
      <c r="G92" s="14">
        <f>data!U76</f>
        <v>39663</v>
      </c>
      <c r="H92" s="14">
        <f>data!V76</f>
        <v>16289</v>
      </c>
      <c r="I92" s="14">
        <f>data!W76</f>
        <v>2089</v>
      </c>
    </row>
    <row r="93" spans="1:9" ht="20.149999999999999" customHeight="1" x14ac:dyDescent="0.35">
      <c r="A93" s="23">
        <v>23</v>
      </c>
      <c r="B93" s="14" t="s">
        <v>1187</v>
      </c>
      <c r="C93" s="14" t="str">
        <f>data!Q77</f>
        <v>0</v>
      </c>
      <c r="D93" s="14" t="str">
        <f>data!R77</f>
        <v>0</v>
      </c>
      <c r="E93" s="14" t="str">
        <f>data!S77</f>
        <v>0</v>
      </c>
      <c r="F93" s="14" t="str">
        <f>data!T77</f>
        <v>0</v>
      </c>
      <c r="G93" s="14" t="str">
        <f>data!U77</f>
        <v>0</v>
      </c>
      <c r="H93" s="14" t="str">
        <f>data!V77</f>
        <v>0</v>
      </c>
      <c r="I93" s="14" t="str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2902.3321812246495</v>
      </c>
      <c r="D94" s="14">
        <f>data!R78</f>
        <v>2186.8537617632101</v>
      </c>
      <c r="E94" s="14">
        <f>data!S78</f>
        <v>8717.2784436562979</v>
      </c>
      <c r="F94" s="14" t="str">
        <f>data!T78</f>
        <v>0</v>
      </c>
      <c r="G94" s="14">
        <f>data!U78</f>
        <v>15090.992787887366</v>
      </c>
      <c r="H94" s="14">
        <f>data!V78</f>
        <v>4281.1704236852729</v>
      </c>
      <c r="I94" s="14">
        <f>data!W78</f>
        <v>740.65134700443355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107153</v>
      </c>
      <c r="D95" s="14">
        <f>data!R79</f>
        <v>40033</v>
      </c>
      <c r="E95" s="14">
        <f>data!S79</f>
        <v>69898</v>
      </c>
      <c r="F95" s="14" t="str">
        <f>data!T79</f>
        <v>0</v>
      </c>
      <c r="G95" s="14">
        <f>data!U79</f>
        <v>2555</v>
      </c>
      <c r="H95" s="14">
        <f>data!V79</f>
        <v>89322</v>
      </c>
      <c r="I95" s="14">
        <f>data!W79</f>
        <v>77989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57.21</v>
      </c>
      <c r="D96" s="84">
        <f>data!R80</f>
        <v>0.2</v>
      </c>
      <c r="E96" s="84">
        <f>data!S80</f>
        <v>0.08</v>
      </c>
      <c r="F96" s="84" t="str">
        <f>data!T80</f>
        <v>0</v>
      </c>
      <c r="G96" s="84">
        <f>data!U80</f>
        <v>0.32</v>
      </c>
      <c r="H96" s="84">
        <f>data!V80</f>
        <v>8.2199999999999989</v>
      </c>
      <c r="I96" s="84" t="str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Harborview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229310.87000000023</v>
      </c>
      <c r="D105" s="14">
        <f>data!Y59</f>
        <v>123841.46999999978</v>
      </c>
      <c r="E105" s="14">
        <f>data!Z59</f>
        <v>10734.82</v>
      </c>
      <c r="F105" s="14">
        <f>data!AA59</f>
        <v>5831.1600000000008</v>
      </c>
      <c r="G105" s="212"/>
      <c r="H105" s="14">
        <f>data!AC59</f>
        <v>56310</v>
      </c>
      <c r="I105" s="14">
        <f>data!AD59</f>
        <v>22260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23.69</v>
      </c>
      <c r="D106" s="26">
        <f>data!Y60</f>
        <v>167.52999999999997</v>
      </c>
      <c r="E106" s="26">
        <f>data!Z60</f>
        <v>6.65</v>
      </c>
      <c r="F106" s="26">
        <f>data!AA60</f>
        <v>3.76</v>
      </c>
      <c r="G106" s="26">
        <f>data!AB60</f>
        <v>213.33</v>
      </c>
      <c r="H106" s="26">
        <f>data!AC60</f>
        <v>80.600000000000009</v>
      </c>
      <c r="I106" s="26" t="str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2531938.41</v>
      </c>
      <c r="D107" s="14">
        <f>data!Y61</f>
        <v>14841241.859999999</v>
      </c>
      <c r="E107" s="14">
        <f>data!Z61</f>
        <v>870497.46</v>
      </c>
      <c r="F107" s="14">
        <f>data!AA61</f>
        <v>517491.23</v>
      </c>
      <c r="G107" s="14">
        <f>data!AB61</f>
        <v>22915636.41</v>
      </c>
      <c r="H107" s="14">
        <f>data!AC61</f>
        <v>8501717.4100000001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937417</v>
      </c>
      <c r="D108" s="14">
        <f>data!Y62</f>
        <v>5498305</v>
      </c>
      <c r="E108" s="14">
        <f>data!Z62</f>
        <v>278763</v>
      </c>
      <c r="F108" s="14">
        <f>data!AA62</f>
        <v>202728</v>
      </c>
      <c r="G108" s="14">
        <f>data!AB62</f>
        <v>8527733</v>
      </c>
      <c r="H108" s="14">
        <f>data!AC62</f>
        <v>2718824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87018.94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520445.94</v>
      </c>
      <c r="D110" s="14">
        <f>data!Y64</f>
        <v>5944586.0599999996</v>
      </c>
      <c r="E110" s="14">
        <f>data!Z64</f>
        <v>235656.5</v>
      </c>
      <c r="F110" s="14">
        <f>data!AA64</f>
        <v>157393.79</v>
      </c>
      <c r="G110" s="14">
        <f>data!AB64</f>
        <v>88471667.230000004</v>
      </c>
      <c r="H110" s="14">
        <f>data!AC64</f>
        <v>1516329.8</v>
      </c>
      <c r="I110" s="14">
        <f>data!AD64</f>
        <v>11767.33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740.85</v>
      </c>
      <c r="D111" s="14">
        <f>data!Y65</f>
        <v>12425.3</v>
      </c>
      <c r="E111" s="14">
        <f>data!Z65</f>
        <v>384.23</v>
      </c>
      <c r="F111" s="14">
        <f>data!AA65</f>
        <v>0</v>
      </c>
      <c r="G111" s="14">
        <f>data!AB65</f>
        <v>31229.06</v>
      </c>
      <c r="H111" s="14">
        <f>data!AC65</f>
        <v>9977.24</v>
      </c>
      <c r="I111" s="14">
        <f>data!AD65</f>
        <v>625.78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90701.8</v>
      </c>
      <c r="D112" s="14">
        <f>data!Y66</f>
        <v>139275.5</v>
      </c>
      <c r="E112" s="14">
        <f>data!Z66</f>
        <v>24548.3</v>
      </c>
      <c r="F112" s="14">
        <f>data!AA66</f>
        <v>0</v>
      </c>
      <c r="G112" s="14">
        <f>data!AB66</f>
        <v>7371166.1900000004</v>
      </c>
      <c r="H112" s="14">
        <f>data!AC66</f>
        <v>613.47</v>
      </c>
      <c r="I112" s="14">
        <f>data!AD66</f>
        <v>3088139.51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692843</v>
      </c>
      <c r="D113" s="14">
        <f>data!Y67</f>
        <v>1581963</v>
      </c>
      <c r="E113" s="14">
        <f>data!Z67</f>
        <v>194309</v>
      </c>
      <c r="F113" s="14">
        <f>data!AA67</f>
        <v>256878</v>
      </c>
      <c r="G113" s="14">
        <f>data!AB67</f>
        <v>172244</v>
      </c>
      <c r="H113" s="14">
        <f>data!AC67</f>
        <v>469916</v>
      </c>
      <c r="I113" s="14">
        <f>data!AD67</f>
        <v>13539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50176.959999999999</v>
      </c>
      <c r="E114" s="14">
        <f>data!Z68</f>
        <v>65.709999999999994</v>
      </c>
      <c r="F114" s="14">
        <f>data!AA68</f>
        <v>65.760000000000005</v>
      </c>
      <c r="G114" s="14">
        <f>data!AB68</f>
        <v>1230223.75</v>
      </c>
      <c r="H114" s="14">
        <f>data!AC68</f>
        <v>14458.45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4242.42</v>
      </c>
      <c r="D115" s="14">
        <f>data!Y69</f>
        <v>8712.4599999999991</v>
      </c>
      <c r="E115" s="14">
        <f>data!Z69</f>
        <v>8350.31</v>
      </c>
      <c r="F115" s="14">
        <f>data!AA69</f>
        <v>296.14</v>
      </c>
      <c r="G115" s="14">
        <f>data!AB69</f>
        <v>133961.25</v>
      </c>
      <c r="H115" s="14">
        <f>data!AC69</f>
        <v>5108.4399999999996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-35716.93</v>
      </c>
      <c r="E116" s="14">
        <f>-data!Z70</f>
        <v>0</v>
      </c>
      <c r="F116" s="14">
        <f>-data!AA70</f>
        <v>0</v>
      </c>
      <c r="G116" s="14">
        <f>-data!AB70</f>
        <v>-35291984.539999999</v>
      </c>
      <c r="H116" s="14">
        <f>-data!AC70</f>
        <v>-188.85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4778329.42</v>
      </c>
      <c r="D117" s="14">
        <f>data!Y71</f>
        <v>28040969.210000001</v>
      </c>
      <c r="E117" s="14">
        <f>data!Z71</f>
        <v>1612574.51</v>
      </c>
      <c r="F117" s="14">
        <f>data!AA71</f>
        <v>1134852.92</v>
      </c>
      <c r="G117" s="14">
        <f>data!AB71</f>
        <v>93648895.290000021</v>
      </c>
      <c r="H117" s="14">
        <f>data!AC71</f>
        <v>13236755.960000001</v>
      </c>
      <c r="I117" s="14">
        <f>data!AD71</f>
        <v>3114071.6199999996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15749018</v>
      </c>
      <c r="D119" s="48">
        <f>+data!M690</f>
        <v>18744280</v>
      </c>
      <c r="E119" s="48">
        <f>+data!M691</f>
        <v>2830373</v>
      </c>
      <c r="F119" s="48">
        <f>+data!M692</f>
        <v>479705</v>
      </c>
      <c r="G119" s="48">
        <f>+data!M693</f>
        <v>43568014</v>
      </c>
      <c r="H119" s="48">
        <f>+data!M694</f>
        <v>7386011</v>
      </c>
      <c r="I119" s="48">
        <f>+data!M695</f>
        <v>1025845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91842224.25</v>
      </c>
      <c r="D120" s="14">
        <f>data!Y73</f>
        <v>92591856.109999999</v>
      </c>
      <c r="E120" s="14">
        <f>data!Z73</f>
        <v>297314.65000000002</v>
      </c>
      <c r="F120" s="14">
        <f>data!AA73</f>
        <v>599129.31999999995</v>
      </c>
      <c r="G120" s="14">
        <f>data!AB73</f>
        <v>175075860.5</v>
      </c>
      <c r="H120" s="14">
        <f>data!AC73</f>
        <v>57147977.030000001</v>
      </c>
      <c r="I120" s="14">
        <f>data!AD73</f>
        <v>7029628.7999999998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69493299.159999996</v>
      </c>
      <c r="D121" s="14">
        <f>data!Y74</f>
        <v>52311782.850000001</v>
      </c>
      <c r="E121" s="14">
        <f>data!Z74</f>
        <v>25548077.390000001</v>
      </c>
      <c r="F121" s="14">
        <f>data!AA74</f>
        <v>2263282.58</v>
      </c>
      <c r="G121" s="14">
        <f>data!AB74</f>
        <v>173069215.97999999</v>
      </c>
      <c r="H121" s="14">
        <f>data!AC74</f>
        <v>2711621.16</v>
      </c>
      <c r="I121" s="14">
        <f>data!AD74</f>
        <v>155785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161335523.41</v>
      </c>
      <c r="D122" s="14">
        <f>data!Y75</f>
        <v>144903638.96000001</v>
      </c>
      <c r="E122" s="14">
        <f>data!Z75</f>
        <v>25845392.039999999</v>
      </c>
      <c r="F122" s="14">
        <f>data!AA75</f>
        <v>2862411.9</v>
      </c>
      <c r="G122" s="14">
        <f>data!AB75</f>
        <v>348145076.48000002</v>
      </c>
      <c r="H122" s="14">
        <f>data!AC75</f>
        <v>59859598.189999998</v>
      </c>
      <c r="I122" s="14">
        <f>data!AD75</f>
        <v>7185413.7999999998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2296</v>
      </c>
      <c r="D124" s="14">
        <f>data!Y76</f>
        <v>30559</v>
      </c>
      <c r="E124" s="14">
        <f>data!Z76</f>
        <v>2863</v>
      </c>
      <c r="F124" s="14">
        <f>data!AA76</f>
        <v>1694</v>
      </c>
      <c r="G124" s="14">
        <f>data!AB76</f>
        <v>18296</v>
      </c>
      <c r="H124" s="14">
        <f>data!AC76</f>
        <v>3706</v>
      </c>
      <c r="I124" s="14">
        <f>data!AD76</f>
        <v>1602</v>
      </c>
    </row>
    <row r="125" spans="1:9" ht="20.149999999999999" customHeight="1" x14ac:dyDescent="0.35">
      <c r="A125" s="23">
        <v>23</v>
      </c>
      <c r="B125" s="14" t="s">
        <v>1187</v>
      </c>
      <c r="C125" s="14" t="str">
        <f>data!X77</f>
        <v>0</v>
      </c>
      <c r="D125" s="14">
        <f>data!Y77</f>
        <v>12</v>
      </c>
      <c r="E125" s="14" t="str">
        <f>data!Z77</f>
        <v>0</v>
      </c>
      <c r="F125" s="14" t="str">
        <f>data!AA77</f>
        <v>0</v>
      </c>
      <c r="G125" s="14" t="str">
        <f>data!AB77</f>
        <v>0</v>
      </c>
      <c r="H125" s="14" t="str">
        <f>data!AC77</f>
        <v>0</v>
      </c>
      <c r="I125" s="14" t="str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814.04283998189533</v>
      </c>
      <c r="D126" s="14">
        <f>data!Y78</f>
        <v>10644.602867933991</v>
      </c>
      <c r="E126" s="14">
        <f>data!Z78</f>
        <v>1015.0717120505951</v>
      </c>
      <c r="F126" s="14">
        <f>data!AA78</f>
        <v>600.60477827932527</v>
      </c>
      <c r="G126" s="14">
        <f>data!AB78</f>
        <v>5963.8565380380933</v>
      </c>
      <c r="H126" s="14">
        <f>data!AC78</f>
        <v>1313.9559080892438</v>
      </c>
      <c r="I126" s="14">
        <f>data!AD78</f>
        <v>567.98633695600881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43556</v>
      </c>
      <c r="D127" s="14" t="str">
        <f>data!Y79</f>
        <v>0</v>
      </c>
      <c r="E127" s="14">
        <f>data!Z79</f>
        <v>2789</v>
      </c>
      <c r="F127" s="14" t="str">
        <f>data!AA79</f>
        <v>0</v>
      </c>
      <c r="G127" s="14">
        <f>data!AB79</f>
        <v>7344</v>
      </c>
      <c r="H127" s="14" t="str">
        <f>data!AC79</f>
        <v>0</v>
      </c>
      <c r="I127" s="14" t="str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 t="str">
        <f>data!X80</f>
        <v>0</v>
      </c>
      <c r="D128" s="26">
        <f>data!Y80</f>
        <v>19.729999999999997</v>
      </c>
      <c r="E128" s="26">
        <f>data!Z80</f>
        <v>2.89</v>
      </c>
      <c r="F128" s="26" t="str">
        <f>data!AA80</f>
        <v>0</v>
      </c>
      <c r="G128" s="26">
        <f>data!AB80</f>
        <v>0.03</v>
      </c>
      <c r="H128" s="26">
        <f>data!AC80</f>
        <v>11.469999999999999</v>
      </c>
      <c r="I128" s="26" t="str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Harborview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131787</v>
      </c>
      <c r="D137" s="14">
        <f>data!AF59</f>
        <v>56734</v>
      </c>
      <c r="E137" s="14">
        <f>data!AG59</f>
        <v>47369</v>
      </c>
      <c r="F137" s="14">
        <f>data!AH59</f>
        <v>0</v>
      </c>
      <c r="G137" s="14">
        <f>data!AI59</f>
        <v>0</v>
      </c>
      <c r="H137" s="14">
        <f>data!AJ59</f>
        <v>306553</v>
      </c>
      <c r="I137" s="14">
        <f>data!AK59</f>
        <v>74843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77.660000000000011</v>
      </c>
      <c r="D138" s="26">
        <f>data!AF60</f>
        <v>79.150000000000006</v>
      </c>
      <c r="E138" s="26">
        <f>data!AG60</f>
        <v>192.09000000000003</v>
      </c>
      <c r="F138" s="26" t="str">
        <f>data!AH60</f>
        <v>0</v>
      </c>
      <c r="G138" s="26" t="str">
        <f>data!AI60</f>
        <v>0</v>
      </c>
      <c r="H138" s="26">
        <f>data!AJ60</f>
        <v>649.6099999999999</v>
      </c>
      <c r="I138" s="26">
        <f>data!AK60</f>
        <v>30.97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7659281.8300000001</v>
      </c>
      <c r="D139" s="14">
        <f>data!AF61</f>
        <v>6959429.0800000001</v>
      </c>
      <c r="E139" s="14">
        <f>data!AG61</f>
        <v>25305036.809999999</v>
      </c>
      <c r="F139" s="14">
        <f>data!AH61</f>
        <v>0</v>
      </c>
      <c r="G139" s="14">
        <f>data!AI61</f>
        <v>0</v>
      </c>
      <c r="H139" s="14">
        <f>data!AJ61</f>
        <v>60956639.789999999</v>
      </c>
      <c r="I139" s="14">
        <f>data!AK61</f>
        <v>2983339.74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2882133</v>
      </c>
      <c r="D140" s="14">
        <f>data!AF62</f>
        <v>2461213</v>
      </c>
      <c r="E140" s="14">
        <f>data!AG62</f>
        <v>7281519</v>
      </c>
      <c r="F140" s="14">
        <f>data!AH62</f>
        <v>0</v>
      </c>
      <c r="G140" s="14">
        <f>data!AI62</f>
        <v>0</v>
      </c>
      <c r="H140" s="14">
        <f>data!AJ62</f>
        <v>20818396</v>
      </c>
      <c r="I140" s="14">
        <f>data!AK62</f>
        <v>1078580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295414.14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229031.7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114924.78</v>
      </c>
      <c r="D142" s="14">
        <f>data!AF64</f>
        <v>117918.15</v>
      </c>
      <c r="E142" s="14">
        <f>data!AG64</f>
        <v>3572173.91</v>
      </c>
      <c r="F142" s="14">
        <f>data!AH64</f>
        <v>132.99</v>
      </c>
      <c r="G142" s="14">
        <f>data!AI64</f>
        <v>0</v>
      </c>
      <c r="H142" s="14">
        <f>data!AJ64</f>
        <v>8237014.71</v>
      </c>
      <c r="I142" s="14">
        <f>data!AK64</f>
        <v>26247.119999999999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3914.13</v>
      </c>
      <c r="D143" s="14">
        <f>data!AF65</f>
        <v>19624.97</v>
      </c>
      <c r="E143" s="14">
        <f>data!AG65</f>
        <v>14146.84</v>
      </c>
      <c r="F143" s="14">
        <f>data!AH65</f>
        <v>0</v>
      </c>
      <c r="G143" s="14">
        <f>data!AI65</f>
        <v>0</v>
      </c>
      <c r="H143" s="14">
        <f>data!AJ65</f>
        <v>85029.19</v>
      </c>
      <c r="I143" s="14">
        <f>data!AK65</f>
        <v>529.49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26299.55</v>
      </c>
      <c r="D144" s="14">
        <f>data!AF66</f>
        <v>145820.15</v>
      </c>
      <c r="E144" s="14">
        <f>data!AG66</f>
        <v>381570.27</v>
      </c>
      <c r="F144" s="14">
        <f>data!AH66</f>
        <v>11741.73</v>
      </c>
      <c r="G144" s="14">
        <f>data!AI66</f>
        <v>0</v>
      </c>
      <c r="H144" s="14">
        <f>data!AJ66</f>
        <v>1678651.05</v>
      </c>
      <c r="I144" s="14">
        <f>data!AK66</f>
        <v>555.73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74072</v>
      </c>
      <c r="D145" s="14">
        <f>data!AF67</f>
        <v>86627</v>
      </c>
      <c r="E145" s="14">
        <f>data!AG67</f>
        <v>491695</v>
      </c>
      <c r="F145" s="14">
        <f>data!AH67</f>
        <v>0</v>
      </c>
      <c r="G145" s="14">
        <f>data!AI67</f>
        <v>0</v>
      </c>
      <c r="H145" s="14">
        <f>data!AJ67</f>
        <v>2898237</v>
      </c>
      <c r="I145" s="14">
        <f>data!AK67</f>
        <v>78389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65.709999999999994</v>
      </c>
      <c r="D146" s="14">
        <f>data!AF68</f>
        <v>125.94</v>
      </c>
      <c r="E146" s="14">
        <f>data!AG68</f>
        <v>198.53</v>
      </c>
      <c r="F146" s="14">
        <f>data!AH68</f>
        <v>0</v>
      </c>
      <c r="G146" s="14">
        <f>data!AI68</f>
        <v>0</v>
      </c>
      <c r="H146" s="14">
        <f>data!AJ68</f>
        <v>777662.8</v>
      </c>
      <c r="I146" s="14">
        <f>data!AK68</f>
        <v>65.760000000000005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1556.74</v>
      </c>
      <c r="D147" s="14">
        <f>data!AF69</f>
        <v>72193.789999999994</v>
      </c>
      <c r="E147" s="14">
        <f>data!AG69</f>
        <v>99611.51</v>
      </c>
      <c r="F147" s="14">
        <f>data!AH69</f>
        <v>0</v>
      </c>
      <c r="G147" s="14">
        <f>data!AI69</f>
        <v>0</v>
      </c>
      <c r="H147" s="14">
        <f>data!AJ69</f>
        <v>86378.96</v>
      </c>
      <c r="I147" s="14">
        <f>data!AK69</f>
        <v>919.32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-9596.16</v>
      </c>
      <c r="D148" s="14">
        <f>-data!AF70</f>
        <v>-7008840.46</v>
      </c>
      <c r="E148" s="14">
        <f>-data!AG70</f>
        <v>-261389.17</v>
      </c>
      <c r="F148" s="14">
        <f>-data!AH70</f>
        <v>0</v>
      </c>
      <c r="G148" s="14">
        <f>-data!AI70</f>
        <v>0</v>
      </c>
      <c r="H148" s="14">
        <f>-data!AJ70</f>
        <v>-15696904.470000001</v>
      </c>
      <c r="I148" s="14">
        <f>-data!AK70</f>
        <v>-336881.41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10752651.580000002</v>
      </c>
      <c r="D149" s="14">
        <f>data!AF71</f>
        <v>3149525.7600000007</v>
      </c>
      <c r="E149" s="14">
        <f>data!AG71</f>
        <v>36884562.700000003</v>
      </c>
      <c r="F149" s="14">
        <f>data!AH71</f>
        <v>11874.72</v>
      </c>
      <c r="G149" s="14">
        <f>data!AI71</f>
        <v>0</v>
      </c>
      <c r="H149" s="14">
        <f>data!AJ71</f>
        <v>80070136.729999974</v>
      </c>
      <c r="I149" s="14">
        <f>data!AK71</f>
        <v>3831744.75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4265943</v>
      </c>
      <c r="D151" s="48">
        <f>+data!M697</f>
        <v>2070115</v>
      </c>
      <c r="E151" s="48">
        <f>+data!M698</f>
        <v>29169612</v>
      </c>
      <c r="F151" s="48">
        <f>+data!M699</f>
        <v>945</v>
      </c>
      <c r="G151" s="48">
        <f>+data!M700</f>
        <v>0</v>
      </c>
      <c r="H151" s="48">
        <f>+data!M701</f>
        <v>39722223</v>
      </c>
      <c r="I151" s="48">
        <f>+data!M702</f>
        <v>1919646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21021970.030000001</v>
      </c>
      <c r="D152" s="14">
        <f>data!AF73</f>
        <v>43448.4</v>
      </c>
      <c r="E152" s="14">
        <f>data!AG73</f>
        <v>83821420.200000003</v>
      </c>
      <c r="F152" s="14">
        <f>data!AH73</f>
        <v>0</v>
      </c>
      <c r="G152" s="14">
        <f>data!AI73</f>
        <v>0</v>
      </c>
      <c r="H152" s="14">
        <f>data!AJ73</f>
        <v>8848600.6799999997</v>
      </c>
      <c r="I152" s="14">
        <f>data!AK73</f>
        <v>11532973.24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7453296.6900000004</v>
      </c>
      <c r="D153" s="14">
        <f>data!AF74</f>
        <v>9256096.0800000001</v>
      </c>
      <c r="E153" s="14">
        <f>data!AG74</f>
        <v>142510724.50999999</v>
      </c>
      <c r="F153" s="14">
        <f>data!AH74</f>
        <v>0</v>
      </c>
      <c r="G153" s="14">
        <f>data!AI74</f>
        <v>0</v>
      </c>
      <c r="H153" s="14">
        <f>data!AJ74</f>
        <v>156595636.09999999</v>
      </c>
      <c r="I153" s="14">
        <f>data!AK74</f>
        <v>36975.29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28475266.720000003</v>
      </c>
      <c r="D154" s="14">
        <f>data!AF75</f>
        <v>9299544.4800000004</v>
      </c>
      <c r="E154" s="14">
        <f>data!AG75</f>
        <v>226332144.70999998</v>
      </c>
      <c r="F154" s="14">
        <f>data!AH75</f>
        <v>0</v>
      </c>
      <c r="G154" s="14">
        <f>data!AI75</f>
        <v>0</v>
      </c>
      <c r="H154" s="14">
        <f>data!AJ75</f>
        <v>165444236.78</v>
      </c>
      <c r="I154" s="14">
        <f>data!AK75</f>
        <v>11569948.529999999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7948</v>
      </c>
      <c r="D156" s="14">
        <f>data!AF76</f>
        <v>10250</v>
      </c>
      <c r="E156" s="14">
        <f>data!AG76</f>
        <v>26332</v>
      </c>
      <c r="F156" s="14">
        <f>data!AH76</f>
        <v>0</v>
      </c>
      <c r="G156" s="14">
        <f>data!AI76</f>
        <v>0</v>
      </c>
      <c r="H156" s="14">
        <f>data!AJ76</f>
        <v>209810</v>
      </c>
      <c r="I156" s="14">
        <f>data!AK76</f>
        <v>6608</v>
      </c>
    </row>
    <row r="157" spans="1:9" ht="20.149999999999999" customHeight="1" x14ac:dyDescent="0.35">
      <c r="A157" s="23">
        <v>23</v>
      </c>
      <c r="B157" s="14" t="s">
        <v>1187</v>
      </c>
      <c r="C157" s="14" t="str">
        <f>data!AE77</f>
        <v>0</v>
      </c>
      <c r="D157" s="14" t="str">
        <f>data!AF77</f>
        <v>0</v>
      </c>
      <c r="E157" s="14" t="str">
        <f>data!AG77</f>
        <v>0</v>
      </c>
      <c r="F157" s="14" t="str">
        <f>data!AH77</f>
        <v>0</v>
      </c>
      <c r="G157" s="14" t="str">
        <f>data!AI77</f>
        <v>0</v>
      </c>
      <c r="H157" s="14" t="str">
        <f>data!AJ77</f>
        <v>0</v>
      </c>
      <c r="I157" s="14" t="str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3429.1909182512591</v>
      </c>
      <c r="D158" s="14">
        <f>data!AF78</f>
        <v>3790.4756107345138</v>
      </c>
      <c r="E158" s="14">
        <f>data!AG78</f>
        <v>9335.9651839735488</v>
      </c>
      <c r="F158" s="14" t="str">
        <f>data!AH78</f>
        <v>0</v>
      </c>
      <c r="G158" s="14" t="str">
        <f>data!AI78</f>
        <v>0</v>
      </c>
      <c r="H158" s="14">
        <f>data!AJ78</f>
        <v>60057.641441730491</v>
      </c>
      <c r="I158" s="14">
        <f>data!AK78</f>
        <v>2791.3585710703233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31739</v>
      </c>
      <c r="D159" s="14">
        <f>data!AF79</f>
        <v>16776</v>
      </c>
      <c r="E159" s="14">
        <f>data!AG79</f>
        <v>368246</v>
      </c>
      <c r="F159" s="14" t="str">
        <f>data!AH79</f>
        <v>0</v>
      </c>
      <c r="G159" s="14" t="str">
        <f>data!AI79</f>
        <v>0</v>
      </c>
      <c r="H159" s="14">
        <f>data!AJ79</f>
        <v>166367</v>
      </c>
      <c r="I159" s="14" t="str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 t="str">
        <f>data!AE80</f>
        <v>0</v>
      </c>
      <c r="D160" s="26">
        <f>data!AF80</f>
        <v>4.03</v>
      </c>
      <c r="E160" s="26">
        <f>data!AG80</f>
        <v>108.66</v>
      </c>
      <c r="F160" s="26" t="str">
        <f>data!AH80</f>
        <v>0</v>
      </c>
      <c r="G160" s="26" t="str">
        <f>data!AI80</f>
        <v>0</v>
      </c>
      <c r="H160" s="26">
        <f>data!AJ80</f>
        <v>156.53999999999991</v>
      </c>
      <c r="I160" s="26" t="str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Harborview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 t="str">
        <f>data!AL60</f>
        <v>0</v>
      </c>
      <c r="D170" s="26" t="str">
        <f>data!AM60</f>
        <v>0</v>
      </c>
      <c r="E170" s="26" t="str">
        <f>data!AN60</f>
        <v>0</v>
      </c>
      <c r="F170" s="26" t="str">
        <f>data!AO60</f>
        <v>0</v>
      </c>
      <c r="G170" s="26" t="str">
        <f>data!AP60</f>
        <v>0</v>
      </c>
      <c r="H170" s="26" t="str">
        <f>data!AQ60</f>
        <v>0</v>
      </c>
      <c r="I170" s="26" t="str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 t="str">
        <f>data!AL77</f>
        <v>0</v>
      </c>
      <c r="D189" s="14" t="str">
        <f>data!AM77</f>
        <v>0</v>
      </c>
      <c r="E189" s="14" t="str">
        <f>data!AN77</f>
        <v>0</v>
      </c>
      <c r="F189" s="14" t="str">
        <f>data!AO77</f>
        <v>0</v>
      </c>
      <c r="G189" s="14" t="str">
        <f>data!AP77</f>
        <v>0</v>
      </c>
      <c r="H189" s="14" t="str">
        <f>data!AQ77</f>
        <v>0</v>
      </c>
      <c r="I189" s="14" t="str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 t="str">
        <f>data!AL78</f>
        <v>0</v>
      </c>
      <c r="D190" s="14" t="str">
        <f>data!AM78</f>
        <v>0</v>
      </c>
      <c r="E190" s="14" t="str">
        <f>data!AN78</f>
        <v>0</v>
      </c>
      <c r="F190" s="14" t="str">
        <f>data!AO78</f>
        <v>0</v>
      </c>
      <c r="G190" s="14" t="str">
        <f>data!AP78</f>
        <v>0</v>
      </c>
      <c r="H190" s="14" t="str">
        <f>data!AQ78</f>
        <v>0</v>
      </c>
      <c r="I190" s="14" t="str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 t="str">
        <f>data!AL79</f>
        <v>0</v>
      </c>
      <c r="D191" s="14" t="str">
        <f>data!AM79</f>
        <v>0</v>
      </c>
      <c r="E191" s="14" t="str">
        <f>data!AN79</f>
        <v>0</v>
      </c>
      <c r="F191" s="14" t="str">
        <f>data!AO79</f>
        <v>0</v>
      </c>
      <c r="G191" s="14" t="str">
        <f>data!AP79</f>
        <v>0</v>
      </c>
      <c r="H191" s="14" t="str">
        <f>data!AQ79</f>
        <v>0</v>
      </c>
      <c r="I191" s="14" t="str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 t="str">
        <f>data!AL80</f>
        <v>0</v>
      </c>
      <c r="D192" s="26" t="str">
        <f>data!AM80</f>
        <v>0</v>
      </c>
      <c r="E192" s="26" t="str">
        <f>data!AN80</f>
        <v>0</v>
      </c>
      <c r="F192" s="26" t="str">
        <f>data!AO80</f>
        <v>0</v>
      </c>
      <c r="G192" s="26" t="str">
        <f>data!AP80</f>
        <v>0</v>
      </c>
      <c r="H192" s="26" t="str">
        <f>data!AQ80</f>
        <v>0</v>
      </c>
      <c r="I192" s="26" t="str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Harborview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2006</v>
      </c>
      <c r="F201" s="212"/>
      <c r="G201" s="212"/>
      <c r="H201" s="212"/>
      <c r="I201" s="14">
        <f>data!AY59</f>
        <v>848294</v>
      </c>
    </row>
    <row r="202" spans="1:9" ht="20.149999999999999" customHeight="1" x14ac:dyDescent="0.35">
      <c r="A202" s="23">
        <v>5</v>
      </c>
      <c r="B202" s="14" t="s">
        <v>234</v>
      </c>
      <c r="C202" s="26" t="str">
        <f>data!AS60</f>
        <v>0</v>
      </c>
      <c r="D202" s="26" t="str">
        <f>data!AT60</f>
        <v>0</v>
      </c>
      <c r="E202" s="26">
        <f>data!AU60</f>
        <v>10.98</v>
      </c>
      <c r="F202" s="26">
        <f>data!AV60</f>
        <v>59.47</v>
      </c>
      <c r="G202" s="26">
        <f>data!AW60</f>
        <v>3.01</v>
      </c>
      <c r="H202" s="26" t="str">
        <f>data!AX60</f>
        <v>0</v>
      </c>
      <c r="I202" s="26">
        <f>data!AY60</f>
        <v>141.5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974191.87</v>
      </c>
      <c r="F203" s="14">
        <f>data!AV61</f>
        <v>5507047.7800000003</v>
      </c>
      <c r="G203" s="14">
        <f>data!AW61</f>
        <v>220943.43</v>
      </c>
      <c r="H203" s="14">
        <f>data!AX61</f>
        <v>0</v>
      </c>
      <c r="I203" s="14">
        <f>data!AY61</f>
        <v>7163614.1799999997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349977</v>
      </c>
      <c r="F204" s="14">
        <f>data!AV62</f>
        <v>1864910</v>
      </c>
      <c r="G204" s="14">
        <f>data!AW62</f>
        <v>61382</v>
      </c>
      <c r="H204" s="14">
        <f>data!AX62</f>
        <v>0</v>
      </c>
      <c r="I204" s="14">
        <f>data!AY62</f>
        <v>2671407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46945.5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1309.21</v>
      </c>
      <c r="F206" s="14">
        <f>data!AV64</f>
        <v>344813.5</v>
      </c>
      <c r="G206" s="14">
        <f>data!AW64</f>
        <v>483757.5</v>
      </c>
      <c r="H206" s="14">
        <f>data!AX64</f>
        <v>0</v>
      </c>
      <c r="I206" s="14">
        <f>data!AY64</f>
        <v>5489968.4000000004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1872.77</v>
      </c>
      <c r="F207" s="14">
        <f>data!AV65</f>
        <v>12142.68</v>
      </c>
      <c r="G207" s="14">
        <f>data!AW65</f>
        <v>0</v>
      </c>
      <c r="H207" s="14">
        <f>data!AX65</f>
        <v>0</v>
      </c>
      <c r="I207" s="14">
        <f>data!AY65</f>
        <v>10176.59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343879.47</v>
      </c>
      <c r="F208" s="14">
        <f>data!AV66</f>
        <v>4535272.28</v>
      </c>
      <c r="G208" s="14">
        <f>data!AW66</f>
        <v>29863842.420000002</v>
      </c>
      <c r="H208" s="14">
        <f>data!AX66</f>
        <v>0</v>
      </c>
      <c r="I208" s="14">
        <f>data!AY66</f>
        <v>307919.2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14708</v>
      </c>
      <c r="G209" s="14">
        <f>data!AW67</f>
        <v>0</v>
      </c>
      <c r="H209" s="14">
        <f>data!AX67</f>
        <v>0</v>
      </c>
      <c r="I209" s="14">
        <f>data!AY67</f>
        <v>373206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30108.48</v>
      </c>
      <c r="G210" s="14">
        <f>data!AW68</f>
        <v>0</v>
      </c>
      <c r="H210" s="14">
        <f>data!AX68</f>
        <v>0</v>
      </c>
      <c r="I210" s="14">
        <f>data!AY68</f>
        <v>115.72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50</v>
      </c>
      <c r="F211" s="14">
        <f>data!AV69</f>
        <v>-117135.53</v>
      </c>
      <c r="G211" s="14">
        <f>data!AW69</f>
        <v>14310</v>
      </c>
      <c r="H211" s="14">
        <f>data!AX69</f>
        <v>0</v>
      </c>
      <c r="I211" s="14">
        <f>data!AY69</f>
        <v>-409590.58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-1466365.1</v>
      </c>
      <c r="F212" s="14">
        <f>-data!AV70</f>
        <v>-6401437.3300000001</v>
      </c>
      <c r="G212" s="14">
        <f>-data!AW70</f>
        <v>-698.5</v>
      </c>
      <c r="H212" s="14">
        <f>-data!AX70</f>
        <v>0</v>
      </c>
      <c r="I212" s="14">
        <f>-data!AY70</f>
        <v>-3418614.42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204915.21999999997</v>
      </c>
      <c r="F213" s="14">
        <f>data!AV71</f>
        <v>5837375.3600000013</v>
      </c>
      <c r="G213" s="14">
        <f>data!AW71</f>
        <v>30643536.850000001</v>
      </c>
      <c r="H213" s="14">
        <f>data!AX71</f>
        <v>0</v>
      </c>
      <c r="I213" s="14">
        <f>data!AY71</f>
        <v>12188202.09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193186</v>
      </c>
      <c r="F215" s="48">
        <f>+data!M713</f>
        <v>1515427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535.70000000000005</v>
      </c>
      <c r="F216" s="14">
        <f>data!AV73</f>
        <v>2312988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521074.12</v>
      </c>
      <c r="F217" s="14">
        <f>data!AV74</f>
        <v>869773.95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521609.82</v>
      </c>
      <c r="F218" s="14">
        <f>data!AV75</f>
        <v>3182761.95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1620</v>
      </c>
      <c r="G220" s="14">
        <f>data!AW76</f>
        <v>0</v>
      </c>
      <c r="H220" s="14">
        <f>data!AX76</f>
        <v>0</v>
      </c>
      <c r="I220" s="85">
        <f>data!AY76</f>
        <v>27282</v>
      </c>
    </row>
    <row r="221" spans="1:9" ht="20.149999999999999" customHeight="1" x14ac:dyDescent="0.35">
      <c r="A221" s="23">
        <v>23</v>
      </c>
      <c r="B221" s="14" t="s">
        <v>1187</v>
      </c>
      <c r="C221" s="14" t="str">
        <f>data!AS77</f>
        <v>0</v>
      </c>
      <c r="D221" s="14" t="str">
        <f>data!AT77</f>
        <v>0</v>
      </c>
      <c r="E221" s="14" t="str">
        <f>data!AU77</f>
        <v>0</v>
      </c>
      <c r="F221" s="14" t="str">
        <f>data!AV77</f>
        <v>0</v>
      </c>
      <c r="G221" s="14" t="str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 t="str">
        <f>data!AS78</f>
        <v>0</v>
      </c>
      <c r="D222" s="14" t="str">
        <f>data!AT78</f>
        <v>0</v>
      </c>
      <c r="E222" s="14" t="str">
        <f>data!AU78</f>
        <v>0</v>
      </c>
      <c r="F222" s="14">
        <f>data!AV78</f>
        <v>2928.5687535934039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 t="str">
        <f>data!AS79</f>
        <v>0</v>
      </c>
      <c r="D223" s="14" t="str">
        <f>data!AT79</f>
        <v>0</v>
      </c>
      <c r="E223" s="14" t="str">
        <f>data!AU79</f>
        <v>0</v>
      </c>
      <c r="F223" s="14">
        <f>data!AV79</f>
        <v>4417</v>
      </c>
      <c r="G223" s="14" t="str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 t="str">
        <f>data!AS80</f>
        <v>0</v>
      </c>
      <c r="D224" s="26" t="str">
        <f>data!AT80</f>
        <v>0</v>
      </c>
      <c r="E224" s="26">
        <f>data!AU80</f>
        <v>4.3099999999999996</v>
      </c>
      <c r="F224" s="26">
        <f>data!AV80</f>
        <v>13.18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Harborview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1122932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 t="str">
        <f>data!AZ60</f>
        <v>0</v>
      </c>
      <c r="D234" s="26">
        <f>data!BA60</f>
        <v>11.92</v>
      </c>
      <c r="E234" s="26">
        <f>data!BB60</f>
        <v>105.17</v>
      </c>
      <c r="F234" s="26" t="str">
        <f>data!BC60</f>
        <v>0</v>
      </c>
      <c r="G234" s="26">
        <f>data!BD60</f>
        <v>0</v>
      </c>
      <c r="H234" s="26">
        <f>data!BE60</f>
        <v>96.09</v>
      </c>
      <c r="I234" s="26">
        <f>data!BF60</f>
        <v>217.13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549544.81000000006</v>
      </c>
      <c r="E235" s="14">
        <f>data!BB61</f>
        <v>8313311.25</v>
      </c>
      <c r="F235" s="14">
        <f>data!BC61</f>
        <v>0</v>
      </c>
      <c r="G235" s="14">
        <f>data!BD61</f>
        <v>0</v>
      </c>
      <c r="H235" s="14">
        <f>data!BE61</f>
        <v>8067920.0800000001</v>
      </c>
      <c r="I235" s="14">
        <f>data!BF61</f>
        <v>10351421.699999999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204647</v>
      </c>
      <c r="E236" s="14">
        <f>data!BB62</f>
        <v>3094359</v>
      </c>
      <c r="F236" s="14">
        <f>data!BC62</f>
        <v>0</v>
      </c>
      <c r="G236" s="14">
        <f>data!BD62</f>
        <v>0</v>
      </c>
      <c r="H236" s="14">
        <f>data!BE62</f>
        <v>3080074</v>
      </c>
      <c r="I236" s="14">
        <f>data!BF62</f>
        <v>3776995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131009.78</v>
      </c>
      <c r="F237" s="14">
        <f>data!BC63</f>
        <v>0</v>
      </c>
      <c r="G237" s="14">
        <f>data!BD63</f>
        <v>0</v>
      </c>
      <c r="H237" s="14">
        <f>data!BE63</f>
        <v>1283.77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223400.38</v>
      </c>
      <c r="E238" s="14">
        <f>data!BB64</f>
        <v>176280.8</v>
      </c>
      <c r="F238" s="14">
        <f>data!BC64</f>
        <v>0</v>
      </c>
      <c r="G238" s="14">
        <f>data!BD64</f>
        <v>0</v>
      </c>
      <c r="H238" s="14">
        <f>data!BE64</f>
        <v>2105251.06</v>
      </c>
      <c r="I238" s="14">
        <f>data!BF64</f>
        <v>1892807.22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445.32</v>
      </c>
      <c r="E239" s="14">
        <f>data!BB65</f>
        <v>18761.2</v>
      </c>
      <c r="F239" s="14">
        <f>data!BC65</f>
        <v>0</v>
      </c>
      <c r="G239" s="14">
        <f>data!BD65</f>
        <v>0</v>
      </c>
      <c r="H239" s="14">
        <f>data!BE65</f>
        <v>5320882.8099999996</v>
      </c>
      <c r="I239" s="14">
        <f>data!BF65</f>
        <v>634166.73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39727.199999999997</v>
      </c>
      <c r="E240" s="14">
        <f>data!BB66</f>
        <v>5770860.9500000002</v>
      </c>
      <c r="F240" s="14">
        <f>data!BC66</f>
        <v>0</v>
      </c>
      <c r="G240" s="14">
        <f>data!BD66</f>
        <v>3649334.72</v>
      </c>
      <c r="H240" s="14">
        <f>data!BE66</f>
        <v>9116352.3900000006</v>
      </c>
      <c r="I240" s="14">
        <f>data!BF66</f>
        <v>346474.54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51554</v>
      </c>
      <c r="E241" s="14">
        <f>data!BB67</f>
        <v>57250</v>
      </c>
      <c r="F241" s="14">
        <f>data!BC67</f>
        <v>0</v>
      </c>
      <c r="G241" s="14">
        <f>data!BD67</f>
        <v>26461</v>
      </c>
      <c r="H241" s="14">
        <f>data!BE67</f>
        <v>3615286</v>
      </c>
      <c r="I241" s="14">
        <f>data!BF67</f>
        <v>277661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65.709999999999994</v>
      </c>
      <c r="E242" s="14">
        <f>data!BB68</f>
        <v>9815.7099999999991</v>
      </c>
      <c r="F242" s="14">
        <f>data!BC68</f>
        <v>0</v>
      </c>
      <c r="G242" s="14">
        <f>data!BD68</f>
        <v>0</v>
      </c>
      <c r="H242" s="14">
        <f>data!BE68</f>
        <v>93063.1</v>
      </c>
      <c r="I242" s="14">
        <f>data!BF68</f>
        <v>131.56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284046.33</v>
      </c>
      <c r="F243" s="14">
        <f>data!BC69</f>
        <v>0</v>
      </c>
      <c r="G243" s="14">
        <f>data!BD69</f>
        <v>0</v>
      </c>
      <c r="H243" s="14">
        <f>data!BE69</f>
        <v>80135.48</v>
      </c>
      <c r="I243" s="14">
        <f>data!BF69</f>
        <v>8714.49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-2269087.14</v>
      </c>
      <c r="F244" s="14">
        <f>-data!BC70</f>
        <v>0</v>
      </c>
      <c r="G244" s="14">
        <f>-data!BD70</f>
        <v>0</v>
      </c>
      <c r="H244" s="14">
        <f>-data!BE70</f>
        <v>-57703.28</v>
      </c>
      <c r="I244" s="14">
        <f>-data!BF70</f>
        <v>-15072.63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1069384.42</v>
      </c>
      <c r="E245" s="14">
        <f>data!BB71</f>
        <v>15586607.879999999</v>
      </c>
      <c r="F245" s="14">
        <f>data!BC71</f>
        <v>0</v>
      </c>
      <c r="G245" s="14">
        <f>data!BD71</f>
        <v>3675795.72</v>
      </c>
      <c r="H245" s="14">
        <f>data!BE71</f>
        <v>31422545.41</v>
      </c>
      <c r="I245" s="14">
        <f>data!BF71</f>
        <v>17273299.609999999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5539</v>
      </c>
      <c r="E252" s="85">
        <f>data!BB76</f>
        <v>6774</v>
      </c>
      <c r="F252" s="85">
        <f>data!BC76</f>
        <v>0</v>
      </c>
      <c r="G252" s="85">
        <f>data!BD76</f>
        <v>3131</v>
      </c>
      <c r="H252" s="85">
        <f>data!BE76</f>
        <v>145714</v>
      </c>
      <c r="I252" s="85">
        <f>data!BF76</f>
        <v>25971</v>
      </c>
    </row>
    <row r="253" spans="1:9" ht="20.149999999999999" customHeight="1" x14ac:dyDescent="0.35">
      <c r="A253" s="23">
        <v>23</v>
      </c>
      <c r="B253" s="14" t="s">
        <v>1187</v>
      </c>
      <c r="C253" s="85" t="str">
        <f>data!AZ77</f>
        <v>0</v>
      </c>
      <c r="D253" s="85" t="str">
        <f>data!BA77</f>
        <v>0</v>
      </c>
      <c r="E253" s="85" t="str">
        <f>data!BB77</f>
        <v>0</v>
      </c>
      <c r="F253" s="85" t="str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 t="str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1963.8428966287972</v>
      </c>
      <c r="E254" s="85">
        <f>data!BB78</f>
        <v>1495.839173294258</v>
      </c>
      <c r="F254" s="85" t="str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Harborview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19.22</v>
      </c>
      <c r="D266" s="26">
        <f>data!BH60</f>
        <v>15.190000000000001</v>
      </c>
      <c r="E266" s="26">
        <f>data!BI60</f>
        <v>4.88</v>
      </c>
      <c r="F266" s="26">
        <f>data!BJ60</f>
        <v>0</v>
      </c>
      <c r="G266" s="26">
        <f>data!BK60</f>
        <v>0</v>
      </c>
      <c r="H266" s="26">
        <f>data!BL60</f>
        <v>0</v>
      </c>
      <c r="I266" s="26" t="str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1239452.8500000001</v>
      </c>
      <c r="D267" s="14">
        <f>data!BH61</f>
        <v>1164397.21</v>
      </c>
      <c r="E267" s="14">
        <f>data!BI61</f>
        <v>314966.65999999997</v>
      </c>
      <c r="F267" s="14">
        <f>data!BJ61</f>
        <v>0</v>
      </c>
      <c r="G267" s="14">
        <f>data!BK61</f>
        <v>0.86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455333</v>
      </c>
      <c r="D268" s="14">
        <f>data!BH62</f>
        <v>382750</v>
      </c>
      <c r="E268" s="14">
        <f>data!BI62</f>
        <v>103194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20665</v>
      </c>
      <c r="E269" s="14">
        <f>data!BI63</f>
        <v>0</v>
      </c>
      <c r="F269" s="14">
        <f>data!BJ63</f>
        <v>432134.03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28726.400000000001</v>
      </c>
      <c r="D270" s="14">
        <f>data!BH64</f>
        <v>182850.54</v>
      </c>
      <c r="E270" s="14">
        <f>data!BI64</f>
        <v>241097.17</v>
      </c>
      <c r="F270" s="14">
        <f>data!BJ64</f>
        <v>6.08</v>
      </c>
      <c r="G270" s="14">
        <f>data!BK64</f>
        <v>25.09</v>
      </c>
      <c r="H270" s="14">
        <f>data!BL64</f>
        <v>0</v>
      </c>
      <c r="I270" s="14">
        <f>data!BM64</f>
        <v>14419.43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380824.36</v>
      </c>
      <c r="D271" s="14">
        <f>data!BH65</f>
        <v>194388.75</v>
      </c>
      <c r="E271" s="14">
        <f>data!BI65</f>
        <v>86.76</v>
      </c>
      <c r="F271" s="14">
        <f>data!BJ65</f>
        <v>0</v>
      </c>
      <c r="G271" s="14">
        <f>data!BK65</f>
        <v>318.39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264355.53000000003</v>
      </c>
      <c r="D272" s="14">
        <f>data!BH66</f>
        <v>83389148.129999995</v>
      </c>
      <c r="E272" s="14">
        <f>data!BI66</f>
        <v>13494.71</v>
      </c>
      <c r="F272" s="14">
        <f>data!BJ66</f>
        <v>7007781.9299999997</v>
      </c>
      <c r="G272" s="14">
        <f>data!BK66</f>
        <v>18423849</v>
      </c>
      <c r="H272" s="14">
        <f>data!BL66</f>
        <v>5785808.7699999996</v>
      </c>
      <c r="I272" s="14">
        <f>data!BM66</f>
        <v>4988.37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73921</v>
      </c>
      <c r="D273" s="14">
        <f>data!BH67</f>
        <v>1439718</v>
      </c>
      <c r="E273" s="14">
        <f>data!BI67</f>
        <v>171547</v>
      </c>
      <c r="F273" s="14">
        <f>data!BJ67</f>
        <v>25540</v>
      </c>
      <c r="G273" s="14">
        <f>data!BK67</f>
        <v>37524</v>
      </c>
      <c r="H273" s="14">
        <f>data!BL67</f>
        <v>23351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42759.25</v>
      </c>
      <c r="D274" s="14">
        <f>data!BH68</f>
        <v>1893442.03</v>
      </c>
      <c r="E274" s="14">
        <f>data!BI68</f>
        <v>461.07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18580.8</v>
      </c>
      <c r="D275" s="14">
        <f>data!BH69</f>
        <v>42800.94</v>
      </c>
      <c r="E275" s="14">
        <f>data!BI69</f>
        <v>10109.31</v>
      </c>
      <c r="F275" s="14">
        <f>data!BJ69</f>
        <v>0</v>
      </c>
      <c r="G275" s="14">
        <f>data!BK69</f>
        <v>-91.91</v>
      </c>
      <c r="H275" s="14">
        <f>data!BL69</f>
        <v>0</v>
      </c>
      <c r="I275" s="14">
        <f>data!BM69</f>
        <v>1937.82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-42027.85</v>
      </c>
      <c r="D276" s="14">
        <f>-data!BH70</f>
        <v>-5846157.7999999998</v>
      </c>
      <c r="E276" s="14">
        <f>-data!BI70</f>
        <v>-421064.92</v>
      </c>
      <c r="F276" s="14">
        <f>-data!BJ70</f>
        <v>0</v>
      </c>
      <c r="G276" s="14">
        <f>-data!BK70</f>
        <v>-144243.63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2461925.3399999994</v>
      </c>
      <c r="D277" s="14">
        <f>data!BH71</f>
        <v>82864002.799999997</v>
      </c>
      <c r="E277" s="14">
        <f>data!BI71</f>
        <v>433891.75999999995</v>
      </c>
      <c r="F277" s="14">
        <f>data!BJ71</f>
        <v>7465462.04</v>
      </c>
      <c r="G277" s="14">
        <f>data!BK71</f>
        <v>18317381.800000001</v>
      </c>
      <c r="H277" s="14">
        <f>data!BL71</f>
        <v>5809159.7699999996</v>
      </c>
      <c r="I277" s="14">
        <f>data!BM71</f>
        <v>21345.62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6792</v>
      </c>
      <c r="D284" s="85">
        <f>data!BH76</f>
        <v>60012</v>
      </c>
      <c r="E284" s="85">
        <f>data!BI76</f>
        <v>20298</v>
      </c>
      <c r="F284" s="85">
        <f>data!BJ76</f>
        <v>3022</v>
      </c>
      <c r="G284" s="85">
        <f>data!BK76</f>
        <v>4440</v>
      </c>
      <c r="H284" s="85">
        <f>data!BL76</f>
        <v>2763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 t="str">
        <f>data!BH77</f>
        <v>0</v>
      </c>
      <c r="E285" s="85" t="str">
        <f>data!BI77</f>
        <v>0</v>
      </c>
      <c r="F285" s="213" t="str">
        <f>IF(data!BJ77&gt;0,data!BJ77,"")</f>
        <v>x</v>
      </c>
      <c r="G285" s="85" t="str">
        <f>data!BK77</f>
        <v>0</v>
      </c>
      <c r="H285" s="85" t="str">
        <f>data!BL77</f>
        <v>0</v>
      </c>
      <c r="I285" s="85" t="str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2408.0918855213558</v>
      </c>
      <c r="E286" s="85">
        <f>data!BI78</f>
        <v>20906.64814686952</v>
      </c>
      <c r="F286" s="213" t="str">
        <f>IF(data!BJ78&gt;0,data!BJ78,"")</f>
        <v>x</v>
      </c>
      <c r="G286" s="85" t="str">
        <f>data!BK78</f>
        <v>0</v>
      </c>
      <c r="H286" s="85" t="str">
        <f>data!BL78</f>
        <v>0</v>
      </c>
      <c r="I286" s="85" t="str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 t="str">
        <f>data!BH79</f>
        <v>0</v>
      </c>
      <c r="E287" s="85" t="str">
        <f>data!BI79</f>
        <v>0</v>
      </c>
      <c r="F287" s="213" t="str">
        <f>IF(data!BJ79&gt;0,data!BJ79,"")</f>
        <v>x</v>
      </c>
      <c r="G287" s="85" t="str">
        <f>data!BK79</f>
        <v>0</v>
      </c>
      <c r="H287" s="85" t="str">
        <f>data!BL79</f>
        <v>0</v>
      </c>
      <c r="I287" s="85" t="str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Harborview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44.250000000000007</v>
      </c>
      <c r="D298" s="26">
        <f>data!BO60</f>
        <v>9.14</v>
      </c>
      <c r="E298" s="26">
        <f>data!BP60</f>
        <v>9.02</v>
      </c>
      <c r="F298" s="26" t="str">
        <f>data!BQ60</f>
        <v>0</v>
      </c>
      <c r="G298" s="26" t="str">
        <f>data!BR60</f>
        <v>0</v>
      </c>
      <c r="H298" s="26">
        <f>data!BS60</f>
        <v>3.55</v>
      </c>
      <c r="I298" s="26">
        <f>data!BT60</f>
        <v>8.85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5148906.97</v>
      </c>
      <c r="D299" s="14">
        <f>data!BO61</f>
        <v>979588.64</v>
      </c>
      <c r="E299" s="14">
        <f>data!BP61</f>
        <v>656974.85</v>
      </c>
      <c r="F299" s="14">
        <f>data!BQ61</f>
        <v>0</v>
      </c>
      <c r="G299" s="14">
        <f>data!BR61</f>
        <v>0</v>
      </c>
      <c r="H299" s="14">
        <f>data!BS61</f>
        <v>232515.34</v>
      </c>
      <c r="I299" s="14">
        <f>data!BT61</f>
        <v>535915.05000000005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1563779</v>
      </c>
      <c r="D300" s="14">
        <f>data!BO62</f>
        <v>275441</v>
      </c>
      <c r="E300" s="14">
        <f>data!BP62</f>
        <v>224469</v>
      </c>
      <c r="F300" s="14">
        <f>data!BQ62</f>
        <v>0</v>
      </c>
      <c r="G300" s="14">
        <f>data!BR62</f>
        <v>0</v>
      </c>
      <c r="H300" s="14">
        <f>data!BS62</f>
        <v>73356</v>
      </c>
      <c r="I300" s="14">
        <f>data!BT62</f>
        <v>157732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509781.53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1048862.69</v>
      </c>
      <c r="D302" s="14">
        <f>data!BO64</f>
        <v>186692.99</v>
      </c>
      <c r="E302" s="14">
        <f>data!BP64</f>
        <v>1899.48</v>
      </c>
      <c r="F302" s="14">
        <f>data!BQ64</f>
        <v>0</v>
      </c>
      <c r="G302" s="14">
        <f>data!BR64</f>
        <v>0</v>
      </c>
      <c r="H302" s="14">
        <f>data!BS64</f>
        <v>11236.66</v>
      </c>
      <c r="I302" s="14">
        <f>data!BT64</f>
        <v>3215.07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4154.1499999999996</v>
      </c>
      <c r="D303" s="14">
        <f>data!BO65</f>
        <v>0</v>
      </c>
      <c r="E303" s="14">
        <f>data!BP65</f>
        <v>1172.0899999999999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4306400.66</v>
      </c>
      <c r="D304" s="14">
        <f>data!BO66</f>
        <v>-661.28</v>
      </c>
      <c r="E304" s="14">
        <f>data!BP66</f>
        <v>296588.37</v>
      </c>
      <c r="F304" s="14">
        <f>data!BQ66</f>
        <v>0</v>
      </c>
      <c r="G304" s="14">
        <f>data!BR66</f>
        <v>6091465.8499999996</v>
      </c>
      <c r="H304" s="14">
        <f>data!BS66</f>
        <v>22850.5</v>
      </c>
      <c r="I304" s="14">
        <f>data!BT66</f>
        <v>4081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48180</v>
      </c>
      <c r="D305" s="14">
        <f>data!BO67</f>
        <v>12434</v>
      </c>
      <c r="E305" s="14">
        <f>data!BP67</f>
        <v>6896</v>
      </c>
      <c r="F305" s="14">
        <f>data!BQ67</f>
        <v>0</v>
      </c>
      <c r="G305" s="14">
        <f>data!BR67</f>
        <v>29926</v>
      </c>
      <c r="H305" s="14">
        <f>data!BS67</f>
        <v>5527</v>
      </c>
      <c r="I305" s="14">
        <f>data!BT67</f>
        <v>8933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1600</v>
      </c>
      <c r="D306" s="14">
        <f>data!BO68</f>
        <v>192.16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40.71</v>
      </c>
      <c r="I306" s="14">
        <f>data!BT68</f>
        <v>65.75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882064.14</v>
      </c>
      <c r="D307" s="14">
        <f>data!BO69</f>
        <v>1037.0999999999999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38883.410000000003</v>
      </c>
      <c r="I307" s="14">
        <f>data!BT69</f>
        <v>15400.7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-800727.62</v>
      </c>
      <c r="D308" s="14">
        <f>-data!BO70</f>
        <v>-19379.57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12713001.520000001</v>
      </c>
      <c r="D309" s="14">
        <f>data!BO71</f>
        <v>1435345.04</v>
      </c>
      <c r="E309" s="14">
        <f>data!BP71</f>
        <v>1187999.79</v>
      </c>
      <c r="F309" s="14">
        <f>data!BQ71</f>
        <v>0</v>
      </c>
      <c r="G309" s="14">
        <f>data!BR71</f>
        <v>6121391.8499999996</v>
      </c>
      <c r="H309" s="14">
        <f>data!BS71</f>
        <v>384409.62</v>
      </c>
      <c r="I309" s="14">
        <f>data!BT71</f>
        <v>725342.57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5674</v>
      </c>
      <c r="D316" s="85">
        <f>data!BO76</f>
        <v>1305</v>
      </c>
      <c r="E316" s="85">
        <f>data!BP76</f>
        <v>816</v>
      </c>
      <c r="F316" s="85">
        <f>data!BQ76</f>
        <v>0</v>
      </c>
      <c r="G316" s="85">
        <f>data!BR76</f>
        <v>3541</v>
      </c>
      <c r="H316" s="85">
        <f>data!BS76</f>
        <v>654</v>
      </c>
      <c r="I316" s="85">
        <f>data!BT76</f>
        <v>1057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 t="str">
        <f>data!BS77</f>
        <v>0</v>
      </c>
      <c r="I317" s="85" t="str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 t="str">
        <f>data!BS78</f>
        <v>0</v>
      </c>
      <c r="I318" s="85" t="str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 t="str">
        <f>data!BS79</f>
        <v>0</v>
      </c>
      <c r="I319" s="85" t="str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Harborview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 t="str">
        <f>data!BU60</f>
        <v>0</v>
      </c>
      <c r="D330" s="26">
        <f>data!BV60</f>
        <v>0</v>
      </c>
      <c r="E330" s="26">
        <f>data!BW60</f>
        <v>111.9</v>
      </c>
      <c r="F330" s="26">
        <f>data!BX60</f>
        <v>53.08</v>
      </c>
      <c r="G330" s="26">
        <f>data!BY60</f>
        <v>99.17</v>
      </c>
      <c r="H330" s="26">
        <f>data!BZ60</f>
        <v>61.81</v>
      </c>
      <c r="I330" s="26">
        <f>data!CA60</f>
        <v>26.42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21492104.350000001</v>
      </c>
      <c r="F331" s="86">
        <f>data!BX61</f>
        <v>6177076.25</v>
      </c>
      <c r="G331" s="86">
        <f>data!BY61</f>
        <v>10189680.26</v>
      </c>
      <c r="H331" s="86">
        <f>data!BZ61</f>
        <v>8332420.6500000004</v>
      </c>
      <c r="I331" s="86">
        <f>data!CA61</f>
        <v>2948018.02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6255604</v>
      </c>
      <c r="F332" s="86">
        <f>data!BX62</f>
        <v>2055777</v>
      </c>
      <c r="G332" s="86">
        <f>data!BY62</f>
        <v>3642646</v>
      </c>
      <c r="H332" s="86">
        <f>data!BZ62</f>
        <v>1672988</v>
      </c>
      <c r="I332" s="86">
        <f>data!CA62</f>
        <v>919562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33945247.68</v>
      </c>
      <c r="F333" s="86">
        <f>data!BX63</f>
        <v>0</v>
      </c>
      <c r="G333" s="86">
        <f>data!BY63</f>
        <v>54718.25</v>
      </c>
      <c r="H333" s="86">
        <f>data!BZ63</f>
        <v>1225.75</v>
      </c>
      <c r="I333" s="86">
        <f>data!CA63</f>
        <v>-50314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6625.26</v>
      </c>
      <c r="F334" s="86">
        <f>data!BX64</f>
        <v>86628.17</v>
      </c>
      <c r="G334" s="86">
        <f>data!BY64</f>
        <v>34558.78</v>
      </c>
      <c r="H334" s="86">
        <f>data!BZ64</f>
        <v>8792.9</v>
      </c>
      <c r="I334" s="86">
        <f>data!CA64</f>
        <v>77364.61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11755.62</v>
      </c>
      <c r="F335" s="86">
        <f>data!BX65</f>
        <v>837.24</v>
      </c>
      <c r="G335" s="86">
        <f>data!BY65</f>
        <v>14462.51</v>
      </c>
      <c r="H335" s="86">
        <f>data!BZ65</f>
        <v>5191.83</v>
      </c>
      <c r="I335" s="86">
        <f>data!CA65</f>
        <v>6287.86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7000655.6299999999</v>
      </c>
      <c r="E336" s="86">
        <f>data!BW66</f>
        <v>1377664.83</v>
      </c>
      <c r="F336" s="86">
        <f>data!BX66</f>
        <v>-30802.66</v>
      </c>
      <c r="G336" s="86">
        <f>data!BY66</f>
        <v>14784.78</v>
      </c>
      <c r="H336" s="86">
        <f>data!BZ66</f>
        <v>33.07</v>
      </c>
      <c r="I336" s="86">
        <f>data!CA66</f>
        <v>155637.45000000001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135529</v>
      </c>
      <c r="E337" s="86">
        <f>data!BW67</f>
        <v>1084451</v>
      </c>
      <c r="F337" s="86">
        <f>data!BX67</f>
        <v>43305</v>
      </c>
      <c r="G337" s="86">
        <f>data!BY67</f>
        <v>27357</v>
      </c>
      <c r="H337" s="86">
        <f>data!BZ67</f>
        <v>17039</v>
      </c>
      <c r="I337" s="86">
        <f>data!CA67</f>
        <v>83453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515.15</v>
      </c>
      <c r="F338" s="86">
        <f>data!BX68</f>
        <v>66.17</v>
      </c>
      <c r="G338" s="86">
        <f>data!BY68</f>
        <v>389.21</v>
      </c>
      <c r="H338" s="86">
        <f>data!BZ68</f>
        <v>0</v>
      </c>
      <c r="I338" s="86">
        <f>data!CA68</f>
        <v>1067.77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30864.639999999999</v>
      </c>
      <c r="F339" s="86">
        <f>data!BX69</f>
        <v>648387.94999999995</v>
      </c>
      <c r="G339" s="86">
        <f>data!BY69</f>
        <v>25580.19</v>
      </c>
      <c r="H339" s="86">
        <f>data!BZ69</f>
        <v>160</v>
      </c>
      <c r="I339" s="86">
        <f>data!CA69</f>
        <v>857394.7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-194261.24</v>
      </c>
      <c r="G340" s="14">
        <f>-data!BY70</f>
        <v>-10965.61</v>
      </c>
      <c r="H340" s="14">
        <f>-data!BZ70</f>
        <v>0</v>
      </c>
      <c r="I340" s="14">
        <f>-data!CA70</f>
        <v>-63286.51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7136184.6299999999</v>
      </c>
      <c r="E341" s="14">
        <f>data!BW71</f>
        <v>64204832.529999994</v>
      </c>
      <c r="F341" s="14">
        <f>data!BX71</f>
        <v>8787013.879999999</v>
      </c>
      <c r="G341" s="14">
        <f>data!BY71</f>
        <v>13993211.369999999</v>
      </c>
      <c r="H341" s="14">
        <f>data!BZ71</f>
        <v>10037851.200000001</v>
      </c>
      <c r="I341" s="14">
        <f>data!CA71</f>
        <v>4935184.9000000004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14834</v>
      </c>
      <c r="E348" s="85">
        <f>data!BW76</f>
        <v>128316</v>
      </c>
      <c r="F348" s="85">
        <f>data!BX76</f>
        <v>5124</v>
      </c>
      <c r="G348" s="85">
        <f>data!BY76</f>
        <v>3237</v>
      </c>
      <c r="H348" s="85">
        <f>data!BZ76</f>
        <v>1806</v>
      </c>
      <c r="I348" s="85">
        <f>data!CA76</f>
        <v>9794</v>
      </c>
    </row>
    <row r="349" spans="1:9" ht="20.149999999999999" customHeight="1" x14ac:dyDescent="0.35">
      <c r="A349" s="23">
        <v>23</v>
      </c>
      <c r="B349" s="14" t="s">
        <v>1187</v>
      </c>
      <c r="C349" s="85" t="str">
        <f>data!BU77</f>
        <v>0</v>
      </c>
      <c r="D349" s="85" t="str">
        <f>data!BV77</f>
        <v>0</v>
      </c>
      <c r="E349" s="85" t="str">
        <f>data!BW77</f>
        <v>0</v>
      </c>
      <c r="F349" s="85" t="str">
        <f>data!BX77</f>
        <v>0</v>
      </c>
      <c r="G349" s="85" t="str">
        <f>data!BY77</f>
        <v>0</v>
      </c>
      <c r="H349" s="85" t="str">
        <f>data!BZ77</f>
        <v>0</v>
      </c>
      <c r="I349" s="85" t="str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 t="str">
        <f>data!BU78</f>
        <v>0</v>
      </c>
      <c r="D350" s="85" t="str">
        <f>data!BV78</f>
        <v>0</v>
      </c>
      <c r="E350" s="85" t="str">
        <f>data!BW78</f>
        <v>0</v>
      </c>
      <c r="F350" s="85" t="str">
        <f>data!BX78</f>
        <v>0</v>
      </c>
      <c r="G350" s="85" t="str">
        <f>data!BY78</f>
        <v>0</v>
      </c>
      <c r="H350" s="85" t="str">
        <f>data!BZ78</f>
        <v>0</v>
      </c>
      <c r="I350" s="85" t="str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 t="str">
        <f>data!BU79</f>
        <v>0</v>
      </c>
      <c r="D351" s="85" t="str">
        <f>data!BV79</f>
        <v>0</v>
      </c>
      <c r="E351" s="85" t="str">
        <f>data!BW79</f>
        <v>0</v>
      </c>
      <c r="F351" s="85" t="str">
        <f>data!BX79</f>
        <v>0</v>
      </c>
      <c r="G351" s="85" t="str">
        <f>data!BY79</f>
        <v>0</v>
      </c>
      <c r="H351" s="85" t="str">
        <f>data!BZ79</f>
        <v>0</v>
      </c>
      <c r="I351" s="85">
        <f>data!CA79</f>
        <v>5263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Harborview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2.0099999999999998</v>
      </c>
      <c r="D362" s="26">
        <f>data!CC60</f>
        <v>97.67</v>
      </c>
      <c r="E362" s="217"/>
      <c r="F362" s="211"/>
      <c r="G362" s="211"/>
      <c r="H362" s="211"/>
      <c r="I362" s="87">
        <f>data!CE60</f>
        <v>4544.3100000000004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182573.17</v>
      </c>
      <c r="D363" s="86">
        <f>data!CC61</f>
        <v>15594658.510000002</v>
      </c>
      <c r="E363" s="218"/>
      <c r="F363" s="219"/>
      <c r="G363" s="219"/>
      <c r="H363" s="219"/>
      <c r="I363" s="86">
        <f>data!CE61</f>
        <v>448608031.87000006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58901</v>
      </c>
      <c r="D364" s="86">
        <f>data!CC62</f>
        <v>2634723</v>
      </c>
      <c r="E364" s="218"/>
      <c r="F364" s="219"/>
      <c r="G364" s="219"/>
      <c r="H364" s="219"/>
      <c r="I364" s="86">
        <f>data!CE62</f>
        <v>142454746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89611</v>
      </c>
      <c r="E365" s="218"/>
      <c r="F365" s="219"/>
      <c r="G365" s="219"/>
      <c r="H365" s="219"/>
      <c r="I365" s="86">
        <f>data!CE63</f>
        <v>35905434.310000002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24746.05</v>
      </c>
      <c r="D366" s="86">
        <f>data!CC64</f>
        <v>-2011883.9599999997</v>
      </c>
      <c r="E366" s="218"/>
      <c r="F366" s="219"/>
      <c r="G366" s="219"/>
      <c r="H366" s="219"/>
      <c r="I366" s="86">
        <f>data!CE64</f>
        <v>193126761.65000007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370.1</v>
      </c>
      <c r="D367" s="86">
        <f>data!CC65</f>
        <v>4603000.96</v>
      </c>
      <c r="E367" s="218"/>
      <c r="F367" s="219"/>
      <c r="G367" s="219"/>
      <c r="H367" s="219"/>
      <c r="I367" s="86">
        <f>data!CE65</f>
        <v>11598082.16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48774.73</v>
      </c>
      <c r="D368" s="86">
        <f>data!CC66</f>
        <v>29491758.620000001</v>
      </c>
      <c r="E368" s="218"/>
      <c r="F368" s="219"/>
      <c r="G368" s="219"/>
      <c r="H368" s="219"/>
      <c r="I368" s="86">
        <f>data!CE66</f>
        <v>245689517.46000001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8533224</v>
      </c>
      <c r="E369" s="218"/>
      <c r="F369" s="219"/>
      <c r="G369" s="219"/>
      <c r="H369" s="219"/>
      <c r="I369" s="86">
        <f>data!CE67</f>
        <v>30757150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9483202.0299999993</v>
      </c>
      <c r="E370" s="218"/>
      <c r="F370" s="219"/>
      <c r="G370" s="219"/>
      <c r="H370" s="219"/>
      <c r="I370" s="86">
        <f>data!CE68</f>
        <v>15593581.35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41719.18</v>
      </c>
      <c r="D371" s="86">
        <f>data!CC69</f>
        <v>-248871.59</v>
      </c>
      <c r="E371" s="86">
        <f>data!CD69</f>
        <v>11771810.08</v>
      </c>
      <c r="F371" s="219"/>
      <c r="G371" s="219"/>
      <c r="H371" s="219"/>
      <c r="I371" s="86">
        <f>data!CE69</f>
        <v>15935930.25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-79605.55</v>
      </c>
      <c r="D372" s="14">
        <f>-data!CC70</f>
        <v>-17445054.41</v>
      </c>
      <c r="E372" s="229">
        <f>data!CD70</f>
        <v>11033902.939999999</v>
      </c>
      <c r="F372" s="220"/>
      <c r="G372" s="220"/>
      <c r="H372" s="220"/>
      <c r="I372" s="14">
        <f>-data!CE70</f>
        <v>-108457329.78999996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277478.68</v>
      </c>
      <c r="D373" s="86">
        <f>data!CC71</f>
        <v>50724368.159999996</v>
      </c>
      <c r="E373" s="86">
        <f>data!CD71</f>
        <v>737907.1400000006</v>
      </c>
      <c r="F373" s="219"/>
      <c r="G373" s="219"/>
      <c r="H373" s="219"/>
      <c r="I373" s="14">
        <f>data!CE71</f>
        <v>1031211905.26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1828323248.6200001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994299605.33000004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2822622853.9500008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13426</v>
      </c>
      <c r="E380" s="214"/>
      <c r="F380" s="211"/>
      <c r="G380" s="211"/>
      <c r="H380" s="211"/>
      <c r="I380" s="14">
        <f>data!CE76</f>
        <v>1122932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>0</v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848294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>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241380.72037184413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>0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3590213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1311.18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35" transitionEvaluation="1" transitionEntry="1" codeName="Sheet10">
    <pageSetUpPr autoPageBreaks="0" fitToPage="1"/>
  </sheetPr>
  <dimension ref="A1:CF816"/>
  <sheetViews>
    <sheetView showGridLines="0" topLeftCell="A435" zoomScale="75" workbookViewId="0">
      <selection activeCell="C395" sqref="C39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141782766.62</v>
      </c>
      <c r="C47" s="184">
        <v>11899909.439999999</v>
      </c>
      <c r="D47" s="184">
        <v>17694589.539999999</v>
      </c>
      <c r="E47" s="184">
        <v>96588.6</v>
      </c>
      <c r="F47" s="184">
        <v>0</v>
      </c>
      <c r="G47" s="184">
        <v>1891163.73</v>
      </c>
      <c r="H47" s="184">
        <v>3802990.81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47127.83</v>
      </c>
      <c r="O47" s="184">
        <v>0</v>
      </c>
      <c r="P47" s="184">
        <v>5653491.3600000003</v>
      </c>
      <c r="Q47" s="184">
        <v>2598795.5099999998</v>
      </c>
      <c r="R47" s="184">
        <v>2784006.95</v>
      </c>
      <c r="S47" s="184">
        <v>1667500.46</v>
      </c>
      <c r="T47" s="184">
        <v>0</v>
      </c>
      <c r="U47" s="184">
        <v>4304075.5999999996</v>
      </c>
      <c r="V47" s="184">
        <v>1887524.56</v>
      </c>
      <c r="W47" s="184">
        <v>467829.2</v>
      </c>
      <c r="X47" s="184">
        <v>1076833.23</v>
      </c>
      <c r="Y47" s="184">
        <v>5494367.5599999996</v>
      </c>
      <c r="Z47" s="184">
        <v>266192.40999999997</v>
      </c>
      <c r="AA47" s="184">
        <v>197886.6</v>
      </c>
      <c r="AB47" s="184">
        <v>8684853.4000000004</v>
      </c>
      <c r="AC47" s="184">
        <v>2453240.58</v>
      </c>
      <c r="AD47" s="184">
        <v>0</v>
      </c>
      <c r="AE47" s="184">
        <v>2814526.35</v>
      </c>
      <c r="AF47" s="184">
        <v>2412824.7200000002</v>
      </c>
      <c r="AG47" s="184">
        <v>7436497.4699999997</v>
      </c>
      <c r="AH47" s="184">
        <v>0</v>
      </c>
      <c r="AI47" s="184">
        <v>0</v>
      </c>
      <c r="AJ47" s="184">
        <v>21266413.449999999</v>
      </c>
      <c r="AK47" s="184">
        <v>1017411.09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355252.09</v>
      </c>
      <c r="AV47" s="184">
        <v>1568143.13</v>
      </c>
      <c r="AW47" s="184">
        <v>63854.65</v>
      </c>
      <c r="AX47" s="184">
        <v>0</v>
      </c>
      <c r="AY47" s="184">
        <v>2743174.52</v>
      </c>
      <c r="AZ47" s="184">
        <v>0</v>
      </c>
      <c r="BA47" s="184">
        <v>207672.22</v>
      </c>
      <c r="BB47" s="184">
        <v>3130994.67</v>
      </c>
      <c r="BC47" s="184">
        <v>0</v>
      </c>
      <c r="BD47" s="184">
        <v>0</v>
      </c>
      <c r="BE47" s="184">
        <v>3086744.51</v>
      </c>
      <c r="BF47" s="184">
        <v>3937760.28</v>
      </c>
      <c r="BG47" s="184">
        <v>502704.71</v>
      </c>
      <c r="BH47" s="184">
        <v>517814.96</v>
      </c>
      <c r="BI47" s="184">
        <v>131044.14</v>
      </c>
      <c r="BJ47" s="184">
        <v>0</v>
      </c>
      <c r="BK47" s="184">
        <v>0</v>
      </c>
      <c r="BL47" s="184">
        <v>0</v>
      </c>
      <c r="BM47" s="184">
        <v>6529.19</v>
      </c>
      <c r="BN47" s="184">
        <v>1582726.45</v>
      </c>
      <c r="BO47" s="184">
        <v>181219.03</v>
      </c>
      <c r="BP47" s="184">
        <v>226905.16</v>
      </c>
      <c r="BQ47" s="184">
        <v>0</v>
      </c>
      <c r="BR47" s="184">
        <v>0</v>
      </c>
      <c r="BS47" s="184">
        <v>72481.98</v>
      </c>
      <c r="BT47" s="184">
        <v>154217.07999999999</v>
      </c>
      <c r="BU47" s="184">
        <v>0</v>
      </c>
      <c r="BV47" s="184">
        <v>0</v>
      </c>
      <c r="BW47" s="184">
        <v>5342457.1399999997</v>
      </c>
      <c r="BX47" s="184">
        <v>1997434.01</v>
      </c>
      <c r="BY47" s="184">
        <v>3350607.07</v>
      </c>
      <c r="BZ47" s="184">
        <v>1717411.01</v>
      </c>
      <c r="CA47" s="184">
        <v>951092.52</v>
      </c>
      <c r="CB47" s="184">
        <v>118106.44</v>
      </c>
      <c r="CC47" s="184">
        <v>1919779.21</v>
      </c>
      <c r="CD47" s="195"/>
      <c r="CE47" s="195">
        <f>SUM(C47:CC47)</f>
        <v>141782766.62</v>
      </c>
    </row>
    <row r="48" spans="1:83" ht="12.65" customHeight="1" x14ac:dyDescent="0.35">
      <c r="A48" s="175" t="s">
        <v>205</v>
      </c>
      <c r="B48" s="183">
        <v>-77202.97</v>
      </c>
      <c r="C48" s="248">
        <f>ROUND(((B48/CE61)*C61),0)</f>
        <v>-6370</v>
      </c>
      <c r="D48" s="248">
        <f>ROUND(((B48/CE61)*D61),0)</f>
        <v>-10302</v>
      </c>
      <c r="E48" s="195">
        <f>ROUND(((B48/CE61)*E61),0)</f>
        <v>-52</v>
      </c>
      <c r="F48" s="195">
        <f>ROUND(((B48/CE61)*F61),0)</f>
        <v>0</v>
      </c>
      <c r="G48" s="195">
        <f>ROUND(((B48/CE61)*G61),0)</f>
        <v>-1007</v>
      </c>
      <c r="H48" s="195">
        <f>ROUND(((B48/CE61)*H61),0)</f>
        <v>-2124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-23</v>
      </c>
      <c r="O48" s="195">
        <f>ROUND(((B48/CE61)*O61),0)</f>
        <v>0</v>
      </c>
      <c r="P48" s="195">
        <f>ROUND(((B48/CE61)*P61),0)</f>
        <v>-2962</v>
      </c>
      <c r="Q48" s="195">
        <f>ROUND(((B48/CE61)*Q61),0)</f>
        <v>-1399</v>
      </c>
      <c r="R48" s="195">
        <f>ROUND(((B48/CE61)*R61),0)</f>
        <v>-1682</v>
      </c>
      <c r="S48" s="195">
        <f>ROUND(((B48/CE61)*S61),0)</f>
        <v>-865</v>
      </c>
      <c r="T48" s="195">
        <f>ROUND(((B48/CE61)*T61),0)</f>
        <v>0</v>
      </c>
      <c r="U48" s="195">
        <f>ROUND(((B48/CE61)*U61),0)</f>
        <v>-2162</v>
      </c>
      <c r="V48" s="195">
        <f>ROUND(((B48/CE61)*V61),0)</f>
        <v>-989</v>
      </c>
      <c r="W48" s="195">
        <f>ROUND(((B48/CE61)*W61),0)</f>
        <v>-239</v>
      </c>
      <c r="X48" s="195">
        <f>ROUND(((B48/CE61)*X61),0)</f>
        <v>-526</v>
      </c>
      <c r="Y48" s="195">
        <f>ROUND(((B48/CE61)*Y61),0)</f>
        <v>-2702</v>
      </c>
      <c r="Z48" s="195">
        <f>ROUND(((B48/CE61)*Z61),0)</f>
        <v>-156</v>
      </c>
      <c r="AA48" s="195">
        <f>ROUND(((B48/CE61)*AA61),0)</f>
        <v>-93</v>
      </c>
      <c r="AB48" s="195">
        <f>ROUND(((B48/CE61)*AB61),0)</f>
        <v>-4267</v>
      </c>
      <c r="AC48" s="195">
        <f>ROUND(((B48/CE61)*AC61),0)</f>
        <v>-1272</v>
      </c>
      <c r="AD48" s="195">
        <f>ROUND(((B48/CE61)*AD61),0)</f>
        <v>0</v>
      </c>
      <c r="AE48" s="195">
        <f>ROUND(((B48/CE61)*AE61),0)</f>
        <v>-1356</v>
      </c>
      <c r="AF48" s="195">
        <f>ROUND(((B48/CE61)*AF61),0)</f>
        <v>-1243</v>
      </c>
      <c r="AG48" s="195">
        <f>ROUND(((B48/CE61)*AG61),0)</f>
        <v>-4530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-11069</v>
      </c>
      <c r="AK48" s="195">
        <f>ROUND(((B48/CE61)*AK61),0)</f>
        <v>-498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-181</v>
      </c>
      <c r="AV48" s="195">
        <f>ROUND(((B48/CE61)*AV61),0)</f>
        <v>-791</v>
      </c>
      <c r="AW48" s="195">
        <f>ROUND(((B48/CE61)*AW61),0)</f>
        <v>-39</v>
      </c>
      <c r="AX48" s="195">
        <f>ROUND(((B48/CE61)*AX61),0)</f>
        <v>0</v>
      </c>
      <c r="AY48" s="195">
        <f>ROUND(((B48/CE61)*AY61),0)</f>
        <v>-1368</v>
      </c>
      <c r="AZ48" s="195">
        <f>ROUND(((B48/CE61)*AZ61),0)</f>
        <v>0</v>
      </c>
      <c r="BA48" s="195">
        <f>ROUND(((B48/CE61)*BA61),0)</f>
        <v>-99</v>
      </c>
      <c r="BB48" s="195">
        <f>ROUND(((B48/CE61)*BB61),0)</f>
        <v>-1538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-1478</v>
      </c>
      <c r="BF48" s="195">
        <f>ROUND(((B48/CE61)*BF61),0)</f>
        <v>-1952</v>
      </c>
      <c r="BG48" s="195">
        <f>ROUND(((B48/CE61)*BG61),0)</f>
        <v>-249</v>
      </c>
      <c r="BH48" s="195">
        <f>ROUND(((B48/CE61)*BH61),0)</f>
        <v>-285</v>
      </c>
      <c r="BI48" s="195">
        <f>ROUND(((B48/CE61)*BI61),0)</f>
        <v>-70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-4</v>
      </c>
      <c r="BN48" s="195">
        <f>ROUND(((B48/CE61)*BN61),0)</f>
        <v>-881</v>
      </c>
      <c r="BO48" s="195">
        <f>ROUND(((B48/CE61)*BO61),0)</f>
        <v>-103</v>
      </c>
      <c r="BP48" s="195">
        <f>ROUND(((B48/CE61)*BP61),0)</f>
        <v>-134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-41</v>
      </c>
      <c r="BT48" s="195">
        <f>ROUND(((B48/CE61)*BT61),0)</f>
        <v>-96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-3423</v>
      </c>
      <c r="BX48" s="195">
        <f>ROUND(((B48/CE61)*BX61),0)</f>
        <v>-1082</v>
      </c>
      <c r="BY48" s="195">
        <f>ROUND(((B48/CE61)*BY61),0)</f>
        <v>-1711</v>
      </c>
      <c r="BZ48" s="195">
        <f>ROUND(((B48/CE61)*BZ61),0)</f>
        <v>-1011</v>
      </c>
      <c r="CA48" s="195">
        <f>ROUND(((B48/CE61)*CA61),0)</f>
        <v>-558</v>
      </c>
      <c r="CB48" s="195">
        <f>ROUND(((B48/CE61)*CB61),0)</f>
        <v>-65</v>
      </c>
      <c r="CC48" s="195">
        <f>ROUND(((B48/CE61)*CC61),0)</f>
        <v>-2155</v>
      </c>
      <c r="CD48" s="195"/>
      <c r="CE48" s="195">
        <f>SUM(C48:CD48)</f>
        <v>-77202</v>
      </c>
    </row>
    <row r="49" spans="1:84" ht="12.65" customHeight="1" x14ac:dyDescent="0.35">
      <c r="A49" s="175" t="s">
        <v>206</v>
      </c>
      <c r="B49" s="195">
        <f>B47+B48</f>
        <v>141705563.65000001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21474521.949999999</v>
      </c>
      <c r="C51" s="184">
        <v>538324.56000000006</v>
      </c>
      <c r="D51" s="184">
        <v>232222.84</v>
      </c>
      <c r="E51" s="184">
        <v>0</v>
      </c>
      <c r="F51" s="184">
        <v>0</v>
      </c>
      <c r="G51" s="184">
        <v>26290.720000000001</v>
      </c>
      <c r="H51" s="184">
        <v>64327.14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2334981.96</v>
      </c>
      <c r="Q51" s="184">
        <v>46180.24</v>
      </c>
      <c r="R51" s="184">
        <v>463633.19</v>
      </c>
      <c r="S51" s="184">
        <v>198592.21</v>
      </c>
      <c r="T51" s="184">
        <v>0</v>
      </c>
      <c r="U51" s="184">
        <v>455656.9</v>
      </c>
      <c r="V51" s="184">
        <v>342300.09</v>
      </c>
      <c r="W51" s="184">
        <v>389095.6</v>
      </c>
      <c r="X51" s="184">
        <v>628391.68000000005</v>
      </c>
      <c r="Y51" s="184">
        <v>2135893.61</v>
      </c>
      <c r="Z51" s="184">
        <v>172309.25</v>
      </c>
      <c r="AA51" s="184">
        <v>176135.86</v>
      </c>
      <c r="AB51" s="184">
        <v>25132.18</v>
      </c>
      <c r="AC51" s="184">
        <v>449056.69</v>
      </c>
      <c r="AD51" s="184">
        <v>0</v>
      </c>
      <c r="AE51" s="184">
        <v>7041.58</v>
      </c>
      <c r="AF51" s="184">
        <v>0</v>
      </c>
      <c r="AG51" s="184">
        <v>91943.46</v>
      </c>
      <c r="AH51" s="184">
        <v>0</v>
      </c>
      <c r="AI51" s="184">
        <v>0</v>
      </c>
      <c r="AJ51" s="184">
        <v>1223917.69</v>
      </c>
      <c r="AK51" s="184">
        <v>23375.07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847.58</v>
      </c>
      <c r="AW51" s="184">
        <v>0</v>
      </c>
      <c r="AX51" s="184">
        <v>0</v>
      </c>
      <c r="AY51" s="184">
        <v>147422.85</v>
      </c>
      <c r="AZ51" s="184">
        <v>0</v>
      </c>
      <c r="BA51" s="184">
        <v>4741.46</v>
      </c>
      <c r="BB51" s="184">
        <v>0</v>
      </c>
      <c r="BC51" s="184">
        <v>0</v>
      </c>
      <c r="BD51" s="184">
        <v>0</v>
      </c>
      <c r="BE51" s="184">
        <v>2097331.98</v>
      </c>
      <c r="BF51" s="184">
        <v>37225.81</v>
      </c>
      <c r="BG51" s="184">
        <v>68820.710000000006</v>
      </c>
      <c r="BH51" s="184">
        <v>926786.59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302.91000000000003</v>
      </c>
      <c r="BO51" s="184">
        <v>1405.23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12897.59</v>
      </c>
      <c r="BW51" s="184">
        <v>0</v>
      </c>
      <c r="BX51" s="184">
        <v>0</v>
      </c>
      <c r="BY51" s="184">
        <v>3016.85</v>
      </c>
      <c r="BZ51" s="184">
        <v>1775.71</v>
      </c>
      <c r="CA51" s="184">
        <v>893.1</v>
      </c>
      <c r="CB51" s="184">
        <v>0</v>
      </c>
      <c r="CC51" s="184">
        <v>8146251.0599999996</v>
      </c>
      <c r="CD51" s="195"/>
      <c r="CE51" s="195">
        <f>SUM(C51:CD51)</f>
        <v>21474521.950000003</v>
      </c>
    </row>
    <row r="52" spans="1:84" ht="12.65" customHeight="1" x14ac:dyDescent="0.35">
      <c r="A52" s="171" t="s">
        <v>208</v>
      </c>
      <c r="B52" s="184">
        <v>7819593.1100000003</v>
      </c>
      <c r="C52" s="195">
        <f>ROUND((B52/(CE77+CF77)*C77),0)</f>
        <v>310038</v>
      </c>
      <c r="D52" s="195">
        <f>ROUND((B52/(CE77+CF77)*D77),0)</f>
        <v>574834</v>
      </c>
      <c r="E52" s="195">
        <f>ROUND((B52/(CE77+CF77)*E77),0)</f>
        <v>0</v>
      </c>
      <c r="F52" s="195">
        <f>ROUND((B52/(CE77+CF77)*F77),0)</f>
        <v>0</v>
      </c>
      <c r="G52" s="195">
        <f>ROUND((B52/(CE77+CF77)*G77),0)</f>
        <v>88409</v>
      </c>
      <c r="H52" s="195">
        <f>ROUND((B52/(CE77+CF77)*H77),0)</f>
        <v>154048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273069</v>
      </c>
      <c r="Q52" s="195">
        <f>ROUND((B52/(CE77+CF77)*Q77),0)</f>
        <v>56997</v>
      </c>
      <c r="R52" s="195">
        <f>ROUND((B52/(CE77+CF77)*R77),0)</f>
        <v>42951</v>
      </c>
      <c r="S52" s="195">
        <f>ROUND((B52/(CE77+CF77)*S77),0)</f>
        <v>170802</v>
      </c>
      <c r="T52" s="195">
        <f>ROUND((B52/(CE77+CF77)*T77),0)</f>
        <v>0</v>
      </c>
      <c r="U52" s="195">
        <f>ROUND((B52/(CE77+CF77)*U77),0)</f>
        <v>276195</v>
      </c>
      <c r="V52" s="195">
        <f>ROUND((B52/(CE77+CF77)*V77),0)</f>
        <v>113429</v>
      </c>
      <c r="W52" s="195">
        <f>ROUND((B52/(CE77+CF77)*W77),0)</f>
        <v>14547</v>
      </c>
      <c r="X52" s="195">
        <f>ROUND((B52/(CE77+CF77)*X77),0)</f>
        <v>15988</v>
      </c>
      <c r="Y52" s="195">
        <f>ROUND((B52/(CE77+CF77)*Y77),0)</f>
        <v>212799</v>
      </c>
      <c r="Z52" s="195">
        <f>ROUND((B52/(CE77+CF77)*Z77),0)</f>
        <v>19937</v>
      </c>
      <c r="AA52" s="195">
        <f>ROUND((B52/(CE77+CF77)*AA77),0)</f>
        <v>11796</v>
      </c>
      <c r="AB52" s="195">
        <f>ROUND((B52/(CE77+CF77)*AB77),0)</f>
        <v>127405</v>
      </c>
      <c r="AC52" s="195">
        <f>ROUND((B52/(CE77+CF77)*AC77),0)</f>
        <v>25807</v>
      </c>
      <c r="AD52" s="195">
        <f>ROUND((B52/(CE77+CF77)*AD77),0)</f>
        <v>11156</v>
      </c>
      <c r="AE52" s="195">
        <f>ROUND((B52/(CE77+CF77)*AE77),0)</f>
        <v>55346</v>
      </c>
      <c r="AF52" s="195">
        <f>ROUND((B52/(CE77+CF77)*AF77),0)</f>
        <v>71376</v>
      </c>
      <c r="AG52" s="195">
        <f>ROUND((B52/(CE77+CF77)*AG77),0)</f>
        <v>183364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1461022</v>
      </c>
      <c r="AK52" s="195">
        <f>ROUND((B52/(CE77+CF77)*AK77),0)</f>
        <v>46015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11281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189980</v>
      </c>
      <c r="AZ52" s="195">
        <f>ROUND((B52/(CE77+CF77)*AZ77),0)</f>
        <v>0</v>
      </c>
      <c r="BA52" s="195">
        <f>ROUND((B52/(CE77+CF77)*BA77),0)</f>
        <v>38571</v>
      </c>
      <c r="BB52" s="195">
        <f>ROUND((B52/(CE77+CF77)*BB77),0)</f>
        <v>47171</v>
      </c>
      <c r="BC52" s="195">
        <f>ROUND((B52/(CE77+CF77)*BC77),0)</f>
        <v>0</v>
      </c>
      <c r="BD52" s="195">
        <f>ROUND((B52/(CE77+CF77)*BD77),0)</f>
        <v>21803</v>
      </c>
      <c r="BE52" s="195">
        <f>ROUND((B52/(CE77+CF77)*BE77),0)</f>
        <v>1014687</v>
      </c>
      <c r="BF52" s="195">
        <f>ROUND((B52/(CE77+CF77)*BF77),0)</f>
        <v>180850</v>
      </c>
      <c r="BG52" s="195">
        <f>ROUND((B52/(CE77+CF77)*BG77),0)</f>
        <v>47296</v>
      </c>
      <c r="BH52" s="195">
        <f>ROUND((B52/(CE77+CF77)*BH77),0)</f>
        <v>417897</v>
      </c>
      <c r="BI52" s="195">
        <f>ROUND((B52/(CE77+CF77)*BI77),0)</f>
        <v>141346</v>
      </c>
      <c r="BJ52" s="195">
        <f>ROUND((B52/(CE77+CF77)*BJ77),0)</f>
        <v>21044</v>
      </c>
      <c r="BK52" s="195">
        <f>ROUND((B52/(CE77+CF77)*BK77),0)</f>
        <v>30918</v>
      </c>
      <c r="BL52" s="195">
        <f>ROUND((B52/(CE77+CF77)*BL77),0)</f>
        <v>19240</v>
      </c>
      <c r="BM52" s="195">
        <f>ROUND((B52/(CE77+CF77)*BM77),0)</f>
        <v>0</v>
      </c>
      <c r="BN52" s="195">
        <f>ROUND((B52/(CE77+CF77)*BN77),0)</f>
        <v>39511</v>
      </c>
      <c r="BO52" s="195">
        <f>ROUND((B52/(CE77+CF77)*BO77),0)</f>
        <v>9087</v>
      </c>
      <c r="BP52" s="195">
        <f>ROUND((B52/(CE77+CF77)*BP77),0)</f>
        <v>5682</v>
      </c>
      <c r="BQ52" s="195">
        <f>ROUND((B52/(CE77+CF77)*BQ77),0)</f>
        <v>0</v>
      </c>
      <c r="BR52" s="195">
        <f>ROUND((B52/(CE77+CF77)*BR77),0)</f>
        <v>24658</v>
      </c>
      <c r="BS52" s="195">
        <f>ROUND((B52/(CE77+CF77)*BS77),0)</f>
        <v>4554</v>
      </c>
      <c r="BT52" s="195">
        <f>ROUND((B52/(CE77+CF77)*BT77),0)</f>
        <v>7360</v>
      </c>
      <c r="BU52" s="195">
        <f>ROUND((B52/(CE77+CF77)*BU77),0)</f>
        <v>0</v>
      </c>
      <c r="BV52" s="195">
        <f>ROUND((B52/(CE77+CF77)*BV77),0)</f>
        <v>103297</v>
      </c>
      <c r="BW52" s="195">
        <f>ROUND((B52/(CE77+CF77)*BW77),0)</f>
        <v>893535</v>
      </c>
      <c r="BX52" s="195">
        <f>ROUND((B52/(CE77+CF77)*BX77),0)</f>
        <v>35681</v>
      </c>
      <c r="BY52" s="195">
        <f>ROUND((B52/(CE77+CF77)*BY77),0)</f>
        <v>22541</v>
      </c>
      <c r="BZ52" s="195">
        <f>ROUND((B52/(CE77+CF77)*BZ77),0)</f>
        <v>12576</v>
      </c>
      <c r="CA52" s="195">
        <f>ROUND((B52/(CE77+CF77)*CA77),0)</f>
        <v>68201</v>
      </c>
      <c r="CB52" s="195">
        <f>ROUND((B52/(CE77+CF77)*CB77),0)</f>
        <v>0</v>
      </c>
      <c r="CC52" s="195">
        <f>ROUND((B52/(CE77+CF77)*CC77),0)</f>
        <v>93493</v>
      </c>
      <c r="CD52" s="195"/>
      <c r="CE52" s="195">
        <f>SUM(C52:CD52)</f>
        <v>7819590</v>
      </c>
    </row>
    <row r="53" spans="1:84" ht="12.65" customHeight="1" x14ac:dyDescent="0.35">
      <c r="A53" s="175" t="s">
        <v>206</v>
      </c>
      <c r="B53" s="195">
        <f>B51+B52</f>
        <v>29294115.059999999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26414</v>
      </c>
      <c r="D59" s="184">
        <v>80914</v>
      </c>
      <c r="E59" s="184">
        <v>590</v>
      </c>
      <c r="F59" s="184">
        <v>0</v>
      </c>
      <c r="G59" s="184">
        <v>8865</v>
      </c>
      <c r="H59" s="184">
        <v>23586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133</v>
      </c>
      <c r="O59" s="184">
        <v>0</v>
      </c>
      <c r="P59" s="185">
        <v>2802835</v>
      </c>
      <c r="Q59" s="185">
        <v>1041242</v>
      </c>
      <c r="R59" s="185">
        <v>4221527</v>
      </c>
      <c r="S59" s="251"/>
      <c r="T59" s="251"/>
      <c r="U59" s="185">
        <v>1419841</v>
      </c>
      <c r="V59" s="185">
        <v>55317</v>
      </c>
      <c r="W59" s="185">
        <v>61337</v>
      </c>
      <c r="X59" s="185">
        <v>207272</v>
      </c>
      <c r="Y59" s="185">
        <v>114513</v>
      </c>
      <c r="Z59" s="185">
        <v>1674.82</v>
      </c>
      <c r="AA59" s="185">
        <v>4922</v>
      </c>
      <c r="AB59" s="251"/>
      <c r="AC59" s="185">
        <v>47975</v>
      </c>
      <c r="AD59" s="185">
        <v>17365</v>
      </c>
      <c r="AE59" s="185">
        <v>110692</v>
      </c>
      <c r="AF59" s="185">
        <v>55329</v>
      </c>
      <c r="AG59" s="185">
        <v>53550</v>
      </c>
      <c r="AH59" s="185">
        <v>0</v>
      </c>
      <c r="AI59" s="185">
        <v>0</v>
      </c>
      <c r="AJ59" s="185">
        <v>245885</v>
      </c>
      <c r="AK59" s="185">
        <v>65014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3020</v>
      </c>
      <c r="AV59" s="251"/>
      <c r="AW59" s="251"/>
      <c r="AX59" s="251"/>
      <c r="AY59" s="185">
        <v>839823</v>
      </c>
      <c r="AZ59" s="185">
        <v>0</v>
      </c>
      <c r="BA59" s="251"/>
      <c r="BB59" s="251"/>
      <c r="BC59" s="251"/>
      <c r="BD59" s="251"/>
      <c r="BE59" s="185">
        <v>1122932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334.1</v>
      </c>
      <c r="D60" s="187">
        <v>636.64</v>
      </c>
      <c r="E60" s="187">
        <v>3.24</v>
      </c>
      <c r="F60" s="223" t="s">
        <v>1270</v>
      </c>
      <c r="G60" s="187">
        <v>58.9</v>
      </c>
      <c r="H60" s="187">
        <v>131.89000000000001</v>
      </c>
      <c r="I60" s="187" t="s">
        <v>1270</v>
      </c>
      <c r="J60" s="223" t="s">
        <v>1270</v>
      </c>
      <c r="K60" s="187" t="s">
        <v>1270</v>
      </c>
      <c r="L60" s="187" t="s">
        <v>1270</v>
      </c>
      <c r="M60" s="187" t="s">
        <v>1270</v>
      </c>
      <c r="N60" s="187">
        <v>1.33</v>
      </c>
      <c r="O60" s="187" t="s">
        <v>1270</v>
      </c>
      <c r="P60" s="221">
        <v>179.98</v>
      </c>
      <c r="Q60" s="221">
        <v>69.569999999999993</v>
      </c>
      <c r="R60" s="221">
        <v>57.98</v>
      </c>
      <c r="S60" s="221">
        <v>85.240000000000009</v>
      </c>
      <c r="T60" s="221" t="s">
        <v>1270</v>
      </c>
      <c r="U60" s="221">
        <v>159.57999999999998</v>
      </c>
      <c r="V60" s="221">
        <v>56.72</v>
      </c>
      <c r="W60" s="221">
        <v>10.61</v>
      </c>
      <c r="X60" s="221">
        <v>27.41</v>
      </c>
      <c r="Y60" s="221">
        <v>166.91</v>
      </c>
      <c r="Z60" s="221">
        <v>6.43</v>
      </c>
      <c r="AA60" s="221">
        <v>3.71</v>
      </c>
      <c r="AB60" s="221">
        <v>214.65</v>
      </c>
      <c r="AC60" s="221">
        <v>72.709999999999994</v>
      </c>
      <c r="AD60" s="221" t="s">
        <v>1270</v>
      </c>
      <c r="AE60" s="221">
        <v>74.38</v>
      </c>
      <c r="AF60" s="221">
        <v>77.149999999999991</v>
      </c>
      <c r="AG60" s="221">
        <v>194.42999999999998</v>
      </c>
      <c r="AH60" s="221" t="s">
        <v>1270</v>
      </c>
      <c r="AI60" s="221" t="s">
        <v>1270</v>
      </c>
      <c r="AJ60" s="221">
        <v>656.37</v>
      </c>
      <c r="AK60" s="221">
        <v>28.34</v>
      </c>
      <c r="AL60" s="221" t="s">
        <v>1270</v>
      </c>
      <c r="AM60" s="221" t="s">
        <v>1270</v>
      </c>
      <c r="AN60" s="221" t="s">
        <v>1270</v>
      </c>
      <c r="AO60" s="221" t="s">
        <v>1270</v>
      </c>
      <c r="AP60" s="221" t="s">
        <v>1270</v>
      </c>
      <c r="AQ60" s="221" t="s">
        <v>1270</v>
      </c>
      <c r="AR60" s="221" t="s">
        <v>1270</v>
      </c>
      <c r="AS60" s="221" t="s">
        <v>1270</v>
      </c>
      <c r="AT60" s="221" t="s">
        <v>1270</v>
      </c>
      <c r="AU60" s="221">
        <v>11.51</v>
      </c>
      <c r="AV60" s="221">
        <v>46.89</v>
      </c>
      <c r="AW60" s="221">
        <v>3.05</v>
      </c>
      <c r="AX60" s="221" t="s">
        <v>1270</v>
      </c>
      <c r="AY60" s="221">
        <v>147.45999999999998</v>
      </c>
      <c r="AZ60" s="221" t="s">
        <v>1270</v>
      </c>
      <c r="BA60" s="221">
        <v>11.65</v>
      </c>
      <c r="BB60" s="221">
        <v>105.4</v>
      </c>
      <c r="BC60" s="221" t="s">
        <v>1270</v>
      </c>
      <c r="BD60" s="221">
        <v>0</v>
      </c>
      <c r="BE60" s="221">
        <v>95.79</v>
      </c>
      <c r="BF60" s="221">
        <v>226.07</v>
      </c>
      <c r="BG60" s="221">
        <v>20.259999999999998</v>
      </c>
      <c r="BH60" s="221">
        <v>18.71</v>
      </c>
      <c r="BI60" s="221">
        <v>6.09</v>
      </c>
      <c r="BJ60" s="221">
        <v>0</v>
      </c>
      <c r="BK60" s="221">
        <v>0</v>
      </c>
      <c r="BL60" s="221">
        <v>0</v>
      </c>
      <c r="BM60" s="221">
        <v>0.37</v>
      </c>
      <c r="BN60" s="221">
        <v>38.909999999999997</v>
      </c>
      <c r="BO60" s="221">
        <v>5.38</v>
      </c>
      <c r="BP60" s="221">
        <v>9.77</v>
      </c>
      <c r="BQ60" s="221" t="s">
        <v>1270</v>
      </c>
      <c r="BR60" s="221" t="s">
        <v>1270</v>
      </c>
      <c r="BS60" s="221">
        <v>3.36</v>
      </c>
      <c r="BT60" s="221">
        <v>8.99</v>
      </c>
      <c r="BU60" s="221" t="s">
        <v>1270</v>
      </c>
      <c r="BV60" s="221">
        <v>0</v>
      </c>
      <c r="BW60" s="221">
        <v>101.56</v>
      </c>
      <c r="BX60" s="221">
        <v>51.309999999999995</v>
      </c>
      <c r="BY60" s="221">
        <v>91.42</v>
      </c>
      <c r="BZ60" s="221">
        <v>54.83</v>
      </c>
      <c r="CA60" s="221">
        <v>26.36</v>
      </c>
      <c r="CB60" s="221">
        <v>3.17</v>
      </c>
      <c r="CC60" s="221">
        <v>74.08</v>
      </c>
      <c r="CD60" s="252" t="s">
        <v>221</v>
      </c>
      <c r="CE60" s="254">
        <f t="shared" ref="CE60:CE71" si="0">SUM(C60:CD60)</f>
        <v>4470.6600000000017</v>
      </c>
    </row>
    <row r="61" spans="1:84" ht="12.65" customHeight="1" x14ac:dyDescent="0.35">
      <c r="A61" s="171" t="s">
        <v>235</v>
      </c>
      <c r="B61" s="175"/>
      <c r="C61" s="184">
        <v>33762277.520000003</v>
      </c>
      <c r="D61" s="184">
        <v>54606313.890000001</v>
      </c>
      <c r="E61" s="184">
        <v>277833.3</v>
      </c>
      <c r="F61" s="185">
        <v>0</v>
      </c>
      <c r="G61" s="184">
        <v>5338603.33</v>
      </c>
      <c r="H61" s="184">
        <v>11256449.699999999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123210.96</v>
      </c>
      <c r="O61" s="184">
        <v>0</v>
      </c>
      <c r="P61" s="185">
        <v>15701926.08</v>
      </c>
      <c r="Q61" s="185">
        <v>7413279.8899999997</v>
      </c>
      <c r="R61" s="185">
        <v>8915665.9600000009</v>
      </c>
      <c r="S61" s="185">
        <v>4583938.9000000004</v>
      </c>
      <c r="T61" s="185">
        <v>0</v>
      </c>
      <c r="U61" s="185">
        <v>11459429.42</v>
      </c>
      <c r="V61" s="185">
        <v>5242190.01</v>
      </c>
      <c r="W61" s="185">
        <v>1264681.1399999999</v>
      </c>
      <c r="X61" s="185">
        <v>2788070.78</v>
      </c>
      <c r="Y61" s="185">
        <v>14323508.4</v>
      </c>
      <c r="Z61" s="185">
        <v>829003.2</v>
      </c>
      <c r="AA61" s="185">
        <v>492141.06</v>
      </c>
      <c r="AB61" s="185">
        <v>22616809.98</v>
      </c>
      <c r="AC61" s="185">
        <v>6742920.1100000003</v>
      </c>
      <c r="AD61" s="185">
        <v>0</v>
      </c>
      <c r="AE61" s="185">
        <v>7185440.54</v>
      </c>
      <c r="AF61" s="185">
        <v>6587632.6100000003</v>
      </c>
      <c r="AG61" s="185">
        <v>24013167.149999999</v>
      </c>
      <c r="AH61" s="185">
        <v>0</v>
      </c>
      <c r="AI61" s="185">
        <v>0</v>
      </c>
      <c r="AJ61" s="185">
        <v>58668565.25</v>
      </c>
      <c r="AK61" s="185">
        <v>2639709.0299999998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961534.42</v>
      </c>
      <c r="AV61" s="185">
        <v>4190225.03</v>
      </c>
      <c r="AW61" s="185">
        <v>205981.63</v>
      </c>
      <c r="AX61" s="185">
        <v>0</v>
      </c>
      <c r="AY61" s="185">
        <v>7249818.75</v>
      </c>
      <c r="AZ61" s="185">
        <v>0</v>
      </c>
      <c r="BA61" s="185">
        <v>524575.68000000005</v>
      </c>
      <c r="BB61" s="185">
        <v>8149573.4299999997</v>
      </c>
      <c r="BC61" s="185">
        <v>0</v>
      </c>
      <c r="BD61" s="185">
        <v>0</v>
      </c>
      <c r="BE61" s="185">
        <v>7835670.6500000004</v>
      </c>
      <c r="BF61" s="185">
        <v>10347195.550000001</v>
      </c>
      <c r="BG61" s="185">
        <v>1322257.9099999999</v>
      </c>
      <c r="BH61" s="185">
        <v>1513260.05</v>
      </c>
      <c r="BI61" s="185">
        <v>369297.36</v>
      </c>
      <c r="BJ61" s="185">
        <v>0</v>
      </c>
      <c r="BK61" s="185">
        <v>0</v>
      </c>
      <c r="BL61" s="185">
        <v>0</v>
      </c>
      <c r="BM61" s="185">
        <v>22092.46</v>
      </c>
      <c r="BN61" s="185">
        <v>4671264.1399999997</v>
      </c>
      <c r="BO61" s="185">
        <v>546710.65</v>
      </c>
      <c r="BP61" s="185">
        <v>710352.22</v>
      </c>
      <c r="BQ61" s="185">
        <v>0</v>
      </c>
      <c r="BR61" s="185">
        <v>0</v>
      </c>
      <c r="BS61" s="185">
        <v>218884.74</v>
      </c>
      <c r="BT61" s="185">
        <v>508093.94</v>
      </c>
      <c r="BU61" s="185">
        <v>0</v>
      </c>
      <c r="BV61" s="185">
        <v>0</v>
      </c>
      <c r="BW61" s="185">
        <v>18145217.23</v>
      </c>
      <c r="BX61" s="185">
        <v>5737156.25</v>
      </c>
      <c r="BY61" s="185">
        <v>9067437.3499999996</v>
      </c>
      <c r="BZ61" s="185">
        <v>5360124.6500000004</v>
      </c>
      <c r="CA61" s="185">
        <v>2958228.76</v>
      </c>
      <c r="CB61" s="185">
        <v>342971.62</v>
      </c>
      <c r="CC61" s="185">
        <v>11422681.5</v>
      </c>
      <c r="CD61" s="252" t="s">
        <v>221</v>
      </c>
      <c r="CE61" s="195">
        <f t="shared" si="0"/>
        <v>409213374.17999995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11893539</v>
      </c>
      <c r="D62" s="195">
        <f t="shared" si="1"/>
        <v>17684288</v>
      </c>
      <c r="E62" s="195">
        <f t="shared" si="1"/>
        <v>96537</v>
      </c>
      <c r="F62" s="195">
        <f t="shared" si="1"/>
        <v>0</v>
      </c>
      <c r="G62" s="195">
        <f t="shared" si="1"/>
        <v>1890157</v>
      </c>
      <c r="H62" s="195">
        <f t="shared" si="1"/>
        <v>3800867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47105</v>
      </c>
      <c r="O62" s="195">
        <f t="shared" si="1"/>
        <v>0</v>
      </c>
      <c r="P62" s="195">
        <f t="shared" si="1"/>
        <v>5650529</v>
      </c>
      <c r="Q62" s="195">
        <f t="shared" si="1"/>
        <v>2597397</v>
      </c>
      <c r="R62" s="195">
        <f t="shared" si="1"/>
        <v>2782325</v>
      </c>
      <c r="S62" s="195">
        <f t="shared" si="1"/>
        <v>1666635</v>
      </c>
      <c r="T62" s="195">
        <f t="shared" si="1"/>
        <v>0</v>
      </c>
      <c r="U62" s="195">
        <f t="shared" si="1"/>
        <v>4301914</v>
      </c>
      <c r="V62" s="195">
        <f t="shared" si="1"/>
        <v>1886536</v>
      </c>
      <c r="W62" s="195">
        <f t="shared" si="1"/>
        <v>467590</v>
      </c>
      <c r="X62" s="195">
        <f t="shared" si="1"/>
        <v>1076307</v>
      </c>
      <c r="Y62" s="195">
        <f t="shared" si="1"/>
        <v>5491666</v>
      </c>
      <c r="Z62" s="195">
        <f t="shared" si="1"/>
        <v>266036</v>
      </c>
      <c r="AA62" s="195">
        <f t="shared" si="1"/>
        <v>197794</v>
      </c>
      <c r="AB62" s="195">
        <f t="shared" si="1"/>
        <v>8680586</v>
      </c>
      <c r="AC62" s="195">
        <f t="shared" si="1"/>
        <v>2451969</v>
      </c>
      <c r="AD62" s="195">
        <f t="shared" si="1"/>
        <v>0</v>
      </c>
      <c r="AE62" s="195">
        <f t="shared" si="1"/>
        <v>2813170</v>
      </c>
      <c r="AF62" s="195">
        <f t="shared" si="1"/>
        <v>2411582</v>
      </c>
      <c r="AG62" s="195">
        <f t="shared" si="1"/>
        <v>7431967</v>
      </c>
      <c r="AH62" s="195">
        <f t="shared" si="1"/>
        <v>0</v>
      </c>
      <c r="AI62" s="195">
        <f t="shared" si="1"/>
        <v>0</v>
      </c>
      <c r="AJ62" s="195">
        <f t="shared" si="1"/>
        <v>21255344</v>
      </c>
      <c r="AK62" s="195">
        <f t="shared" si="1"/>
        <v>1016913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355071</v>
      </c>
      <c r="AV62" s="195">
        <f t="shared" si="1"/>
        <v>1567352</v>
      </c>
      <c r="AW62" s="195">
        <f t="shared" si="1"/>
        <v>63816</v>
      </c>
      <c r="AX62" s="195">
        <f t="shared" si="1"/>
        <v>0</v>
      </c>
      <c r="AY62" s="195">
        <f>ROUND(AY47+AY48,0)</f>
        <v>2741807</v>
      </c>
      <c r="AZ62" s="195">
        <f>ROUND(AZ47+AZ48,0)</f>
        <v>0</v>
      </c>
      <c r="BA62" s="195">
        <f>ROUND(BA47+BA48,0)</f>
        <v>207573</v>
      </c>
      <c r="BB62" s="195">
        <f t="shared" si="1"/>
        <v>3129457</v>
      </c>
      <c r="BC62" s="195">
        <f t="shared" si="1"/>
        <v>0</v>
      </c>
      <c r="BD62" s="195">
        <f t="shared" si="1"/>
        <v>0</v>
      </c>
      <c r="BE62" s="195">
        <f t="shared" si="1"/>
        <v>3085267</v>
      </c>
      <c r="BF62" s="195">
        <f t="shared" si="1"/>
        <v>3935808</v>
      </c>
      <c r="BG62" s="195">
        <f t="shared" si="1"/>
        <v>502456</v>
      </c>
      <c r="BH62" s="195">
        <f t="shared" si="1"/>
        <v>517530</v>
      </c>
      <c r="BI62" s="195">
        <f t="shared" si="1"/>
        <v>130974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6525</v>
      </c>
      <c r="BN62" s="195">
        <f t="shared" si="1"/>
        <v>1581845</v>
      </c>
      <c r="BO62" s="195">
        <f t="shared" ref="BO62:CC62" si="2">ROUND(BO47+BO48,0)</f>
        <v>181116</v>
      </c>
      <c r="BP62" s="195">
        <f t="shared" si="2"/>
        <v>226771</v>
      </c>
      <c r="BQ62" s="195">
        <f t="shared" si="2"/>
        <v>0</v>
      </c>
      <c r="BR62" s="195">
        <f t="shared" si="2"/>
        <v>0</v>
      </c>
      <c r="BS62" s="195">
        <f t="shared" si="2"/>
        <v>72441</v>
      </c>
      <c r="BT62" s="195">
        <f t="shared" si="2"/>
        <v>154121</v>
      </c>
      <c r="BU62" s="195">
        <f t="shared" si="2"/>
        <v>0</v>
      </c>
      <c r="BV62" s="195">
        <f t="shared" si="2"/>
        <v>0</v>
      </c>
      <c r="BW62" s="195">
        <f t="shared" si="2"/>
        <v>5339034</v>
      </c>
      <c r="BX62" s="195">
        <f t="shared" si="2"/>
        <v>1996352</v>
      </c>
      <c r="BY62" s="195">
        <f t="shared" si="2"/>
        <v>3348896</v>
      </c>
      <c r="BZ62" s="195">
        <f t="shared" si="2"/>
        <v>1716400</v>
      </c>
      <c r="CA62" s="195">
        <f t="shared" si="2"/>
        <v>950535</v>
      </c>
      <c r="CB62" s="195">
        <f t="shared" si="2"/>
        <v>118041</v>
      </c>
      <c r="CC62" s="195">
        <f t="shared" si="2"/>
        <v>1917624</v>
      </c>
      <c r="CD62" s="252" t="s">
        <v>221</v>
      </c>
      <c r="CE62" s="195">
        <f t="shared" si="0"/>
        <v>141705565</v>
      </c>
      <c r="CF62" s="255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418.72</v>
      </c>
      <c r="Q63" s="185">
        <v>0</v>
      </c>
      <c r="R63" s="185">
        <v>0</v>
      </c>
      <c r="S63" s="185">
        <v>0</v>
      </c>
      <c r="T63" s="185">
        <v>0</v>
      </c>
      <c r="U63" s="185">
        <v>181.67</v>
      </c>
      <c r="V63" s="185">
        <v>105537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431.25</v>
      </c>
      <c r="AC63" s="185">
        <v>0</v>
      </c>
      <c r="AD63" s="185">
        <v>0</v>
      </c>
      <c r="AE63" s="185">
        <v>0</v>
      </c>
      <c r="AF63" s="185">
        <v>105701.06</v>
      </c>
      <c r="AG63" s="185">
        <v>0</v>
      </c>
      <c r="AH63" s="185">
        <v>0</v>
      </c>
      <c r="AI63" s="185">
        <v>0</v>
      </c>
      <c r="AJ63" s="185">
        <v>214980.13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126952.17</v>
      </c>
      <c r="BC63" s="185">
        <v>0</v>
      </c>
      <c r="BD63" s="185">
        <v>0</v>
      </c>
      <c r="BE63" s="185">
        <v>88.64</v>
      </c>
      <c r="BF63" s="185">
        <v>0</v>
      </c>
      <c r="BG63" s="185">
        <v>0</v>
      </c>
      <c r="BH63" s="185">
        <v>0</v>
      </c>
      <c r="BI63" s="185">
        <v>0</v>
      </c>
      <c r="BJ63" s="185">
        <v>158193.79</v>
      </c>
      <c r="BK63" s="185">
        <v>0</v>
      </c>
      <c r="BL63" s="185">
        <v>0</v>
      </c>
      <c r="BM63" s="185">
        <v>0</v>
      </c>
      <c r="BN63" s="185">
        <v>545929.85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27141734.75</v>
      </c>
      <c r="BX63" s="185">
        <v>2289.59</v>
      </c>
      <c r="BY63" s="185">
        <v>234233.8</v>
      </c>
      <c r="BZ63" s="185">
        <v>0</v>
      </c>
      <c r="CA63" s="185">
        <v>66705</v>
      </c>
      <c r="CB63" s="185">
        <v>0</v>
      </c>
      <c r="CC63" s="185">
        <v>0</v>
      </c>
      <c r="CD63" s="252" t="s">
        <v>221</v>
      </c>
      <c r="CE63" s="195">
        <f t="shared" si="0"/>
        <v>28703377.420000002</v>
      </c>
      <c r="CF63" s="255"/>
    </row>
    <row r="64" spans="1:84" ht="12.65" customHeight="1" x14ac:dyDescent="0.35">
      <c r="A64" s="171" t="s">
        <v>237</v>
      </c>
      <c r="B64" s="175"/>
      <c r="C64" s="184">
        <v>4796182.0199999996</v>
      </c>
      <c r="D64" s="184">
        <v>4185633.22</v>
      </c>
      <c r="E64" s="185">
        <v>977.68</v>
      </c>
      <c r="F64" s="185">
        <v>0</v>
      </c>
      <c r="G64" s="184">
        <v>279767.62</v>
      </c>
      <c r="H64" s="184">
        <v>151998.88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6218.61</v>
      </c>
      <c r="O64" s="184">
        <v>0</v>
      </c>
      <c r="P64" s="185">
        <v>41097997.920000002</v>
      </c>
      <c r="Q64" s="185">
        <v>655246.22</v>
      </c>
      <c r="R64" s="185">
        <v>2055862.12</v>
      </c>
      <c r="S64" s="185">
        <v>2202125.48</v>
      </c>
      <c r="T64" s="185">
        <v>0</v>
      </c>
      <c r="U64" s="185">
        <v>5851445.4699999997</v>
      </c>
      <c r="V64" s="185">
        <v>792012.5</v>
      </c>
      <c r="W64" s="185">
        <v>188237.25</v>
      </c>
      <c r="X64" s="185">
        <v>500970.37</v>
      </c>
      <c r="Y64" s="185">
        <v>6666772.5300000003</v>
      </c>
      <c r="Z64" s="185">
        <v>232171.94</v>
      </c>
      <c r="AA64" s="185">
        <v>192515.87</v>
      </c>
      <c r="AB64" s="185">
        <v>78711730.849999994</v>
      </c>
      <c r="AC64" s="185">
        <v>1072354.95</v>
      </c>
      <c r="AD64" s="185">
        <v>214.81</v>
      </c>
      <c r="AE64" s="185">
        <v>99172.75</v>
      </c>
      <c r="AF64" s="185">
        <v>63923.86</v>
      </c>
      <c r="AG64" s="185">
        <v>2925802.61</v>
      </c>
      <c r="AH64" s="185">
        <v>0</v>
      </c>
      <c r="AI64" s="185">
        <v>0</v>
      </c>
      <c r="AJ64" s="185">
        <v>6704524.8799999999</v>
      </c>
      <c r="AK64" s="185">
        <v>19595.990000000002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1020.8</v>
      </c>
      <c r="AV64" s="185">
        <v>269602.67</v>
      </c>
      <c r="AW64" s="185">
        <v>388455</v>
      </c>
      <c r="AX64" s="185">
        <v>0</v>
      </c>
      <c r="AY64" s="185">
        <v>5363099.12</v>
      </c>
      <c r="AZ64" s="185">
        <v>0</v>
      </c>
      <c r="BA64" s="185">
        <v>115244.83</v>
      </c>
      <c r="BB64" s="185">
        <v>193190.49</v>
      </c>
      <c r="BC64" s="185">
        <v>0</v>
      </c>
      <c r="BD64" s="185">
        <v>0</v>
      </c>
      <c r="BE64" s="185">
        <v>1171402.79</v>
      </c>
      <c r="BF64" s="185">
        <v>2312749.31</v>
      </c>
      <c r="BG64" s="185">
        <v>8891.82</v>
      </c>
      <c r="BH64" s="185">
        <v>163029.32</v>
      </c>
      <c r="BI64" s="185">
        <v>274030.82</v>
      </c>
      <c r="BJ64" s="185">
        <v>0.96</v>
      </c>
      <c r="BK64" s="185">
        <v>0</v>
      </c>
      <c r="BL64" s="185">
        <v>0</v>
      </c>
      <c r="BM64" s="185">
        <v>18207.23</v>
      </c>
      <c r="BN64" s="185">
        <v>1238094.56</v>
      </c>
      <c r="BO64" s="185">
        <v>200801.24</v>
      </c>
      <c r="BP64" s="185">
        <v>3620.26</v>
      </c>
      <c r="BQ64" s="185">
        <v>0</v>
      </c>
      <c r="BR64" s="185">
        <v>4.2699999999999996</v>
      </c>
      <c r="BS64" s="185">
        <v>35950.559999999998</v>
      </c>
      <c r="BT64" s="185">
        <v>2482.71</v>
      </c>
      <c r="BU64" s="185">
        <v>0</v>
      </c>
      <c r="BV64" s="185">
        <v>79.61</v>
      </c>
      <c r="BW64" s="185">
        <v>87550.35</v>
      </c>
      <c r="BX64" s="185">
        <v>31524.06</v>
      </c>
      <c r="BY64" s="185">
        <v>26934.9</v>
      </c>
      <c r="BZ64" s="185">
        <v>6865.21</v>
      </c>
      <c r="CA64" s="185">
        <v>135768.76</v>
      </c>
      <c r="CB64" s="185">
        <v>20891.990000000002</v>
      </c>
      <c r="CC64" s="185">
        <v>-2385587.63</v>
      </c>
      <c r="CD64" s="252" t="s">
        <v>221</v>
      </c>
      <c r="CE64" s="195">
        <f t="shared" si="0"/>
        <v>169137362.41000006</v>
      </c>
      <c r="CF64" s="255"/>
    </row>
    <row r="65" spans="1:84" ht="12.65" customHeight="1" x14ac:dyDescent="0.35">
      <c r="A65" s="171" t="s">
        <v>238</v>
      </c>
      <c r="B65" s="175"/>
      <c r="C65" s="184">
        <v>8692.61</v>
      </c>
      <c r="D65" s="184">
        <v>71998.41</v>
      </c>
      <c r="E65" s="184">
        <v>851.28</v>
      </c>
      <c r="F65" s="184">
        <v>0</v>
      </c>
      <c r="G65" s="184">
        <v>7859.47</v>
      </c>
      <c r="H65" s="184">
        <v>3533.95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19405.099999999999</v>
      </c>
      <c r="Q65" s="185">
        <v>6796.18</v>
      </c>
      <c r="R65" s="185">
        <v>27386.6</v>
      </c>
      <c r="S65" s="185">
        <v>19536.61</v>
      </c>
      <c r="T65" s="185">
        <v>0</v>
      </c>
      <c r="U65" s="185">
        <v>6603.21</v>
      </c>
      <c r="V65" s="185">
        <v>3702.37</v>
      </c>
      <c r="W65" s="185">
        <v>0</v>
      </c>
      <c r="X65" s="185">
        <v>647.78</v>
      </c>
      <c r="Y65" s="185">
        <v>17627.54</v>
      </c>
      <c r="Z65" s="185">
        <v>333.54</v>
      </c>
      <c r="AA65" s="185">
        <v>0</v>
      </c>
      <c r="AB65" s="185">
        <v>28249.8</v>
      </c>
      <c r="AC65" s="185">
        <v>8012.53</v>
      </c>
      <c r="AD65" s="185">
        <v>487.35</v>
      </c>
      <c r="AE65" s="185">
        <v>3455.29</v>
      </c>
      <c r="AF65" s="185">
        <v>12575.7</v>
      </c>
      <c r="AG65" s="185">
        <v>14914.55</v>
      </c>
      <c r="AH65" s="185">
        <v>0</v>
      </c>
      <c r="AI65" s="185">
        <v>0</v>
      </c>
      <c r="AJ65" s="185">
        <v>89569.99</v>
      </c>
      <c r="AK65" s="185">
        <v>2530.14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1267.32</v>
      </c>
      <c r="AV65" s="185">
        <v>6794.12</v>
      </c>
      <c r="AW65" s="185">
        <v>0</v>
      </c>
      <c r="AX65" s="185">
        <v>0</v>
      </c>
      <c r="AY65" s="185">
        <v>6439.16</v>
      </c>
      <c r="AZ65" s="185">
        <v>0</v>
      </c>
      <c r="BA65" s="185">
        <v>450.21</v>
      </c>
      <c r="BB65" s="185">
        <v>16375.37</v>
      </c>
      <c r="BC65" s="185">
        <v>0</v>
      </c>
      <c r="BD65" s="185">
        <v>0</v>
      </c>
      <c r="BE65" s="185">
        <v>5063643.91</v>
      </c>
      <c r="BF65" s="185">
        <v>607291.66</v>
      </c>
      <c r="BG65" s="185">
        <v>381535.61</v>
      </c>
      <c r="BH65" s="185">
        <v>194333.43</v>
      </c>
      <c r="BI65" s="185">
        <v>86.86</v>
      </c>
      <c r="BJ65" s="185">
        <v>0</v>
      </c>
      <c r="BK65" s="185">
        <v>0</v>
      </c>
      <c r="BL65" s="185">
        <v>0</v>
      </c>
      <c r="BM65" s="185">
        <v>0</v>
      </c>
      <c r="BN65" s="185">
        <v>4243.8100000000004</v>
      </c>
      <c r="BO65" s="185">
        <v>0</v>
      </c>
      <c r="BP65" s="185">
        <v>875.2</v>
      </c>
      <c r="BQ65" s="185">
        <v>0</v>
      </c>
      <c r="BR65" s="185">
        <v>0</v>
      </c>
      <c r="BS65" s="185">
        <v>0</v>
      </c>
      <c r="BT65" s="185">
        <v>16.09</v>
      </c>
      <c r="BU65" s="185">
        <v>0</v>
      </c>
      <c r="BV65" s="185">
        <v>0</v>
      </c>
      <c r="BW65" s="185">
        <v>9106.6200000000008</v>
      </c>
      <c r="BX65" s="185">
        <v>728.2</v>
      </c>
      <c r="BY65" s="185">
        <v>15570.02</v>
      </c>
      <c r="BZ65" s="185">
        <v>7104.15</v>
      </c>
      <c r="CA65" s="185">
        <v>6798.01</v>
      </c>
      <c r="CB65" s="185">
        <v>310.64</v>
      </c>
      <c r="CC65" s="185">
        <v>4588441.1499999994</v>
      </c>
      <c r="CD65" s="252" t="s">
        <v>221</v>
      </c>
      <c r="CE65" s="195">
        <f t="shared" si="0"/>
        <v>11266181.539999999</v>
      </c>
      <c r="CF65" s="255"/>
    </row>
    <row r="66" spans="1:84" ht="12.65" customHeight="1" x14ac:dyDescent="0.35">
      <c r="A66" s="171" t="s">
        <v>239</v>
      </c>
      <c r="B66" s="175"/>
      <c r="C66" s="184">
        <v>484829.2</v>
      </c>
      <c r="D66" s="184">
        <v>613623.65</v>
      </c>
      <c r="E66" s="184">
        <v>0</v>
      </c>
      <c r="F66" s="184">
        <v>0</v>
      </c>
      <c r="G66" s="184">
        <v>81692.649999999994</v>
      </c>
      <c r="H66" s="184">
        <v>74324.91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1015506.88</v>
      </c>
      <c r="Q66" s="185">
        <v>99295.59</v>
      </c>
      <c r="R66" s="185">
        <v>32812.660000000003</v>
      </c>
      <c r="S66" s="184">
        <v>747660.11</v>
      </c>
      <c r="T66" s="184">
        <v>0</v>
      </c>
      <c r="U66" s="185">
        <v>10755445.48</v>
      </c>
      <c r="V66" s="185">
        <v>117277.78</v>
      </c>
      <c r="W66" s="185">
        <v>75127.27</v>
      </c>
      <c r="X66" s="185">
        <v>92603.33</v>
      </c>
      <c r="Y66" s="185">
        <v>133658.21</v>
      </c>
      <c r="Z66" s="185">
        <v>44901.98</v>
      </c>
      <c r="AA66" s="185">
        <v>895</v>
      </c>
      <c r="AB66" s="185">
        <v>7264217.3799999999</v>
      </c>
      <c r="AC66" s="185">
        <v>3386</v>
      </c>
      <c r="AD66" s="185">
        <v>2431822.5</v>
      </c>
      <c r="AE66" s="185">
        <v>26811.71</v>
      </c>
      <c r="AF66" s="185">
        <v>163281.69</v>
      </c>
      <c r="AG66" s="185">
        <v>383102.23</v>
      </c>
      <c r="AH66" s="185">
        <v>30176.22</v>
      </c>
      <c r="AI66" s="185">
        <v>0</v>
      </c>
      <c r="AJ66" s="185">
        <v>1563857.44</v>
      </c>
      <c r="AK66" s="185">
        <v>1442.68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50000</v>
      </c>
      <c r="AR66" s="185">
        <v>0</v>
      </c>
      <c r="AS66" s="185">
        <v>0</v>
      </c>
      <c r="AT66" s="185">
        <v>0</v>
      </c>
      <c r="AU66" s="185">
        <v>308366.46000000002</v>
      </c>
      <c r="AV66" s="185">
        <v>3626706.8</v>
      </c>
      <c r="AW66" s="185">
        <v>27827178.800000001</v>
      </c>
      <c r="AX66" s="185">
        <v>0</v>
      </c>
      <c r="AY66" s="185">
        <v>273323.75</v>
      </c>
      <c r="AZ66" s="185">
        <v>0</v>
      </c>
      <c r="BA66" s="185">
        <v>330021.78000000003</v>
      </c>
      <c r="BB66" s="185">
        <v>5514209.5599999996</v>
      </c>
      <c r="BC66" s="185">
        <v>0</v>
      </c>
      <c r="BD66" s="185">
        <v>3622728.9</v>
      </c>
      <c r="BE66" s="185">
        <v>8211365.8600000003</v>
      </c>
      <c r="BF66" s="185">
        <v>351376.53</v>
      </c>
      <c r="BG66" s="185">
        <v>362556.52</v>
      </c>
      <c r="BH66" s="185">
        <v>71174069.709999993</v>
      </c>
      <c r="BI66" s="185">
        <v>24586.81</v>
      </c>
      <c r="BJ66" s="185">
        <v>8213656.5199999996</v>
      </c>
      <c r="BK66" s="185">
        <v>19262213.129999999</v>
      </c>
      <c r="BL66" s="185">
        <v>6250215.8099999996</v>
      </c>
      <c r="BM66" s="185">
        <v>4388.12</v>
      </c>
      <c r="BN66" s="185">
        <v>3647104.98</v>
      </c>
      <c r="BO66" s="185">
        <v>4011.25</v>
      </c>
      <c r="BP66" s="185">
        <v>296624.94</v>
      </c>
      <c r="BQ66" s="185">
        <v>0</v>
      </c>
      <c r="BR66" s="185">
        <v>5524209.4199999999</v>
      </c>
      <c r="BS66" s="185">
        <v>152592.19</v>
      </c>
      <c r="BT66" s="185">
        <v>5573.57</v>
      </c>
      <c r="BU66" s="185">
        <v>0</v>
      </c>
      <c r="BV66" s="185">
        <v>7081374.0599999996</v>
      </c>
      <c r="BW66" s="185">
        <v>1377571.94</v>
      </c>
      <c r="BX66" s="185">
        <v>780391.94</v>
      </c>
      <c r="BY66" s="185">
        <v>44918.9</v>
      </c>
      <c r="BZ66" s="185">
        <v>0</v>
      </c>
      <c r="CA66" s="185">
        <v>186373.65</v>
      </c>
      <c r="CB66" s="185">
        <v>7719.49</v>
      </c>
      <c r="CC66" s="185">
        <v>26972683.800000001</v>
      </c>
      <c r="CD66" s="252" t="s">
        <v>221</v>
      </c>
      <c r="CE66" s="195">
        <f t="shared" si="0"/>
        <v>227725867.74000001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848363</v>
      </c>
      <c r="D67" s="195">
        <f>ROUND(D51+D52,0)</f>
        <v>807057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114700</v>
      </c>
      <c r="H67" s="195">
        <f t="shared" si="3"/>
        <v>218375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2608051</v>
      </c>
      <c r="Q67" s="195">
        <f t="shared" si="3"/>
        <v>103177</v>
      </c>
      <c r="R67" s="195">
        <f t="shared" si="3"/>
        <v>506584</v>
      </c>
      <c r="S67" s="195">
        <f t="shared" si="3"/>
        <v>369394</v>
      </c>
      <c r="T67" s="195">
        <f t="shared" si="3"/>
        <v>0</v>
      </c>
      <c r="U67" s="195">
        <f t="shared" si="3"/>
        <v>731852</v>
      </c>
      <c r="V67" s="195">
        <f t="shared" si="3"/>
        <v>455729</v>
      </c>
      <c r="W67" s="195">
        <f t="shared" si="3"/>
        <v>403643</v>
      </c>
      <c r="X67" s="195">
        <f t="shared" si="3"/>
        <v>644380</v>
      </c>
      <c r="Y67" s="195">
        <f t="shared" si="3"/>
        <v>2348693</v>
      </c>
      <c r="Z67" s="195">
        <f t="shared" si="3"/>
        <v>192246</v>
      </c>
      <c r="AA67" s="195">
        <f t="shared" si="3"/>
        <v>187932</v>
      </c>
      <c r="AB67" s="195">
        <f t="shared" si="3"/>
        <v>152537</v>
      </c>
      <c r="AC67" s="195">
        <f t="shared" si="3"/>
        <v>474864</v>
      </c>
      <c r="AD67" s="195">
        <f t="shared" si="3"/>
        <v>11156</v>
      </c>
      <c r="AE67" s="195">
        <f t="shared" si="3"/>
        <v>62388</v>
      </c>
      <c r="AF67" s="195">
        <f t="shared" si="3"/>
        <v>71376</v>
      </c>
      <c r="AG67" s="195">
        <f t="shared" si="3"/>
        <v>275307</v>
      </c>
      <c r="AH67" s="195">
        <f t="shared" si="3"/>
        <v>0</v>
      </c>
      <c r="AI67" s="195">
        <f t="shared" si="3"/>
        <v>0</v>
      </c>
      <c r="AJ67" s="195">
        <f t="shared" si="3"/>
        <v>2684940</v>
      </c>
      <c r="AK67" s="195">
        <f t="shared" si="3"/>
        <v>69390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12129</v>
      </c>
      <c r="AW67" s="195">
        <f t="shared" si="3"/>
        <v>0</v>
      </c>
      <c r="AX67" s="195">
        <f t="shared" si="3"/>
        <v>0</v>
      </c>
      <c r="AY67" s="195">
        <f t="shared" si="3"/>
        <v>337403</v>
      </c>
      <c r="AZ67" s="195">
        <f>ROUND(AZ51+AZ52,0)</f>
        <v>0</v>
      </c>
      <c r="BA67" s="195">
        <f>ROUND(BA51+BA52,0)</f>
        <v>43312</v>
      </c>
      <c r="BB67" s="195">
        <f t="shared" si="3"/>
        <v>47171</v>
      </c>
      <c r="BC67" s="195">
        <f t="shared" si="3"/>
        <v>0</v>
      </c>
      <c r="BD67" s="195">
        <f t="shared" si="3"/>
        <v>21803</v>
      </c>
      <c r="BE67" s="195">
        <f t="shared" si="3"/>
        <v>3112019</v>
      </c>
      <c r="BF67" s="195">
        <f t="shared" si="3"/>
        <v>218076</v>
      </c>
      <c r="BG67" s="195">
        <f t="shared" si="3"/>
        <v>116117</v>
      </c>
      <c r="BH67" s="195">
        <f t="shared" si="3"/>
        <v>1344684</v>
      </c>
      <c r="BI67" s="195">
        <f t="shared" si="3"/>
        <v>141346</v>
      </c>
      <c r="BJ67" s="195">
        <f t="shared" si="3"/>
        <v>21044</v>
      </c>
      <c r="BK67" s="195">
        <f t="shared" si="3"/>
        <v>30918</v>
      </c>
      <c r="BL67" s="195">
        <f t="shared" si="3"/>
        <v>19240</v>
      </c>
      <c r="BM67" s="195">
        <f t="shared" si="3"/>
        <v>0</v>
      </c>
      <c r="BN67" s="195">
        <f t="shared" si="3"/>
        <v>39814</v>
      </c>
      <c r="BO67" s="195">
        <f t="shared" si="3"/>
        <v>10492</v>
      </c>
      <c r="BP67" s="195">
        <f t="shared" si="3"/>
        <v>5682</v>
      </c>
      <c r="BQ67" s="195">
        <f t="shared" ref="BQ67:CC67" si="4">ROUND(BQ51+BQ52,0)</f>
        <v>0</v>
      </c>
      <c r="BR67" s="195">
        <f t="shared" si="4"/>
        <v>24658</v>
      </c>
      <c r="BS67" s="195">
        <f t="shared" si="4"/>
        <v>4554</v>
      </c>
      <c r="BT67" s="195">
        <f t="shared" si="4"/>
        <v>7360</v>
      </c>
      <c r="BU67" s="195">
        <f t="shared" si="4"/>
        <v>0</v>
      </c>
      <c r="BV67" s="195">
        <f t="shared" si="4"/>
        <v>116195</v>
      </c>
      <c r="BW67" s="195">
        <f t="shared" si="4"/>
        <v>893535</v>
      </c>
      <c r="BX67" s="195">
        <f t="shared" si="4"/>
        <v>35681</v>
      </c>
      <c r="BY67" s="195">
        <f t="shared" si="4"/>
        <v>25558</v>
      </c>
      <c r="BZ67" s="195">
        <f t="shared" si="4"/>
        <v>14352</v>
      </c>
      <c r="CA67" s="195">
        <f t="shared" si="4"/>
        <v>69094</v>
      </c>
      <c r="CB67" s="195">
        <f t="shared" si="4"/>
        <v>0</v>
      </c>
      <c r="CC67" s="195">
        <f t="shared" si="4"/>
        <v>8239744</v>
      </c>
      <c r="CD67" s="252" t="s">
        <v>221</v>
      </c>
      <c r="CE67" s="195">
        <f t="shared" si="0"/>
        <v>29294115</v>
      </c>
      <c r="CF67" s="255"/>
    </row>
    <row r="68" spans="1:84" ht="12.65" customHeight="1" x14ac:dyDescent="0.35">
      <c r="A68" s="171" t="s">
        <v>240</v>
      </c>
      <c r="B68" s="175"/>
      <c r="C68" s="184">
        <v>2305.96</v>
      </c>
      <c r="D68" s="184">
        <v>131.52000000000001</v>
      </c>
      <c r="E68" s="184">
        <v>0</v>
      </c>
      <c r="F68" s="184">
        <v>0</v>
      </c>
      <c r="G68" s="184">
        <v>65.66</v>
      </c>
      <c r="H68" s="184">
        <v>197.06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22900.22</v>
      </c>
      <c r="Q68" s="185">
        <v>0</v>
      </c>
      <c r="R68" s="185">
        <v>9865.17</v>
      </c>
      <c r="S68" s="185">
        <v>1634944.31</v>
      </c>
      <c r="T68" s="185">
        <v>0</v>
      </c>
      <c r="U68" s="185">
        <v>6444.78</v>
      </c>
      <c r="V68" s="185">
        <v>143016.5</v>
      </c>
      <c r="W68" s="185">
        <v>0</v>
      </c>
      <c r="X68" s="185">
        <v>0</v>
      </c>
      <c r="Y68" s="185">
        <v>46307.66</v>
      </c>
      <c r="Z68" s="185">
        <v>93473.4</v>
      </c>
      <c r="AA68" s="185">
        <v>76.680000000000007</v>
      </c>
      <c r="AB68" s="185">
        <v>1211487.78</v>
      </c>
      <c r="AC68" s="185">
        <v>11919.3</v>
      </c>
      <c r="AD68" s="185">
        <v>0</v>
      </c>
      <c r="AE68" s="185">
        <v>65.66</v>
      </c>
      <c r="AF68" s="185">
        <v>131.4</v>
      </c>
      <c r="AG68" s="185">
        <v>203.96</v>
      </c>
      <c r="AH68" s="185">
        <v>0</v>
      </c>
      <c r="AI68" s="185">
        <v>0</v>
      </c>
      <c r="AJ68" s="185">
        <v>699650.45</v>
      </c>
      <c r="AK68" s="185">
        <v>71.13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34428.29</v>
      </c>
      <c r="AW68" s="185">
        <v>0</v>
      </c>
      <c r="AX68" s="185">
        <v>0</v>
      </c>
      <c r="AY68" s="185">
        <v>104.7</v>
      </c>
      <c r="AZ68" s="185">
        <v>0</v>
      </c>
      <c r="BA68" s="185">
        <v>65.66</v>
      </c>
      <c r="BB68" s="185">
        <v>39065.660000000003</v>
      </c>
      <c r="BC68" s="185">
        <v>0</v>
      </c>
      <c r="BD68" s="185">
        <v>0</v>
      </c>
      <c r="BE68" s="185">
        <v>203440.68</v>
      </c>
      <c r="BF68" s="185">
        <v>241.62</v>
      </c>
      <c r="BG68" s="185">
        <v>11301.07</v>
      </c>
      <c r="BH68" s="185">
        <v>1893441.98</v>
      </c>
      <c r="BI68" s="185">
        <v>65.66</v>
      </c>
      <c r="BJ68" s="185">
        <v>0</v>
      </c>
      <c r="BK68" s="185">
        <v>0</v>
      </c>
      <c r="BL68" s="185">
        <v>0</v>
      </c>
      <c r="BM68" s="185">
        <v>0</v>
      </c>
      <c r="BN68" s="185">
        <v>48074.3</v>
      </c>
      <c r="BO68" s="185">
        <v>197.47</v>
      </c>
      <c r="BP68" s="185">
        <v>0</v>
      </c>
      <c r="BQ68" s="185">
        <v>0</v>
      </c>
      <c r="BR68" s="185">
        <v>0</v>
      </c>
      <c r="BS68" s="185">
        <v>96.18</v>
      </c>
      <c r="BT68" s="185">
        <v>65.66</v>
      </c>
      <c r="BU68" s="185">
        <v>0</v>
      </c>
      <c r="BV68" s="185">
        <v>0</v>
      </c>
      <c r="BW68" s="185">
        <v>525.45000000000005</v>
      </c>
      <c r="BX68" s="185">
        <v>66.150000000000006</v>
      </c>
      <c r="BY68" s="185">
        <v>328.71</v>
      </c>
      <c r="BZ68" s="185">
        <v>0</v>
      </c>
      <c r="CA68" s="185">
        <v>13686.76</v>
      </c>
      <c r="CB68" s="185">
        <v>0</v>
      </c>
      <c r="CC68" s="185">
        <v>9404785.7699999996</v>
      </c>
      <c r="CD68" s="252" t="s">
        <v>221</v>
      </c>
      <c r="CE68" s="195">
        <f t="shared" si="0"/>
        <v>15533240.369999999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5">
      <c r="A70" s="171" t="s">
        <v>241</v>
      </c>
      <c r="B70" s="175"/>
      <c r="C70" s="184">
        <v>56297.88</v>
      </c>
      <c r="D70" s="184">
        <v>155279.5</v>
      </c>
      <c r="E70" s="185">
        <v>1148.05</v>
      </c>
      <c r="F70" s="185">
        <v>0</v>
      </c>
      <c r="G70" s="184">
        <v>15422.4</v>
      </c>
      <c r="H70" s="184">
        <v>87783.55</v>
      </c>
      <c r="I70" s="185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5">
        <v>19606.14</v>
      </c>
      <c r="Q70" s="185">
        <v>19021.47</v>
      </c>
      <c r="R70" s="224">
        <v>7978.68</v>
      </c>
      <c r="S70" s="185">
        <v>982355.69</v>
      </c>
      <c r="T70" s="184">
        <v>0</v>
      </c>
      <c r="U70" s="185">
        <v>72539.350000000006</v>
      </c>
      <c r="V70" s="185">
        <v>15414.12</v>
      </c>
      <c r="W70" s="184">
        <v>0</v>
      </c>
      <c r="X70" s="185">
        <v>3477</v>
      </c>
      <c r="Y70" s="185">
        <v>12148.96</v>
      </c>
      <c r="Z70" s="185">
        <v>9718.99</v>
      </c>
      <c r="AA70" s="185">
        <v>213.74</v>
      </c>
      <c r="AB70" s="185">
        <v>110397.94</v>
      </c>
      <c r="AC70" s="185">
        <v>3920.29</v>
      </c>
      <c r="AD70" s="185">
        <v>0</v>
      </c>
      <c r="AE70" s="185">
        <v>2218.0100000000002</v>
      </c>
      <c r="AF70" s="185">
        <v>78110.75</v>
      </c>
      <c r="AG70" s="185">
        <v>181780.29</v>
      </c>
      <c r="AH70" s="185">
        <v>0</v>
      </c>
      <c r="AI70" s="185">
        <v>0</v>
      </c>
      <c r="AJ70" s="185">
        <v>167510.10999999999</v>
      </c>
      <c r="AK70" s="185">
        <v>2906.76</v>
      </c>
      <c r="AL70" s="185">
        <v>0</v>
      </c>
      <c r="AM70" s="185">
        <v>0</v>
      </c>
      <c r="AN70" s="185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5">
        <v>300</v>
      </c>
      <c r="AV70" s="185">
        <v>51920.4</v>
      </c>
      <c r="AW70" s="185">
        <v>16590</v>
      </c>
      <c r="AX70" s="185">
        <v>0</v>
      </c>
      <c r="AY70" s="185">
        <v>-495569.21</v>
      </c>
      <c r="AZ70" s="185">
        <v>0</v>
      </c>
      <c r="BA70" s="185">
        <v>0</v>
      </c>
      <c r="BB70" s="185">
        <v>349039</v>
      </c>
      <c r="BC70" s="185">
        <v>0</v>
      </c>
      <c r="BD70" s="185">
        <v>0</v>
      </c>
      <c r="BE70" s="185">
        <v>60232.74</v>
      </c>
      <c r="BF70" s="185">
        <v>10203.43</v>
      </c>
      <c r="BG70" s="185">
        <v>30011.55</v>
      </c>
      <c r="BH70" s="224">
        <v>32017.95</v>
      </c>
      <c r="BI70" s="185">
        <v>10895.26</v>
      </c>
      <c r="BJ70" s="185">
        <v>0</v>
      </c>
      <c r="BK70" s="185">
        <v>-32.92</v>
      </c>
      <c r="BL70" s="185">
        <v>0</v>
      </c>
      <c r="BM70" s="185">
        <v>2115.79</v>
      </c>
      <c r="BN70" s="185">
        <v>915127.13</v>
      </c>
      <c r="BO70" s="185">
        <v>9049.7999999999993</v>
      </c>
      <c r="BP70" s="185">
        <v>2600</v>
      </c>
      <c r="BQ70" s="185">
        <v>0</v>
      </c>
      <c r="BR70" s="185">
        <v>0</v>
      </c>
      <c r="BS70" s="185">
        <v>16322.02</v>
      </c>
      <c r="BT70" s="185">
        <v>7650</v>
      </c>
      <c r="BU70" s="185">
        <v>0</v>
      </c>
      <c r="BV70" s="185">
        <v>0</v>
      </c>
      <c r="BW70" s="185">
        <v>104868.75</v>
      </c>
      <c r="BX70" s="185">
        <v>674352.02</v>
      </c>
      <c r="BY70" s="185">
        <v>75870.759999999995</v>
      </c>
      <c r="BZ70" s="185">
        <v>0</v>
      </c>
      <c r="CA70" s="185">
        <v>998063.72</v>
      </c>
      <c r="CB70" s="185">
        <v>70293.86</v>
      </c>
      <c r="CC70" s="185">
        <v>5697637.1299999999</v>
      </c>
      <c r="CD70" s="188">
        <v>0</v>
      </c>
      <c r="CE70" s="195">
        <f t="shared" si="0"/>
        <v>10644808.85</v>
      </c>
      <c r="CF70" s="255"/>
    </row>
    <row r="71" spans="1:84" ht="12.65" customHeight="1" x14ac:dyDescent="0.35">
      <c r="A71" s="171" t="s">
        <v>242</v>
      </c>
      <c r="B71" s="175"/>
      <c r="C71" s="185">
        <v>6622.18</v>
      </c>
      <c r="D71" s="185">
        <v>0</v>
      </c>
      <c r="E71" s="185">
        <v>0</v>
      </c>
      <c r="F71" s="185">
        <v>0</v>
      </c>
      <c r="G71" s="185">
        <v>1369.95</v>
      </c>
      <c r="H71" s="185">
        <v>2660.03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1321.64</v>
      </c>
      <c r="Q71" s="185">
        <v>0</v>
      </c>
      <c r="R71" s="185">
        <v>4422.8599999999997</v>
      </c>
      <c r="S71" s="185">
        <v>1779.36</v>
      </c>
      <c r="T71" s="185">
        <v>0</v>
      </c>
      <c r="U71" s="185">
        <v>68783.990000000005</v>
      </c>
      <c r="V71" s="185">
        <v>187.5</v>
      </c>
      <c r="W71" s="185">
        <v>0</v>
      </c>
      <c r="X71" s="185">
        <v>0</v>
      </c>
      <c r="Y71" s="185">
        <v>38779.9</v>
      </c>
      <c r="Z71" s="185">
        <v>0</v>
      </c>
      <c r="AA71" s="185">
        <v>0</v>
      </c>
      <c r="AB71" s="185">
        <v>37897764.090000004</v>
      </c>
      <c r="AC71" s="185">
        <v>0</v>
      </c>
      <c r="AD71" s="185">
        <v>0</v>
      </c>
      <c r="AE71" s="185">
        <v>541</v>
      </c>
      <c r="AF71" s="185">
        <v>5634377.8899999997</v>
      </c>
      <c r="AG71" s="185">
        <v>1138882.21</v>
      </c>
      <c r="AH71" s="185">
        <v>0</v>
      </c>
      <c r="AI71" s="185">
        <v>0</v>
      </c>
      <c r="AJ71" s="185">
        <v>15167889.01</v>
      </c>
      <c r="AK71" s="185">
        <v>363709.95</v>
      </c>
      <c r="AL71" s="185">
        <v>0</v>
      </c>
      <c r="AM71" s="185">
        <v>0</v>
      </c>
      <c r="AN71" s="185">
        <v>0</v>
      </c>
      <c r="AO71" s="185">
        <v>0</v>
      </c>
      <c r="AP71" s="185">
        <v>0</v>
      </c>
      <c r="AQ71" s="185">
        <v>150000</v>
      </c>
      <c r="AR71" s="185">
        <v>0</v>
      </c>
      <c r="AS71" s="185">
        <v>0</v>
      </c>
      <c r="AT71" s="185">
        <v>0</v>
      </c>
      <c r="AU71" s="185">
        <v>1446706.71</v>
      </c>
      <c r="AV71" s="185">
        <v>3489525.82</v>
      </c>
      <c r="AW71" s="185">
        <v>0</v>
      </c>
      <c r="AX71" s="185">
        <v>0</v>
      </c>
      <c r="AY71" s="185">
        <v>4036404.28</v>
      </c>
      <c r="AZ71" s="185">
        <v>0</v>
      </c>
      <c r="BA71" s="185">
        <v>0</v>
      </c>
      <c r="BB71" s="185">
        <v>2227603.2599999998</v>
      </c>
      <c r="BC71" s="185">
        <v>0</v>
      </c>
      <c r="BD71" s="185">
        <v>0</v>
      </c>
      <c r="BE71" s="185">
        <v>537780.43999999994</v>
      </c>
      <c r="BF71" s="185">
        <v>17466.61</v>
      </c>
      <c r="BG71" s="185">
        <v>31837.27</v>
      </c>
      <c r="BH71" s="185">
        <v>5889293.5599999996</v>
      </c>
      <c r="BI71" s="185">
        <v>480182.45</v>
      </c>
      <c r="BJ71" s="185">
        <v>962</v>
      </c>
      <c r="BK71" s="185">
        <v>66510.48</v>
      </c>
      <c r="BL71" s="185">
        <v>0</v>
      </c>
      <c r="BM71" s="185">
        <v>36113.339999999997</v>
      </c>
      <c r="BN71" s="185">
        <v>1027265.37</v>
      </c>
      <c r="BO71" s="185">
        <v>1650.89</v>
      </c>
      <c r="BP71" s="185">
        <v>0</v>
      </c>
      <c r="BQ71" s="185">
        <v>0</v>
      </c>
      <c r="BR71" s="185">
        <v>0</v>
      </c>
      <c r="BS71" s="185">
        <v>4925</v>
      </c>
      <c r="BT71" s="185">
        <v>0</v>
      </c>
      <c r="BU71" s="185">
        <v>0</v>
      </c>
      <c r="BV71" s="185">
        <v>25.43</v>
      </c>
      <c r="BW71" s="185">
        <v>0</v>
      </c>
      <c r="BX71" s="185">
        <v>197773.66</v>
      </c>
      <c r="BY71" s="185">
        <v>631.1</v>
      </c>
      <c r="BZ71" s="185">
        <v>7602.12</v>
      </c>
      <c r="CA71" s="185">
        <v>165073.14000000001</v>
      </c>
      <c r="CB71" s="185">
        <v>152908.68</v>
      </c>
      <c r="CC71" s="185">
        <v>26344973.810000002</v>
      </c>
      <c r="CD71" s="188">
        <v>0</v>
      </c>
      <c r="CE71" s="195">
        <f t="shared" si="0"/>
        <v>106642306.98000003</v>
      </c>
      <c r="CF71" s="255"/>
    </row>
    <row r="72" spans="1:84" ht="12.65" customHeight="1" x14ac:dyDescent="0.35">
      <c r="A72" s="171" t="s">
        <v>243</v>
      </c>
      <c r="B72" s="175"/>
      <c r="C72" s="195">
        <f>SUM(C61:C68)+C70-C71</f>
        <v>51845865.010000013</v>
      </c>
      <c r="D72" s="195">
        <f t="shared" ref="D72:BO72" si="5">SUM(D61:D70)-D71</f>
        <v>78124325.189999998</v>
      </c>
      <c r="E72" s="195">
        <f t="shared" si="5"/>
        <v>377347.31</v>
      </c>
      <c r="F72" s="195">
        <f t="shared" si="5"/>
        <v>0</v>
      </c>
      <c r="G72" s="195">
        <f t="shared" si="5"/>
        <v>7726898.1800000006</v>
      </c>
      <c r="H72" s="195">
        <f t="shared" si="5"/>
        <v>15590870.020000001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176534.57</v>
      </c>
      <c r="O72" s="195">
        <f t="shared" si="5"/>
        <v>0</v>
      </c>
      <c r="P72" s="195">
        <f t="shared" si="5"/>
        <v>66135019.420000002</v>
      </c>
      <c r="Q72" s="195">
        <f t="shared" si="5"/>
        <v>10894213.350000001</v>
      </c>
      <c r="R72" s="195">
        <f t="shared" si="5"/>
        <v>14334057.330000002</v>
      </c>
      <c r="S72" s="195">
        <f t="shared" si="5"/>
        <v>12204810.74</v>
      </c>
      <c r="T72" s="195">
        <f t="shared" si="5"/>
        <v>0</v>
      </c>
      <c r="U72" s="195">
        <f t="shared" si="5"/>
        <v>33117071.390000004</v>
      </c>
      <c r="V72" s="195">
        <f t="shared" si="5"/>
        <v>8761227.7799999993</v>
      </c>
      <c r="W72" s="195">
        <f t="shared" si="5"/>
        <v>2399278.66</v>
      </c>
      <c r="X72" s="195">
        <f t="shared" si="5"/>
        <v>5106456.26</v>
      </c>
      <c r="Y72" s="195">
        <f t="shared" si="5"/>
        <v>29001602.400000002</v>
      </c>
      <c r="Z72" s="195">
        <f t="shared" si="5"/>
        <v>1667885.0499999998</v>
      </c>
      <c r="AA72" s="195">
        <f t="shared" si="5"/>
        <v>1071568.3500000001</v>
      </c>
      <c r="AB72" s="195">
        <f t="shared" si="5"/>
        <v>80878683.889999986</v>
      </c>
      <c r="AC72" s="195">
        <f t="shared" si="5"/>
        <v>10769346.179999998</v>
      </c>
      <c r="AD72" s="195">
        <f t="shared" si="5"/>
        <v>2443680.66</v>
      </c>
      <c r="AE72" s="195">
        <f t="shared" si="5"/>
        <v>10192180.959999999</v>
      </c>
      <c r="AF72" s="195">
        <f t="shared" si="5"/>
        <v>3859937.1799999988</v>
      </c>
      <c r="AG72" s="195">
        <f t="shared" si="5"/>
        <v>34087362.579999991</v>
      </c>
      <c r="AH72" s="195">
        <f t="shared" si="5"/>
        <v>30176.22</v>
      </c>
      <c r="AI72" s="195">
        <f t="shared" si="5"/>
        <v>0</v>
      </c>
      <c r="AJ72" s="195">
        <f t="shared" si="5"/>
        <v>76881053.23999998</v>
      </c>
      <c r="AK72" s="195">
        <f t="shared" si="5"/>
        <v>3388848.78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-100000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180853.29000000004</v>
      </c>
      <c r="AV72" s="195">
        <f t="shared" si="5"/>
        <v>6269632.4899999984</v>
      </c>
      <c r="AW72" s="195">
        <f t="shared" si="5"/>
        <v>28502021.43</v>
      </c>
      <c r="AX72" s="195">
        <f t="shared" si="5"/>
        <v>0</v>
      </c>
      <c r="AY72" s="195">
        <f t="shared" si="5"/>
        <v>11440021.99</v>
      </c>
      <c r="AZ72" s="195">
        <f t="shared" si="5"/>
        <v>0</v>
      </c>
      <c r="BA72" s="195">
        <f t="shared" si="5"/>
        <v>1221243.1599999999</v>
      </c>
      <c r="BB72" s="195">
        <f t="shared" si="5"/>
        <v>15337430.42</v>
      </c>
      <c r="BC72" s="195">
        <f t="shared" si="5"/>
        <v>0</v>
      </c>
      <c r="BD72" s="195">
        <f t="shared" si="5"/>
        <v>3644531.9</v>
      </c>
      <c r="BE72" s="195">
        <f t="shared" si="5"/>
        <v>28205350.829999998</v>
      </c>
      <c r="BF72" s="195">
        <f t="shared" si="5"/>
        <v>17765475.490000002</v>
      </c>
      <c r="BG72" s="195">
        <f t="shared" si="5"/>
        <v>2703290.2099999995</v>
      </c>
      <c r="BH72" s="195">
        <f t="shared" si="5"/>
        <v>70943072.879999995</v>
      </c>
      <c r="BI72" s="195">
        <f t="shared" si="5"/>
        <v>471100.32</v>
      </c>
      <c r="BJ72" s="195">
        <f t="shared" si="5"/>
        <v>8391933.2699999996</v>
      </c>
      <c r="BK72" s="195">
        <f t="shared" si="5"/>
        <v>19226587.729999997</v>
      </c>
      <c r="BL72" s="195">
        <f t="shared" si="5"/>
        <v>6269455.8099999996</v>
      </c>
      <c r="BM72" s="195">
        <f t="shared" si="5"/>
        <v>17215.260000000009</v>
      </c>
      <c r="BN72" s="195">
        <f t="shared" si="5"/>
        <v>11664232.4</v>
      </c>
      <c r="BO72" s="195">
        <f t="shared" si="5"/>
        <v>950727.52</v>
      </c>
      <c r="BP72" s="195">
        <f t="shared" ref="BP72:CC72" si="6">SUM(BP61:BP70)-BP71</f>
        <v>1246525.6199999999</v>
      </c>
      <c r="BQ72" s="195">
        <f t="shared" si="6"/>
        <v>0</v>
      </c>
      <c r="BR72" s="195">
        <f t="shared" si="6"/>
        <v>5548871.6899999995</v>
      </c>
      <c r="BS72" s="195">
        <f t="shared" si="6"/>
        <v>495915.69</v>
      </c>
      <c r="BT72" s="195">
        <f t="shared" si="6"/>
        <v>685362.96999999986</v>
      </c>
      <c r="BU72" s="195">
        <f t="shared" si="6"/>
        <v>0</v>
      </c>
      <c r="BV72" s="195">
        <f t="shared" si="6"/>
        <v>7197623.2400000002</v>
      </c>
      <c r="BW72" s="195">
        <f t="shared" si="6"/>
        <v>53099144.090000004</v>
      </c>
      <c r="BX72" s="195">
        <f t="shared" si="6"/>
        <v>9060767.5499999989</v>
      </c>
      <c r="BY72" s="195">
        <f t="shared" si="6"/>
        <v>12839117.340000002</v>
      </c>
      <c r="BZ72" s="195">
        <f t="shared" si="6"/>
        <v>7097243.8900000006</v>
      </c>
      <c r="CA72" s="195">
        <f t="shared" si="6"/>
        <v>5220180.5199999996</v>
      </c>
      <c r="CB72" s="195">
        <f t="shared" si="6"/>
        <v>407319.92</v>
      </c>
      <c r="CC72" s="195">
        <f t="shared" si="6"/>
        <v>39513035.910000004</v>
      </c>
      <c r="CD72" s="248">
        <f>+CD69+CD70-CD71</f>
        <v>0</v>
      </c>
      <c r="CE72" s="195">
        <f>SUM(CE61:CE70)-CE71</f>
        <v>936581585.52999997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5">
      <c r="A74" s="171" t="s">
        <v>245</v>
      </c>
      <c r="B74" s="175"/>
      <c r="C74" s="184">
        <v>174958072.08000001</v>
      </c>
      <c r="D74" s="184">
        <v>208934614.13</v>
      </c>
      <c r="E74" s="185">
        <v>1467001.2</v>
      </c>
      <c r="F74" s="185">
        <v>0</v>
      </c>
      <c r="G74" s="184">
        <v>26473798.100000001</v>
      </c>
      <c r="H74" s="184">
        <v>68582198</v>
      </c>
      <c r="I74" s="185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586635.6</v>
      </c>
      <c r="O74" s="184">
        <v>0</v>
      </c>
      <c r="P74" s="185">
        <v>418311121.17000002</v>
      </c>
      <c r="Q74" s="185">
        <v>7865742.4400000004</v>
      </c>
      <c r="R74" s="185">
        <v>42061932.140000001</v>
      </c>
      <c r="S74" s="185">
        <v>-448.9</v>
      </c>
      <c r="T74" s="185">
        <v>0</v>
      </c>
      <c r="U74" s="185">
        <v>84666324.879999995</v>
      </c>
      <c r="V74" s="185">
        <v>44772616.359999999</v>
      </c>
      <c r="W74" s="185">
        <v>11334811.470000001</v>
      </c>
      <c r="X74" s="185">
        <v>68157277.329999998</v>
      </c>
      <c r="Y74" s="185">
        <v>88350813.909999996</v>
      </c>
      <c r="Z74" s="185">
        <v>609665</v>
      </c>
      <c r="AA74" s="185">
        <v>591823.94999999995</v>
      </c>
      <c r="AB74" s="185">
        <v>143013043.81</v>
      </c>
      <c r="AC74" s="185">
        <v>56083009.5</v>
      </c>
      <c r="AD74" s="185">
        <v>7681400.1799999997</v>
      </c>
      <c r="AE74" s="185">
        <v>13702098.890000001</v>
      </c>
      <c r="AF74" s="185">
        <v>4025.8</v>
      </c>
      <c r="AG74" s="185">
        <v>84540839.049999997</v>
      </c>
      <c r="AH74" s="185">
        <v>0</v>
      </c>
      <c r="AI74" s="185">
        <v>0</v>
      </c>
      <c r="AJ74" s="185">
        <v>9292847.9100000001</v>
      </c>
      <c r="AK74" s="185">
        <v>7629480.4900000002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759</v>
      </c>
      <c r="AV74" s="185">
        <v>3738355.47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1573409858.9600003</v>
      </c>
      <c r="CF74" s="255"/>
    </row>
    <row r="75" spans="1:84" ht="12.65" customHeight="1" x14ac:dyDescent="0.35">
      <c r="A75" s="171" t="s">
        <v>246</v>
      </c>
      <c r="B75" s="175"/>
      <c r="C75" s="184">
        <v>745062.22</v>
      </c>
      <c r="D75" s="184">
        <v>9407085.5</v>
      </c>
      <c r="E75" s="185">
        <v>57183.3</v>
      </c>
      <c r="F75" s="185">
        <v>0</v>
      </c>
      <c r="G75" s="184">
        <v>34629.1</v>
      </c>
      <c r="H75" s="184">
        <v>398927.44</v>
      </c>
      <c r="I75" s="184">
        <v>0</v>
      </c>
      <c r="J75" s="185">
        <v>0</v>
      </c>
      <c r="K75" s="185">
        <v>0</v>
      </c>
      <c r="L75" s="185">
        <v>0</v>
      </c>
      <c r="M75" s="184">
        <v>0</v>
      </c>
      <c r="N75" s="184">
        <v>1162439.7</v>
      </c>
      <c r="O75" s="184">
        <v>0</v>
      </c>
      <c r="P75" s="185">
        <v>120359407.25</v>
      </c>
      <c r="Q75" s="185">
        <v>8472255</v>
      </c>
      <c r="R75" s="185">
        <v>38950250.780000001</v>
      </c>
      <c r="S75" s="185">
        <v>448.9</v>
      </c>
      <c r="T75" s="185">
        <v>0</v>
      </c>
      <c r="U75" s="185">
        <v>75973807.620000005</v>
      </c>
      <c r="V75" s="185">
        <v>30546523.23</v>
      </c>
      <c r="W75" s="185">
        <v>16469122.75</v>
      </c>
      <c r="X75" s="185">
        <v>57440715.200000003</v>
      </c>
      <c r="Y75" s="185">
        <v>55444601.789999999</v>
      </c>
      <c r="Z75" s="185">
        <v>21440698.239999998</v>
      </c>
      <c r="AA75" s="185">
        <v>2827688.29</v>
      </c>
      <c r="AB75" s="185">
        <v>157991342.93000001</v>
      </c>
      <c r="AC75" s="185">
        <v>2742107.28</v>
      </c>
      <c r="AD75" s="185">
        <v>300876.2</v>
      </c>
      <c r="AE75" s="185">
        <v>4822324.05</v>
      </c>
      <c r="AF75" s="185">
        <v>6838149.2300000004</v>
      </c>
      <c r="AG75" s="185">
        <v>153536757.05000001</v>
      </c>
      <c r="AH75" s="185">
        <v>0</v>
      </c>
      <c r="AI75" s="185">
        <v>0</v>
      </c>
      <c r="AJ75" s="185">
        <v>140640245.78</v>
      </c>
      <c r="AK75" s="185">
        <v>12259.2</v>
      </c>
      <c r="AL75" s="185">
        <v>0</v>
      </c>
      <c r="AM75" s="185">
        <v>0</v>
      </c>
      <c r="AN75" s="185">
        <v>0</v>
      </c>
      <c r="AO75" s="185">
        <v>0</v>
      </c>
      <c r="AP75" s="185">
        <v>0</v>
      </c>
      <c r="AQ75" s="185">
        <v>0</v>
      </c>
      <c r="AR75" s="185">
        <v>0</v>
      </c>
      <c r="AS75" s="185">
        <v>0</v>
      </c>
      <c r="AT75" s="185">
        <v>0</v>
      </c>
      <c r="AU75" s="185">
        <v>782494.49</v>
      </c>
      <c r="AV75" s="185">
        <v>881240.2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908278642.72000003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175703134.30000001</v>
      </c>
      <c r="D76" s="195">
        <f t="shared" si="8"/>
        <v>218341699.63</v>
      </c>
      <c r="E76" s="195">
        <f t="shared" si="8"/>
        <v>1524184.5</v>
      </c>
      <c r="F76" s="195">
        <f t="shared" si="8"/>
        <v>0</v>
      </c>
      <c r="G76" s="195">
        <f t="shared" si="8"/>
        <v>26508427.200000003</v>
      </c>
      <c r="H76" s="195">
        <f t="shared" si="8"/>
        <v>68981125.439999998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1749075.2999999998</v>
      </c>
      <c r="O76" s="195">
        <f t="shared" si="8"/>
        <v>0</v>
      </c>
      <c r="P76" s="195">
        <f t="shared" si="8"/>
        <v>538670528.42000008</v>
      </c>
      <c r="Q76" s="195">
        <f t="shared" si="8"/>
        <v>16337997.440000001</v>
      </c>
      <c r="R76" s="195">
        <f t="shared" si="8"/>
        <v>81012182.920000002</v>
      </c>
      <c r="S76" s="195">
        <f t="shared" si="8"/>
        <v>0</v>
      </c>
      <c r="T76" s="195">
        <f t="shared" si="8"/>
        <v>0</v>
      </c>
      <c r="U76" s="195">
        <f t="shared" si="8"/>
        <v>160640132.5</v>
      </c>
      <c r="V76" s="195">
        <f t="shared" si="8"/>
        <v>75319139.590000004</v>
      </c>
      <c r="W76" s="195">
        <f t="shared" si="8"/>
        <v>27803934.219999999</v>
      </c>
      <c r="X76" s="195">
        <f t="shared" si="8"/>
        <v>125597992.53</v>
      </c>
      <c r="Y76" s="195">
        <f t="shared" si="8"/>
        <v>143795415.69999999</v>
      </c>
      <c r="Z76" s="195">
        <f t="shared" si="8"/>
        <v>22050363.239999998</v>
      </c>
      <c r="AA76" s="195">
        <f t="shared" si="8"/>
        <v>3419512.24</v>
      </c>
      <c r="AB76" s="195">
        <f t="shared" si="8"/>
        <v>301004386.74000001</v>
      </c>
      <c r="AC76" s="195">
        <f t="shared" si="8"/>
        <v>58825116.780000001</v>
      </c>
      <c r="AD76" s="195">
        <f t="shared" si="8"/>
        <v>7982276.3799999999</v>
      </c>
      <c r="AE76" s="195">
        <f t="shared" si="8"/>
        <v>18524422.940000001</v>
      </c>
      <c r="AF76" s="195">
        <f t="shared" si="8"/>
        <v>6842175.0300000003</v>
      </c>
      <c r="AG76" s="195">
        <f t="shared" si="8"/>
        <v>238077596.10000002</v>
      </c>
      <c r="AH76" s="195">
        <f t="shared" si="8"/>
        <v>0</v>
      </c>
      <c r="AI76" s="195">
        <f t="shared" si="8"/>
        <v>0</v>
      </c>
      <c r="AJ76" s="195">
        <f t="shared" si="8"/>
        <v>149933093.69</v>
      </c>
      <c r="AK76" s="195">
        <f t="shared" si="8"/>
        <v>7641739.6900000004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783253.49</v>
      </c>
      <c r="AV76" s="195">
        <f t="shared" si="8"/>
        <v>4619595.67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2481688501.6800003</v>
      </c>
      <c r="CF76" s="255"/>
    </row>
    <row r="77" spans="1:84" ht="12.65" customHeight="1" x14ac:dyDescent="0.35">
      <c r="A77" s="171" t="s">
        <v>248</v>
      </c>
      <c r="B77" s="175"/>
      <c r="C77" s="184">
        <v>44523</v>
      </c>
      <c r="D77" s="184">
        <v>82549</v>
      </c>
      <c r="E77" s="185" t="s">
        <v>1270</v>
      </c>
      <c r="F77" s="185" t="s">
        <v>1270</v>
      </c>
      <c r="G77" s="184">
        <v>12696</v>
      </c>
      <c r="H77" s="184">
        <v>22122</v>
      </c>
      <c r="I77" s="185" t="s">
        <v>1270</v>
      </c>
      <c r="J77" s="185" t="s">
        <v>1270</v>
      </c>
      <c r="K77" s="185" t="s">
        <v>1270</v>
      </c>
      <c r="L77" s="185" t="s">
        <v>1270</v>
      </c>
      <c r="M77" s="185" t="s">
        <v>1270</v>
      </c>
      <c r="N77" s="185" t="s">
        <v>1270</v>
      </c>
      <c r="O77" s="185" t="s">
        <v>1270</v>
      </c>
      <c r="P77" s="185">
        <v>39214</v>
      </c>
      <c r="Q77" s="185">
        <v>8185</v>
      </c>
      <c r="R77" s="185">
        <v>6168</v>
      </c>
      <c r="S77" s="185">
        <v>24528</v>
      </c>
      <c r="T77" s="185" t="s">
        <v>1270</v>
      </c>
      <c r="U77" s="185">
        <v>39663</v>
      </c>
      <c r="V77" s="185">
        <v>16289</v>
      </c>
      <c r="W77" s="185">
        <v>2089</v>
      </c>
      <c r="X77" s="185">
        <v>2296</v>
      </c>
      <c r="Y77" s="185">
        <v>30559</v>
      </c>
      <c r="Z77" s="185">
        <v>2863</v>
      </c>
      <c r="AA77" s="185">
        <v>1694</v>
      </c>
      <c r="AB77" s="185">
        <v>18296</v>
      </c>
      <c r="AC77" s="185">
        <v>3706</v>
      </c>
      <c r="AD77" s="185">
        <v>1602</v>
      </c>
      <c r="AE77" s="185">
        <v>7948</v>
      </c>
      <c r="AF77" s="185">
        <v>10250</v>
      </c>
      <c r="AG77" s="185">
        <v>26332</v>
      </c>
      <c r="AH77" s="185" t="s">
        <v>1270</v>
      </c>
      <c r="AI77" s="185" t="s">
        <v>1270</v>
      </c>
      <c r="AJ77" s="185">
        <v>209810</v>
      </c>
      <c r="AK77" s="185">
        <v>6608</v>
      </c>
      <c r="AL77" s="185" t="s">
        <v>1270</v>
      </c>
      <c r="AM77" s="185" t="s">
        <v>1270</v>
      </c>
      <c r="AN77" s="185" t="s">
        <v>1270</v>
      </c>
      <c r="AO77" s="185" t="s">
        <v>1270</v>
      </c>
      <c r="AP77" s="185" t="s">
        <v>1270</v>
      </c>
      <c r="AQ77" s="185" t="s">
        <v>1270</v>
      </c>
      <c r="AR77" s="185" t="s">
        <v>1270</v>
      </c>
      <c r="AS77" s="185" t="s">
        <v>1270</v>
      </c>
      <c r="AT77" s="185" t="s">
        <v>1270</v>
      </c>
      <c r="AU77" s="185" t="s">
        <v>1270</v>
      </c>
      <c r="AV77" s="185">
        <v>1620</v>
      </c>
      <c r="AW77" s="185" t="s">
        <v>1270</v>
      </c>
      <c r="AX77" s="185" t="s">
        <v>1270</v>
      </c>
      <c r="AY77" s="185">
        <v>27282</v>
      </c>
      <c r="AZ77" s="185" t="s">
        <v>1270</v>
      </c>
      <c r="BA77" s="185">
        <v>5539</v>
      </c>
      <c r="BB77" s="185">
        <v>6774</v>
      </c>
      <c r="BC77" s="185" t="s">
        <v>1270</v>
      </c>
      <c r="BD77" s="185">
        <v>3131</v>
      </c>
      <c r="BE77" s="185">
        <v>145714</v>
      </c>
      <c r="BF77" s="185">
        <v>25971</v>
      </c>
      <c r="BG77" s="185">
        <v>6792</v>
      </c>
      <c r="BH77" s="185">
        <v>60012</v>
      </c>
      <c r="BI77" s="185">
        <v>20298</v>
      </c>
      <c r="BJ77" s="185">
        <v>3022</v>
      </c>
      <c r="BK77" s="185">
        <v>4440</v>
      </c>
      <c r="BL77" s="185">
        <v>2763</v>
      </c>
      <c r="BM77" s="185" t="s">
        <v>1270</v>
      </c>
      <c r="BN77" s="185">
        <v>5674</v>
      </c>
      <c r="BO77" s="185">
        <v>1305</v>
      </c>
      <c r="BP77" s="185">
        <v>816</v>
      </c>
      <c r="BQ77" s="185" t="s">
        <v>1270</v>
      </c>
      <c r="BR77" s="185">
        <v>3541</v>
      </c>
      <c r="BS77" s="185">
        <v>654</v>
      </c>
      <c r="BT77" s="185">
        <v>1057</v>
      </c>
      <c r="BU77" s="185" t="s">
        <v>1270</v>
      </c>
      <c r="BV77" s="185">
        <v>14834</v>
      </c>
      <c r="BW77" s="185">
        <v>128316</v>
      </c>
      <c r="BX77" s="185">
        <v>5124</v>
      </c>
      <c r="BY77" s="185">
        <v>3237</v>
      </c>
      <c r="BZ77" s="185">
        <v>1806</v>
      </c>
      <c r="CA77" s="185">
        <v>9794</v>
      </c>
      <c r="CB77" s="185" t="s">
        <v>1270</v>
      </c>
      <c r="CC77" s="185">
        <v>13426</v>
      </c>
      <c r="CD77" s="252" t="s">
        <v>221</v>
      </c>
      <c r="CE77" s="195">
        <f t="shared" si="7"/>
        <v>1122932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>
        <v>160585</v>
      </c>
      <c r="D78" s="184">
        <v>632465</v>
      </c>
      <c r="E78" s="184" t="s">
        <v>1270</v>
      </c>
      <c r="F78" s="184" t="s">
        <v>1270</v>
      </c>
      <c r="G78" s="184">
        <v>46773</v>
      </c>
      <c r="H78" s="184" t="s">
        <v>1270</v>
      </c>
      <c r="I78" s="184" t="s">
        <v>1270</v>
      </c>
      <c r="J78" s="184" t="s">
        <v>1270</v>
      </c>
      <c r="K78" s="184" t="s">
        <v>1270</v>
      </c>
      <c r="L78" s="184" t="s">
        <v>1270</v>
      </c>
      <c r="M78" s="184" t="s">
        <v>1270</v>
      </c>
      <c r="N78" s="184" t="s">
        <v>1270</v>
      </c>
      <c r="O78" s="184" t="s">
        <v>1270</v>
      </c>
      <c r="P78" s="184" t="s">
        <v>1270</v>
      </c>
      <c r="Q78" s="184" t="s">
        <v>1270</v>
      </c>
      <c r="R78" s="184" t="s">
        <v>1270</v>
      </c>
      <c r="S78" s="184" t="s">
        <v>1270</v>
      </c>
      <c r="T78" s="184" t="s">
        <v>1270</v>
      </c>
      <c r="U78" s="184" t="s">
        <v>1270</v>
      </c>
      <c r="V78" s="184" t="s">
        <v>1270</v>
      </c>
      <c r="W78" s="184" t="s">
        <v>1270</v>
      </c>
      <c r="X78" s="184" t="s">
        <v>1270</v>
      </c>
      <c r="Y78" s="184" t="s">
        <v>1270</v>
      </c>
      <c r="Z78" s="184" t="s">
        <v>1270</v>
      </c>
      <c r="AA78" s="184" t="s">
        <v>1270</v>
      </c>
      <c r="AB78" s="184" t="s">
        <v>1270</v>
      </c>
      <c r="AC78" s="184" t="s">
        <v>1270</v>
      </c>
      <c r="AD78" s="184" t="s">
        <v>1270</v>
      </c>
      <c r="AE78" s="184" t="s">
        <v>1270</v>
      </c>
      <c r="AF78" s="184" t="s">
        <v>1270</v>
      </c>
      <c r="AG78" s="184" t="s">
        <v>1270</v>
      </c>
      <c r="AH78" s="184" t="s">
        <v>1270</v>
      </c>
      <c r="AI78" s="184" t="s">
        <v>1270</v>
      </c>
      <c r="AJ78" s="184" t="s">
        <v>1270</v>
      </c>
      <c r="AK78" s="184" t="s">
        <v>1270</v>
      </c>
      <c r="AL78" s="184" t="s">
        <v>1270</v>
      </c>
      <c r="AM78" s="184" t="s">
        <v>1270</v>
      </c>
      <c r="AN78" s="184" t="s">
        <v>1270</v>
      </c>
      <c r="AO78" s="184" t="s">
        <v>1270</v>
      </c>
      <c r="AP78" s="184" t="s">
        <v>1270</v>
      </c>
      <c r="AQ78" s="184" t="s">
        <v>1270</v>
      </c>
      <c r="AR78" s="184" t="s">
        <v>1270</v>
      </c>
      <c r="AS78" s="184" t="s">
        <v>1270</v>
      </c>
      <c r="AT78" s="184" t="s">
        <v>1270</v>
      </c>
      <c r="AU78" s="184" t="s">
        <v>1270</v>
      </c>
      <c r="AV78" s="184" t="s">
        <v>1270</v>
      </c>
      <c r="AW78" s="184" t="s">
        <v>1270</v>
      </c>
      <c r="AX78" s="252"/>
      <c r="AY78" s="252"/>
      <c r="AZ78" s="184">
        <v>0</v>
      </c>
      <c r="BA78" s="184">
        <v>0</v>
      </c>
      <c r="BB78" s="184">
        <v>0</v>
      </c>
      <c r="BC78" s="184">
        <v>0</v>
      </c>
      <c r="BD78" s="252"/>
      <c r="BE78" s="252"/>
      <c r="BF78" s="184">
        <v>0</v>
      </c>
      <c r="BG78" s="252"/>
      <c r="BH78" s="184">
        <v>0</v>
      </c>
      <c r="BI78" s="184">
        <v>0</v>
      </c>
      <c r="BJ78" s="252"/>
      <c r="BK78" s="184" t="s">
        <v>1270</v>
      </c>
      <c r="BL78" s="184" t="s">
        <v>1270</v>
      </c>
      <c r="BM78" s="184" t="s">
        <v>1270</v>
      </c>
      <c r="BN78" s="252"/>
      <c r="BO78" s="252"/>
      <c r="BP78" s="252"/>
      <c r="BQ78" s="252"/>
      <c r="BR78" s="184">
        <v>0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52" t="s">
        <v>221</v>
      </c>
      <c r="CD78" s="252" t="s">
        <v>221</v>
      </c>
      <c r="CE78" s="195">
        <f>SUM(C78:CD78)</f>
        <v>839823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>
        <v>16250.203919961321</v>
      </c>
      <c r="D79" s="184">
        <v>30129.103685485861</v>
      </c>
      <c r="E79" s="184" t="s">
        <v>1270</v>
      </c>
      <c r="F79" s="184" t="s">
        <v>1270</v>
      </c>
      <c r="G79" s="184">
        <v>4633.8429343896169</v>
      </c>
      <c r="H79" s="184">
        <v>8074.1866252809632</v>
      </c>
      <c r="I79" s="184" t="s">
        <v>1270</v>
      </c>
      <c r="J79" s="184" t="s">
        <v>1270</v>
      </c>
      <c r="K79" s="184" t="s">
        <v>1270</v>
      </c>
      <c r="L79" s="184" t="s">
        <v>1270</v>
      </c>
      <c r="M79" s="184" t="s">
        <v>1270</v>
      </c>
      <c r="N79" s="184" t="s">
        <v>1270</v>
      </c>
      <c r="O79" s="184" t="s">
        <v>1270</v>
      </c>
      <c r="P79" s="184">
        <v>14312.501325547766</v>
      </c>
      <c r="Q79" s="184">
        <v>2987.3979535270178</v>
      </c>
      <c r="R79" s="184">
        <v>2251.2242611306838</v>
      </c>
      <c r="S79" s="184">
        <v>8952.3392796714343</v>
      </c>
      <c r="T79" s="184" t="s">
        <v>1270</v>
      </c>
      <c r="U79" s="184">
        <v>14476.379356229943</v>
      </c>
      <c r="V79" s="184">
        <v>5945.2321643251789</v>
      </c>
      <c r="W79" s="184">
        <v>762.45257482198417</v>
      </c>
      <c r="X79" s="184">
        <v>838.00436179572785</v>
      </c>
      <c r="Y79" s="184">
        <v>11153.560667297756</v>
      </c>
      <c r="Z79" s="184">
        <v>1044.9505608977215</v>
      </c>
      <c r="AA79" s="184">
        <v>618.28370595904312</v>
      </c>
      <c r="AB79" s="184">
        <v>6677.7560119401724</v>
      </c>
      <c r="AC79" s="184">
        <v>1352.6324759647071</v>
      </c>
      <c r="AD79" s="184">
        <v>584.70513397071261</v>
      </c>
      <c r="AE79" s="184">
        <v>2900.8966322092529</v>
      </c>
      <c r="AF79" s="184">
        <v>3741.0909008737849</v>
      </c>
      <c r="AG79" s="184">
        <v>9610.7712782252202</v>
      </c>
      <c r="AH79" s="184" t="s">
        <v>1270</v>
      </c>
      <c r="AI79" s="184" t="s">
        <v>1270</v>
      </c>
      <c r="AJ79" s="184">
        <v>76577.393357300374</v>
      </c>
      <c r="AK79" s="184">
        <v>2411.8174315096558</v>
      </c>
      <c r="AL79" s="184" t="s">
        <v>1270</v>
      </c>
      <c r="AM79" s="184" t="s">
        <v>1270</v>
      </c>
      <c r="AN79" s="184" t="s">
        <v>1270</v>
      </c>
      <c r="AO79" s="184" t="s">
        <v>1270</v>
      </c>
      <c r="AP79" s="184" t="s">
        <v>1270</v>
      </c>
      <c r="AQ79" s="184" t="s">
        <v>1270</v>
      </c>
      <c r="AR79" s="184" t="s">
        <v>1270</v>
      </c>
      <c r="AS79" s="184" t="s">
        <v>1270</v>
      </c>
      <c r="AT79" s="184" t="s">
        <v>1270</v>
      </c>
      <c r="AU79" s="184" t="s">
        <v>1270</v>
      </c>
      <c r="AV79" s="184">
        <v>591.27485457712498</v>
      </c>
      <c r="AW79" s="184">
        <v>0</v>
      </c>
      <c r="AX79" s="252"/>
      <c r="AY79" s="252"/>
      <c r="AZ79" s="252"/>
      <c r="BA79" s="184">
        <v>2021.64902438438</v>
      </c>
      <c r="BB79" s="184">
        <v>2472.4048548799046</v>
      </c>
      <c r="BC79" s="184" t="s">
        <v>1270</v>
      </c>
      <c r="BD79" s="252"/>
      <c r="BE79" s="252"/>
      <c r="BF79" s="252"/>
      <c r="BG79" s="252"/>
      <c r="BH79" s="184">
        <v>21903.448501779276</v>
      </c>
      <c r="BI79" s="184">
        <v>7408.4549371644971</v>
      </c>
      <c r="BJ79" s="252"/>
      <c r="BK79" s="184">
        <v>1620.5310829150835</v>
      </c>
      <c r="BL79" s="184">
        <v>1008.4521130843189</v>
      </c>
      <c r="BM79" s="184" t="s">
        <v>1270</v>
      </c>
      <c r="BN79" s="252"/>
      <c r="BO79" s="252"/>
      <c r="BP79" s="252"/>
      <c r="BQ79" s="252"/>
      <c r="BR79" s="252"/>
      <c r="BS79" s="184">
        <v>238.69984869965418</v>
      </c>
      <c r="BT79" s="184">
        <v>385.78859338766739</v>
      </c>
      <c r="BU79" s="184" t="s">
        <v>1270</v>
      </c>
      <c r="BV79" s="184">
        <v>5414.1797486401683</v>
      </c>
      <c r="BW79" s="184">
        <v>46833.348296245917</v>
      </c>
      <c r="BX79" s="184">
        <v>1870.1804659587583</v>
      </c>
      <c r="BY79" s="184">
        <v>1181.454755719848</v>
      </c>
      <c r="BZ79" s="184">
        <v>659.16196751005418</v>
      </c>
      <c r="CA79" s="184">
        <v>3574.6579788446688</v>
      </c>
      <c r="CB79" s="184" t="s">
        <v>1270</v>
      </c>
      <c r="CC79" s="252" t="s">
        <v>221</v>
      </c>
      <c r="CD79" s="252" t="s">
        <v>221</v>
      </c>
      <c r="CE79" s="195">
        <f t="shared" si="7"/>
        <v>323470.4136221073</v>
      </c>
      <c r="CF79" s="195"/>
    </row>
    <row r="80" spans="1:84" ht="12.65" customHeight="1" x14ac:dyDescent="0.35">
      <c r="A80" s="171" t="s">
        <v>251</v>
      </c>
      <c r="B80" s="175"/>
      <c r="C80" s="225">
        <v>478285.29000000004</v>
      </c>
      <c r="D80" s="225">
        <v>749828.00999999989</v>
      </c>
      <c r="E80" s="184" t="s">
        <v>1270</v>
      </c>
      <c r="F80" s="184" t="s">
        <v>1270</v>
      </c>
      <c r="G80" s="184">
        <v>0</v>
      </c>
      <c r="H80" s="184" t="s">
        <v>1270</v>
      </c>
      <c r="I80" s="184" t="s">
        <v>1270</v>
      </c>
      <c r="J80" s="184" t="s">
        <v>1270</v>
      </c>
      <c r="K80" s="184" t="s">
        <v>1270</v>
      </c>
      <c r="L80" s="184" t="s">
        <v>1270</v>
      </c>
      <c r="M80" s="184" t="s">
        <v>1270</v>
      </c>
      <c r="N80" s="184" t="s">
        <v>1270</v>
      </c>
      <c r="O80" s="184" t="s">
        <v>1270</v>
      </c>
      <c r="P80" s="184">
        <v>947771.48</v>
      </c>
      <c r="Q80" s="184">
        <v>99021.64</v>
      </c>
      <c r="R80" s="184">
        <v>32509.3</v>
      </c>
      <c r="S80" s="184">
        <v>50816.63</v>
      </c>
      <c r="T80" s="184" t="s">
        <v>1270</v>
      </c>
      <c r="U80" s="184">
        <v>3157.3</v>
      </c>
      <c r="V80" s="184">
        <v>62800.759999999995</v>
      </c>
      <c r="W80" s="184">
        <v>71873.39</v>
      </c>
      <c r="X80" s="184">
        <v>41762.97</v>
      </c>
      <c r="Y80" s="184" t="s">
        <v>1270</v>
      </c>
      <c r="Z80" s="184">
        <v>2436.02</v>
      </c>
      <c r="AA80" s="184" t="s">
        <v>1270</v>
      </c>
      <c r="AB80" s="184">
        <v>6051.16</v>
      </c>
      <c r="AC80" s="184">
        <v>0</v>
      </c>
      <c r="AD80" s="184">
        <v>0</v>
      </c>
      <c r="AE80" s="184">
        <v>27682.07</v>
      </c>
      <c r="AF80" s="184">
        <v>0</v>
      </c>
      <c r="AG80" s="184">
        <v>330801.75</v>
      </c>
      <c r="AH80" s="184" t="s">
        <v>1270</v>
      </c>
      <c r="AI80" s="184" t="s">
        <v>1270</v>
      </c>
      <c r="AJ80" s="184">
        <v>139074.68999999997</v>
      </c>
      <c r="AK80" s="184" t="s">
        <v>1270</v>
      </c>
      <c r="AL80" s="184" t="s">
        <v>1270</v>
      </c>
      <c r="AM80" s="184" t="s">
        <v>1270</v>
      </c>
      <c r="AN80" s="184" t="s">
        <v>1270</v>
      </c>
      <c r="AO80" s="184" t="s">
        <v>1270</v>
      </c>
      <c r="AP80" s="184" t="s">
        <v>1270</v>
      </c>
      <c r="AQ80" s="184" t="s">
        <v>1270</v>
      </c>
      <c r="AR80" s="184" t="s">
        <v>1270</v>
      </c>
      <c r="AS80" s="184" t="s">
        <v>1270</v>
      </c>
      <c r="AT80" s="184" t="s">
        <v>1270</v>
      </c>
      <c r="AU80" s="184" t="s">
        <v>1270</v>
      </c>
      <c r="AV80" s="184" t="s">
        <v>1270</v>
      </c>
      <c r="AW80" s="184">
        <v>40244.15</v>
      </c>
      <c r="AX80" s="252"/>
      <c r="AY80" s="252"/>
      <c r="AZ80" s="252"/>
      <c r="BA80" s="252"/>
      <c r="BB80" s="184">
        <v>0</v>
      </c>
      <c r="BC80" s="184">
        <v>0</v>
      </c>
      <c r="BD80" s="252"/>
      <c r="BE80" s="252"/>
      <c r="BF80" s="252"/>
      <c r="BG80" s="252"/>
      <c r="BH80" s="184">
        <v>0</v>
      </c>
      <c r="BI80" s="184">
        <v>0</v>
      </c>
      <c r="BJ80" s="252"/>
      <c r="BK80" s="184" t="s">
        <v>1270</v>
      </c>
      <c r="BL80" s="184" t="s">
        <v>1270</v>
      </c>
      <c r="BM80" s="184" t="s">
        <v>1270</v>
      </c>
      <c r="BN80" s="252"/>
      <c r="BO80" s="252"/>
      <c r="BP80" s="252"/>
      <c r="BQ80" s="252"/>
      <c r="BR80" s="252"/>
      <c r="BS80" s="184" t="s">
        <v>1270</v>
      </c>
      <c r="BT80" s="184" t="s">
        <v>1270</v>
      </c>
      <c r="BU80" s="184" t="s">
        <v>1270</v>
      </c>
      <c r="BV80" s="184">
        <v>0</v>
      </c>
      <c r="BW80" s="184" t="s">
        <v>1270</v>
      </c>
      <c r="BX80" s="184" t="s">
        <v>1270</v>
      </c>
      <c r="BY80" s="184" t="s">
        <v>1270</v>
      </c>
      <c r="BZ80" s="184" t="s">
        <v>1270</v>
      </c>
      <c r="CA80" s="184">
        <v>6986.29</v>
      </c>
      <c r="CB80" s="184" t="s">
        <v>1270</v>
      </c>
      <c r="CC80" s="252" t="s">
        <v>221</v>
      </c>
      <c r="CD80" s="252" t="s">
        <v>221</v>
      </c>
      <c r="CE80" s="195">
        <f t="shared" si="7"/>
        <v>3091102.8999999994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>
        <v>294.5</v>
      </c>
      <c r="D81" s="187">
        <v>433.81999999999994</v>
      </c>
      <c r="E81" s="187">
        <v>0</v>
      </c>
      <c r="F81" s="187" t="s">
        <v>1270</v>
      </c>
      <c r="G81" s="187">
        <v>36.56</v>
      </c>
      <c r="H81" s="187">
        <v>70.19</v>
      </c>
      <c r="I81" s="187" t="s">
        <v>1270</v>
      </c>
      <c r="J81" s="187" t="s">
        <v>1270</v>
      </c>
      <c r="K81" s="187" t="s">
        <v>1270</v>
      </c>
      <c r="L81" s="187" t="s">
        <v>1270</v>
      </c>
      <c r="M81" s="187" t="s">
        <v>1270</v>
      </c>
      <c r="N81" s="187">
        <v>0</v>
      </c>
      <c r="O81" s="187" t="s">
        <v>1270</v>
      </c>
      <c r="P81" s="187">
        <v>103.01</v>
      </c>
      <c r="Q81" s="187">
        <v>57.85</v>
      </c>
      <c r="R81" s="187">
        <v>0</v>
      </c>
      <c r="S81" s="187">
        <v>0.1</v>
      </c>
      <c r="T81" s="187" t="s">
        <v>1270</v>
      </c>
      <c r="U81" s="187">
        <v>0.02</v>
      </c>
      <c r="V81" s="187">
        <v>4.5699999999999994</v>
      </c>
      <c r="W81" s="187" t="s">
        <v>1270</v>
      </c>
      <c r="X81" s="187" t="s">
        <v>1270</v>
      </c>
      <c r="Y81" s="187">
        <v>21.47</v>
      </c>
      <c r="Z81" s="187">
        <v>2.68</v>
      </c>
      <c r="AA81" s="187" t="s">
        <v>1270</v>
      </c>
      <c r="AB81" s="187" t="s">
        <v>1270</v>
      </c>
      <c r="AC81" s="187">
        <v>0.37</v>
      </c>
      <c r="AD81" s="187" t="s">
        <v>1270</v>
      </c>
      <c r="AE81" s="187" t="s">
        <v>1270</v>
      </c>
      <c r="AF81" s="187">
        <v>4.0600000000000005</v>
      </c>
      <c r="AG81" s="187">
        <v>100.91</v>
      </c>
      <c r="AH81" s="187" t="s">
        <v>1270</v>
      </c>
      <c r="AI81" s="187" t="s">
        <v>1270</v>
      </c>
      <c r="AJ81" s="187">
        <v>146.85000000000005</v>
      </c>
      <c r="AK81" s="187" t="s">
        <v>1270</v>
      </c>
      <c r="AL81" s="187" t="s">
        <v>1270</v>
      </c>
      <c r="AM81" s="187" t="s">
        <v>1270</v>
      </c>
      <c r="AN81" s="187" t="s">
        <v>1270</v>
      </c>
      <c r="AO81" s="187" t="s">
        <v>1270</v>
      </c>
      <c r="AP81" s="187" t="s">
        <v>1270</v>
      </c>
      <c r="AQ81" s="187" t="s">
        <v>1270</v>
      </c>
      <c r="AR81" s="187" t="s">
        <v>1270</v>
      </c>
      <c r="AS81" s="187" t="s">
        <v>1270</v>
      </c>
      <c r="AT81" s="187" t="s">
        <v>1270</v>
      </c>
      <c r="AU81" s="187">
        <v>3.7600000000000002</v>
      </c>
      <c r="AV81" s="187">
        <v>9.0399999999999991</v>
      </c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1289.76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5" t="s">
        <v>1281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1272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27" t="s">
        <v>1273</v>
      </c>
      <c r="D85" s="205"/>
      <c r="E85" s="204"/>
    </row>
    <row r="86" spans="1:84" ht="12.65" customHeight="1" x14ac:dyDescent="0.35">
      <c r="A86" s="173" t="s">
        <v>1251</v>
      </c>
      <c r="B86" s="172"/>
      <c r="C86" s="227" t="s">
        <v>1274</v>
      </c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7" t="s">
        <v>1274</v>
      </c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 t="s">
        <v>1275</v>
      </c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 t="s">
        <v>1276</v>
      </c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 t="s">
        <v>1277</v>
      </c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 t="s">
        <v>1278</v>
      </c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 t="s">
        <v>1279</v>
      </c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 t="s">
        <v>1280</v>
      </c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>
        <v>15329</v>
      </c>
      <c r="D112" s="174">
        <v>140502</v>
      </c>
      <c r="E112" s="175"/>
    </row>
    <row r="113" spans="1:5" ht="12.65" customHeight="1" x14ac:dyDescent="0.35">
      <c r="A113" s="173" t="s">
        <v>279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280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3" t="s">
        <v>281</v>
      </c>
      <c r="B115" s="172" t="s">
        <v>256</v>
      </c>
      <c r="C115" s="189">
        <v>0</v>
      </c>
      <c r="D115" s="174">
        <v>0</v>
      </c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>
        <v>89</v>
      </c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>
        <v>227</v>
      </c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>
        <v>28</v>
      </c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>
        <v>68</v>
      </c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>
        <v>0</v>
      </c>
      <c r="D124" s="175"/>
      <c r="E124" s="175"/>
    </row>
    <row r="125" spans="1:5" ht="12.65" customHeight="1" x14ac:dyDescent="0.35">
      <c r="A125" s="173" t="s">
        <v>289</v>
      </c>
      <c r="B125" s="172"/>
      <c r="C125" s="189">
        <v>0</v>
      </c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>
        <v>0</v>
      </c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412</v>
      </c>
    </row>
    <row r="129" spans="1:6" ht="12.65" customHeight="1" x14ac:dyDescent="0.35">
      <c r="A129" s="173" t="s">
        <v>292</v>
      </c>
      <c r="B129" s="172" t="s">
        <v>256</v>
      </c>
      <c r="C129" s="189">
        <v>412</v>
      </c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>
        <v>0</v>
      </c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>
        <v>5587</v>
      </c>
      <c r="C139" s="189">
        <v>5235</v>
      </c>
      <c r="D139" s="174">
        <v>4507</v>
      </c>
      <c r="E139" s="175">
        <f>SUM(B139:D139)</f>
        <v>15329</v>
      </c>
    </row>
    <row r="140" spans="1:6" ht="12.65" customHeight="1" x14ac:dyDescent="0.35">
      <c r="A140" s="173" t="s">
        <v>215</v>
      </c>
      <c r="B140" s="174">
        <v>53047</v>
      </c>
      <c r="C140" s="189">
        <v>56849</v>
      </c>
      <c r="D140" s="174">
        <v>30606</v>
      </c>
      <c r="E140" s="175">
        <f>SUM(B140:D140)</f>
        <v>140502</v>
      </c>
    </row>
    <row r="141" spans="1:6" ht="12.65" customHeight="1" x14ac:dyDescent="0.35">
      <c r="A141" s="173" t="s">
        <v>298</v>
      </c>
      <c r="B141" s="174">
        <v>104273</v>
      </c>
      <c r="C141" s="174">
        <v>104954</v>
      </c>
      <c r="D141" s="174">
        <v>142203</v>
      </c>
      <c r="E141" s="175">
        <f>SUM(B141:D141)</f>
        <v>351430</v>
      </c>
    </row>
    <row r="142" spans="1:6" ht="12.65" customHeight="1" x14ac:dyDescent="0.35">
      <c r="A142" s="173" t="s">
        <v>245</v>
      </c>
      <c r="B142" s="174">
        <v>561004731</v>
      </c>
      <c r="C142" s="189">
        <v>529059520</v>
      </c>
      <c r="D142" s="174">
        <v>483345608</v>
      </c>
      <c r="E142" s="175">
        <f>SUM(B142:D142)</f>
        <v>1573409859</v>
      </c>
      <c r="F142" s="199"/>
    </row>
    <row r="143" spans="1:6" ht="12.65" customHeight="1" x14ac:dyDescent="0.35">
      <c r="A143" s="173" t="s">
        <v>246</v>
      </c>
      <c r="B143" s="174">
        <v>228023328</v>
      </c>
      <c r="C143" s="189">
        <v>256721289</v>
      </c>
      <c r="D143" s="174">
        <v>423534028</v>
      </c>
      <c r="E143" s="175">
        <f>SUM(B143:D143)</f>
        <v>908278645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215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298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245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173" t="s">
        <v>246</v>
      </c>
      <c r="B149" s="174">
        <v>0</v>
      </c>
      <c r="C149" s="189">
        <v>0</v>
      </c>
      <c r="D149" s="174">
        <v>0</v>
      </c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215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298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245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3" t="s">
        <v>246</v>
      </c>
      <c r="B155" s="174">
        <v>0</v>
      </c>
      <c r="C155" s="189">
        <v>0</v>
      </c>
      <c r="D155" s="174">
        <v>0</v>
      </c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>
        <v>49193721</v>
      </c>
      <c r="C158" s="174">
        <v>24374620</v>
      </c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>
        <v>27522540</v>
      </c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>
        <v>444418</v>
      </c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>
        <v>2565014</v>
      </c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>
        <v>63759009</v>
      </c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>
        <v>0</v>
      </c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>
        <v>45326019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2088564</v>
      </c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>
        <v>0</v>
      </c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141705564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>
        <v>12098467</v>
      </c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>
        <v>3434772</v>
      </c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15533239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>
        <v>4762463</v>
      </c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>
        <v>1183350</v>
      </c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5945813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>
        <v>667067</v>
      </c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>
        <v>-284876</v>
      </c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>
        <v>1717339</v>
      </c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2099530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>
        <v>0</v>
      </c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>
        <v>2432095</v>
      </c>
      <c r="C196" s="189">
        <v>0</v>
      </c>
      <c r="D196" s="174">
        <v>0</v>
      </c>
      <c r="E196" s="175">
        <f t="shared" ref="E196:E204" si="9">SUM(B196:C196)-D196</f>
        <v>2432095</v>
      </c>
    </row>
    <row r="197" spans="1:8" ht="12.65" customHeight="1" x14ac:dyDescent="0.35">
      <c r="A197" s="173" t="s">
        <v>333</v>
      </c>
      <c r="B197" s="174">
        <v>7368239</v>
      </c>
      <c r="C197" s="189">
        <v>9316</v>
      </c>
      <c r="D197" s="174">
        <v>0</v>
      </c>
      <c r="E197" s="175">
        <f t="shared" si="9"/>
        <v>7377555</v>
      </c>
    </row>
    <row r="198" spans="1:8" ht="12.65" customHeight="1" x14ac:dyDescent="0.35">
      <c r="A198" s="173" t="s">
        <v>334</v>
      </c>
      <c r="B198" s="174">
        <v>406092936</v>
      </c>
      <c r="C198" s="189">
        <v>17530836</v>
      </c>
      <c r="D198" s="174">
        <v>0</v>
      </c>
      <c r="E198" s="175">
        <f t="shared" si="9"/>
        <v>423623772</v>
      </c>
    </row>
    <row r="199" spans="1:8" ht="12.65" customHeight="1" x14ac:dyDescent="0.35">
      <c r="A199" s="173" t="s">
        <v>335</v>
      </c>
      <c r="B199" s="174">
        <v>121145352</v>
      </c>
      <c r="C199" s="189">
        <v>9955237</v>
      </c>
      <c r="D199" s="174">
        <v>0</v>
      </c>
      <c r="E199" s="175">
        <f t="shared" si="9"/>
        <v>131100589</v>
      </c>
    </row>
    <row r="200" spans="1:8" ht="12.65" customHeight="1" x14ac:dyDescent="0.35">
      <c r="A200" s="173" t="s">
        <v>336</v>
      </c>
      <c r="B200" s="174">
        <v>0</v>
      </c>
      <c r="C200" s="189">
        <v>0</v>
      </c>
      <c r="D200" s="174">
        <v>0</v>
      </c>
      <c r="E200" s="175">
        <f t="shared" si="9"/>
        <v>0</v>
      </c>
    </row>
    <row r="201" spans="1:8" ht="12.65" customHeight="1" x14ac:dyDescent="0.35">
      <c r="A201" s="173" t="s">
        <v>337</v>
      </c>
      <c r="B201" s="174">
        <v>184546389</v>
      </c>
      <c r="C201" s="189">
        <v>13038563</v>
      </c>
      <c r="D201" s="174">
        <v>10485537</v>
      </c>
      <c r="E201" s="175">
        <f t="shared" si="9"/>
        <v>187099415</v>
      </c>
    </row>
    <row r="202" spans="1:8" ht="12.65" customHeight="1" x14ac:dyDescent="0.35">
      <c r="A202" s="173" t="s">
        <v>338</v>
      </c>
      <c r="B202" s="174">
        <v>0</v>
      </c>
      <c r="C202" s="189">
        <v>0</v>
      </c>
      <c r="D202" s="174">
        <v>0</v>
      </c>
      <c r="E202" s="175">
        <f t="shared" si="9"/>
        <v>0</v>
      </c>
    </row>
    <row r="203" spans="1:8" ht="12.65" customHeight="1" x14ac:dyDescent="0.35">
      <c r="A203" s="173" t="s">
        <v>339</v>
      </c>
      <c r="B203" s="174">
        <v>10799847</v>
      </c>
      <c r="C203" s="189">
        <v>1469287</v>
      </c>
      <c r="D203" s="174">
        <v>0</v>
      </c>
      <c r="E203" s="175">
        <f t="shared" si="9"/>
        <v>12269134</v>
      </c>
    </row>
    <row r="204" spans="1:8" ht="12.65" customHeight="1" x14ac:dyDescent="0.35">
      <c r="A204" s="173" t="s">
        <v>340</v>
      </c>
      <c r="B204" s="174">
        <v>31100676</v>
      </c>
      <c r="C204" s="189">
        <v>-10783001</v>
      </c>
      <c r="D204" s="174">
        <v>0</v>
      </c>
      <c r="E204" s="175">
        <f t="shared" si="9"/>
        <v>20317675</v>
      </c>
    </row>
    <row r="205" spans="1:8" ht="12.65" customHeight="1" x14ac:dyDescent="0.35">
      <c r="A205" s="173" t="s">
        <v>203</v>
      </c>
      <c r="B205" s="175">
        <f>SUM(B196:B204)</f>
        <v>763485534</v>
      </c>
      <c r="C205" s="191">
        <f>SUM(C196:C204)</f>
        <v>31220238</v>
      </c>
      <c r="D205" s="175">
        <f>SUM(D196:D204)</f>
        <v>10485537</v>
      </c>
      <c r="E205" s="175">
        <f>SUM(E196:E204)</f>
        <v>784220235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>
        <v>4079928</v>
      </c>
      <c r="C210" s="189">
        <v>304743</v>
      </c>
      <c r="D210" s="174">
        <v>0</v>
      </c>
      <c r="E210" s="175">
        <f t="shared" ref="E210:E217" si="10">SUM(B210:C210)-D210</f>
        <v>4384671</v>
      </c>
      <c r="H210" s="262"/>
    </row>
    <row r="211" spans="1:8" ht="12.65" customHeight="1" x14ac:dyDescent="0.35">
      <c r="A211" s="173" t="s">
        <v>334</v>
      </c>
      <c r="B211" s="174">
        <v>214310952</v>
      </c>
      <c r="C211" s="189">
        <v>14124919</v>
      </c>
      <c r="D211" s="174">
        <v>0</v>
      </c>
      <c r="E211" s="175">
        <f t="shared" si="10"/>
        <v>228435871</v>
      </c>
      <c r="H211" s="262"/>
    </row>
    <row r="212" spans="1:8" ht="12.65" customHeight="1" x14ac:dyDescent="0.35">
      <c r="A212" s="173" t="s">
        <v>335</v>
      </c>
      <c r="B212" s="174">
        <v>113730804</v>
      </c>
      <c r="C212" s="189">
        <v>1586026</v>
      </c>
      <c r="D212" s="174">
        <v>0</v>
      </c>
      <c r="E212" s="175">
        <f t="shared" si="10"/>
        <v>115316830</v>
      </c>
      <c r="H212" s="262"/>
    </row>
    <row r="213" spans="1:8" ht="12.65" customHeight="1" x14ac:dyDescent="0.35">
      <c r="A213" s="173" t="s">
        <v>336</v>
      </c>
      <c r="B213" s="174">
        <v>0</v>
      </c>
      <c r="C213" s="189">
        <v>0</v>
      </c>
      <c r="D213" s="174">
        <v>0</v>
      </c>
      <c r="E213" s="175">
        <f t="shared" si="10"/>
        <v>0</v>
      </c>
      <c r="H213" s="262"/>
    </row>
    <row r="214" spans="1:8" ht="12.65" customHeight="1" x14ac:dyDescent="0.35">
      <c r="A214" s="173" t="s">
        <v>337</v>
      </c>
      <c r="B214" s="174">
        <v>140924206</v>
      </c>
      <c r="C214" s="189">
        <v>12514732</v>
      </c>
      <c r="D214" s="174">
        <v>10244368</v>
      </c>
      <c r="E214" s="175">
        <f t="shared" si="10"/>
        <v>143194570</v>
      </c>
      <c r="H214" s="262"/>
    </row>
    <row r="215" spans="1:8" ht="12.65" customHeight="1" x14ac:dyDescent="0.35">
      <c r="A215" s="173" t="s">
        <v>338</v>
      </c>
      <c r="B215" s="174">
        <v>0</v>
      </c>
      <c r="C215" s="189">
        <v>0</v>
      </c>
      <c r="D215" s="174">
        <v>0</v>
      </c>
      <c r="E215" s="175">
        <f t="shared" si="10"/>
        <v>0</v>
      </c>
      <c r="H215" s="262"/>
    </row>
    <row r="216" spans="1:8" ht="12.65" customHeight="1" x14ac:dyDescent="0.35">
      <c r="A216" s="173" t="s">
        <v>339</v>
      </c>
      <c r="B216" s="174">
        <v>6240876</v>
      </c>
      <c r="C216" s="189">
        <v>763695</v>
      </c>
      <c r="D216" s="174">
        <v>0</v>
      </c>
      <c r="E216" s="175">
        <f t="shared" si="10"/>
        <v>7004571</v>
      </c>
      <c r="H216" s="262"/>
    </row>
    <row r="217" spans="1:8" ht="12.65" customHeight="1" x14ac:dyDescent="0.35">
      <c r="A217" s="173" t="s">
        <v>340</v>
      </c>
      <c r="B217" s="174">
        <v>0</v>
      </c>
      <c r="C217" s="189">
        <v>0</v>
      </c>
      <c r="D217" s="174">
        <v>0</v>
      </c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479286766</v>
      </c>
      <c r="C218" s="191">
        <f>SUM(C209:C217)</f>
        <v>29294115</v>
      </c>
      <c r="D218" s="175">
        <f>SUM(D209:D217)</f>
        <v>10244368</v>
      </c>
      <c r="E218" s="175">
        <f>SUM(E209:E217)</f>
        <v>498336513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60" t="s">
        <v>343</v>
      </c>
      <c r="B221" s="260"/>
      <c r="C221" s="260"/>
      <c r="D221" s="260"/>
      <c r="E221" s="260"/>
    </row>
    <row r="222" spans="1:8" ht="12.65" customHeight="1" x14ac:dyDescent="0.35">
      <c r="A222" s="173" t="s">
        <v>344</v>
      </c>
      <c r="B222" s="172" t="s">
        <v>256</v>
      </c>
      <c r="C222" s="189">
        <v>571760010.10000002</v>
      </c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>
        <v>525297528.12</v>
      </c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>
        <v>0</v>
      </c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>
        <v>0</v>
      </c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>
        <v>336636697.44499999</v>
      </c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1433694235.665</v>
      </c>
      <c r="E228" s="175"/>
    </row>
    <row r="229" spans="1:5" ht="12.65" customHeight="1" x14ac:dyDescent="0.35">
      <c r="A229" s="260" t="s">
        <v>351</v>
      </c>
      <c r="B229" s="260"/>
      <c r="C229" s="260"/>
      <c r="D229" s="260"/>
      <c r="E229" s="260"/>
    </row>
    <row r="230" spans="1:5" ht="12.65" customHeight="1" x14ac:dyDescent="0.35">
      <c r="A230" s="171" t="s">
        <v>352</v>
      </c>
      <c r="B230" s="172" t="s">
        <v>256</v>
      </c>
      <c r="C230" s="189">
        <v>12419</v>
      </c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>
        <v>26850417</v>
      </c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>
        <v>59981998</v>
      </c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86832415</v>
      </c>
      <c r="E235" s="175"/>
    </row>
    <row r="236" spans="1:5" ht="12.65" customHeight="1" x14ac:dyDescent="0.35">
      <c r="A236" s="260" t="s">
        <v>356</v>
      </c>
      <c r="B236" s="260"/>
      <c r="C236" s="260"/>
      <c r="D236" s="260"/>
      <c r="E236" s="260"/>
    </row>
    <row r="237" spans="1:5" ht="12.65" customHeight="1" x14ac:dyDescent="0.35">
      <c r="A237" s="173" t="s">
        <v>357</v>
      </c>
      <c r="B237" s="172" t="s">
        <v>256</v>
      </c>
      <c r="C237" s="189">
        <v>0</v>
      </c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1520526650.665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60" t="s">
        <v>361</v>
      </c>
      <c r="B248" s="260"/>
      <c r="C248" s="260"/>
      <c r="D248" s="260"/>
      <c r="E248" s="260"/>
    </row>
    <row r="249" spans="1:5" ht="12.45" customHeight="1" x14ac:dyDescent="0.35">
      <c r="A249" s="173" t="s">
        <v>362</v>
      </c>
      <c r="B249" s="172" t="s">
        <v>256</v>
      </c>
      <c r="C249" s="189">
        <v>369672077</v>
      </c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>
        <v>0</v>
      </c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>
        <v>137765118</v>
      </c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>
        <v>0</v>
      </c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>
        <v>32041055</v>
      </c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>
        <v>26652829</v>
      </c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>
        <v>9761312</v>
      </c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>
        <v>0</v>
      </c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575892391</v>
      </c>
      <c r="E259" s="175"/>
    </row>
    <row r="260" spans="1:5" ht="11.25" customHeight="1" x14ac:dyDescent="0.35">
      <c r="A260" s="260" t="s">
        <v>372</v>
      </c>
      <c r="B260" s="260"/>
      <c r="C260" s="260"/>
      <c r="D260" s="260"/>
      <c r="E260" s="260"/>
    </row>
    <row r="261" spans="1:5" ht="12.45" customHeight="1" x14ac:dyDescent="0.35">
      <c r="A261" s="173" t="s">
        <v>362</v>
      </c>
      <c r="B261" s="172" t="s">
        <v>256</v>
      </c>
      <c r="C261" s="189">
        <v>0</v>
      </c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>
        <v>0</v>
      </c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>
        <v>0</v>
      </c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60" t="s">
        <v>375</v>
      </c>
      <c r="B265" s="260"/>
      <c r="C265" s="260"/>
      <c r="D265" s="260"/>
      <c r="E265" s="260"/>
    </row>
    <row r="266" spans="1:5" ht="12.45" customHeight="1" x14ac:dyDescent="0.35">
      <c r="A266" s="173" t="s">
        <v>332</v>
      </c>
      <c r="B266" s="172" t="s">
        <v>256</v>
      </c>
      <c r="C266" s="189">
        <v>2432095</v>
      </c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>
        <v>7377555</v>
      </c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>
        <v>423623772</v>
      </c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>
        <v>131100589</v>
      </c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>
        <v>187099415</v>
      </c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>
        <v>12269134</v>
      </c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>
        <v>20317675</v>
      </c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784220235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>
        <v>498336512</v>
      </c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285883723</v>
      </c>
      <c r="E276" s="175"/>
    </row>
    <row r="277" spans="1:5" ht="12.65" customHeight="1" x14ac:dyDescent="0.35">
      <c r="A277" s="260" t="s">
        <v>382</v>
      </c>
      <c r="B277" s="260"/>
      <c r="C277" s="260"/>
      <c r="D277" s="260"/>
      <c r="E277" s="260"/>
    </row>
    <row r="278" spans="1:5" ht="12.65" customHeight="1" x14ac:dyDescent="0.35">
      <c r="A278" s="173" t="s">
        <v>383</v>
      </c>
      <c r="B278" s="172" t="s">
        <v>256</v>
      </c>
      <c r="C278" s="189">
        <v>0</v>
      </c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>
        <v>73208000</v>
      </c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>
        <v>37834414</v>
      </c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111042414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60" t="s">
        <v>387</v>
      </c>
      <c r="B284" s="260"/>
      <c r="C284" s="260"/>
      <c r="D284" s="260"/>
      <c r="E284" s="260"/>
    </row>
    <row r="285" spans="1:5" ht="12.65" customHeight="1" x14ac:dyDescent="0.35">
      <c r="A285" s="173" t="s">
        <v>388</v>
      </c>
      <c r="B285" s="172" t="s">
        <v>256</v>
      </c>
      <c r="C285" s="189">
        <v>0</v>
      </c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972818528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60" t="s">
        <v>395</v>
      </c>
      <c r="B302" s="260"/>
      <c r="C302" s="260"/>
      <c r="D302" s="260"/>
      <c r="E302" s="260"/>
    </row>
    <row r="303" spans="1:5" ht="12.65" customHeight="1" x14ac:dyDescent="0.35">
      <c r="A303" s="173" t="s">
        <v>396</v>
      </c>
      <c r="B303" s="172" t="s">
        <v>256</v>
      </c>
      <c r="C303" s="189">
        <v>0</v>
      </c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>
        <v>36655345</v>
      </c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>
        <v>54692115</v>
      </c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>
        <v>44892183</v>
      </c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>
        <v>87051951</v>
      </c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223291594</v>
      </c>
      <c r="E313" s="175"/>
    </row>
    <row r="314" spans="1:5" ht="12.65" customHeight="1" x14ac:dyDescent="0.35">
      <c r="A314" s="260" t="s">
        <v>406</v>
      </c>
      <c r="B314" s="260"/>
      <c r="C314" s="260"/>
      <c r="D314" s="260"/>
      <c r="E314" s="260"/>
    </row>
    <row r="315" spans="1:5" ht="12.65" customHeight="1" x14ac:dyDescent="0.35">
      <c r="A315" s="173" t="s">
        <v>407</v>
      </c>
      <c r="B315" s="172" t="s">
        <v>256</v>
      </c>
      <c r="C315" s="189">
        <v>0</v>
      </c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60" t="s">
        <v>411</v>
      </c>
      <c r="B319" s="260"/>
      <c r="C319" s="260"/>
      <c r="D319" s="260"/>
      <c r="E319" s="260"/>
    </row>
    <row r="320" spans="1:5" ht="12.65" customHeight="1" x14ac:dyDescent="0.35">
      <c r="A320" s="173" t="s">
        <v>412</v>
      </c>
      <c r="B320" s="172" t="s">
        <v>256</v>
      </c>
      <c r="C320" s="189">
        <v>0</v>
      </c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>
        <v>8900062</v>
      </c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>
        <v>9809761</v>
      </c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18709823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18709823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>
        <v>730817111</v>
      </c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>
        <v>0</v>
      </c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>
        <v>0</v>
      </c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972818528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972818528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60" t="s">
        <v>427</v>
      </c>
      <c r="B357" s="260"/>
      <c r="C357" s="260"/>
      <c r="D357" s="260"/>
      <c r="E357" s="260"/>
    </row>
    <row r="358" spans="1:5" ht="12.65" customHeight="1" x14ac:dyDescent="0.35">
      <c r="A358" s="173" t="s">
        <v>428</v>
      </c>
      <c r="B358" s="172" t="s">
        <v>256</v>
      </c>
      <c r="C358" s="189">
        <v>1573409859</v>
      </c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>
        <v>908278645</v>
      </c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2481688504</v>
      </c>
      <c r="E360" s="175"/>
    </row>
    <row r="361" spans="1:5" ht="12.65" customHeight="1" x14ac:dyDescent="0.35">
      <c r="A361" s="260" t="s">
        <v>431</v>
      </c>
      <c r="B361" s="260"/>
      <c r="C361" s="260"/>
      <c r="D361" s="260"/>
      <c r="E361" s="260"/>
    </row>
    <row r="362" spans="1:5" ht="12.65" customHeight="1" x14ac:dyDescent="0.35">
      <c r="A362" s="173" t="s">
        <v>432</v>
      </c>
      <c r="B362" s="172" t="s">
        <v>256</v>
      </c>
      <c r="C362" s="189">
        <v>1433694236</v>
      </c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>
        <v>86832415</v>
      </c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>
        <v>0</v>
      </c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1520526651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961161853</v>
      </c>
      <c r="E366" s="175"/>
    </row>
    <row r="367" spans="1:5" ht="12.65" customHeight="1" x14ac:dyDescent="0.35">
      <c r="A367" s="260" t="s">
        <v>436</v>
      </c>
      <c r="B367" s="260"/>
      <c r="C367" s="260"/>
      <c r="D367" s="260"/>
      <c r="E367" s="260"/>
    </row>
    <row r="368" spans="1:5" ht="12.65" customHeight="1" x14ac:dyDescent="0.35">
      <c r="A368" s="173" t="s">
        <v>437</v>
      </c>
      <c r="B368" s="172" t="s">
        <v>256</v>
      </c>
      <c r="C368" s="189">
        <v>106642305</v>
      </c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>
        <v>9192466</v>
      </c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115834771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1076996624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60" t="s">
        <v>441</v>
      </c>
      <c r="B375" s="260"/>
      <c r="C375" s="260"/>
      <c r="D375" s="260"/>
      <c r="E375" s="260"/>
    </row>
    <row r="376" spans="1:5" ht="12.65" customHeight="1" x14ac:dyDescent="0.35">
      <c r="A376" s="173" t="s">
        <v>442</v>
      </c>
      <c r="B376" s="172" t="s">
        <v>256</v>
      </c>
      <c r="C376" s="189">
        <v>409213375</v>
      </c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>
        <v>141705565</v>
      </c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>
        <v>28703376</v>
      </c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>
        <v>169137364</v>
      </c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>
        <v>11266182</v>
      </c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>
        <v>227725869</v>
      </c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>
        <v>29294115</v>
      </c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>
        <v>15533239</v>
      </c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>
        <v>5945813</v>
      </c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>
        <v>2099530</v>
      </c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1" t="s">
        <v>450</v>
      </c>
      <c r="B387" s="172"/>
      <c r="C387" s="189">
        <v>28126722</v>
      </c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>
        <v>2599468</v>
      </c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1071350618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5646006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>
        <v>21401498</v>
      </c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27047504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>
        <v>0</v>
      </c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27047504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3"/>
    </row>
    <row r="411" spans="1:5" ht="12.65" customHeight="1" x14ac:dyDescent="0.35">
      <c r="A411" s="179" t="str">
        <f>C85&amp;"   "&amp;"H-"&amp;FIXED(C84,0,TRUE)&amp;"     FYE "&amp;C83</f>
        <v>Harborview Medical Center   H-0     FYE 06/30/2020</v>
      </c>
      <c r="B411" s="179"/>
      <c r="C411" s="179"/>
      <c r="D411" s="179"/>
      <c r="E411" s="263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15329</v>
      </c>
      <c r="C413" s="194">
        <f>E139</f>
        <v>15329</v>
      </c>
      <c r="D413" s="179"/>
    </row>
    <row r="414" spans="1:5" ht="12.65" customHeight="1" x14ac:dyDescent="0.35">
      <c r="A414" s="179" t="s">
        <v>464</v>
      </c>
      <c r="B414" s="179">
        <f>D112</f>
        <v>140502</v>
      </c>
      <c r="C414" s="179">
        <f>E140</f>
        <v>140502</v>
      </c>
      <c r="D414" s="194">
        <f>SUM(C59:H59)+N59</f>
        <v>140502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1244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409213375</v>
      </c>
      <c r="C426" s="179">
        <f t="shared" ref="C426:C433" si="12">CE61</f>
        <v>409213374.17999995</v>
      </c>
      <c r="D426" s="179"/>
    </row>
    <row r="427" spans="1:7" ht="12.65" customHeight="1" x14ac:dyDescent="0.35">
      <c r="A427" s="179" t="s">
        <v>3</v>
      </c>
      <c r="B427" s="179">
        <f t="shared" si="11"/>
        <v>141705565</v>
      </c>
      <c r="C427" s="179">
        <f t="shared" si="12"/>
        <v>141705565</v>
      </c>
      <c r="D427" s="179">
        <f>D174</f>
        <v>141705564</v>
      </c>
    </row>
    <row r="428" spans="1:7" ht="12.65" customHeight="1" x14ac:dyDescent="0.35">
      <c r="A428" s="179" t="s">
        <v>236</v>
      </c>
      <c r="B428" s="179">
        <f t="shared" si="11"/>
        <v>28703376</v>
      </c>
      <c r="C428" s="179">
        <f t="shared" si="12"/>
        <v>28703377.420000002</v>
      </c>
      <c r="D428" s="179"/>
    </row>
    <row r="429" spans="1:7" ht="12.65" customHeight="1" x14ac:dyDescent="0.35">
      <c r="A429" s="179" t="s">
        <v>237</v>
      </c>
      <c r="B429" s="179">
        <f t="shared" si="11"/>
        <v>169137364</v>
      </c>
      <c r="C429" s="179">
        <f t="shared" si="12"/>
        <v>169137362.41000006</v>
      </c>
      <c r="D429" s="179"/>
    </row>
    <row r="430" spans="1:7" ht="12.65" customHeight="1" x14ac:dyDescent="0.35">
      <c r="A430" s="179" t="s">
        <v>444</v>
      </c>
      <c r="B430" s="179">
        <f t="shared" si="11"/>
        <v>11266182</v>
      </c>
      <c r="C430" s="179">
        <f t="shared" si="12"/>
        <v>11266181.539999999</v>
      </c>
      <c r="D430" s="179"/>
    </row>
    <row r="431" spans="1:7" ht="12.65" customHeight="1" x14ac:dyDescent="0.35">
      <c r="A431" s="179" t="s">
        <v>445</v>
      </c>
      <c r="B431" s="179">
        <f t="shared" si="11"/>
        <v>227725869</v>
      </c>
      <c r="C431" s="179">
        <f t="shared" si="12"/>
        <v>227725867.74000001</v>
      </c>
      <c r="D431" s="179"/>
    </row>
    <row r="432" spans="1:7" ht="12.65" customHeight="1" x14ac:dyDescent="0.35">
      <c r="A432" s="179" t="s">
        <v>6</v>
      </c>
      <c r="B432" s="179">
        <f t="shared" si="11"/>
        <v>29294115</v>
      </c>
      <c r="C432" s="179">
        <f t="shared" si="12"/>
        <v>29294115</v>
      </c>
      <c r="D432" s="179">
        <f>C218</f>
        <v>29294115</v>
      </c>
    </row>
    <row r="433" spans="1:7" ht="12.65" customHeight="1" x14ac:dyDescent="0.35">
      <c r="A433" s="179" t="s">
        <v>474</v>
      </c>
      <c r="B433" s="179">
        <f t="shared" si="11"/>
        <v>15533239</v>
      </c>
      <c r="C433" s="179">
        <f t="shared" si="12"/>
        <v>15533240.369999999</v>
      </c>
      <c r="D433" s="179">
        <f>D178</f>
        <v>15533239</v>
      </c>
    </row>
    <row r="434" spans="1:7" ht="12.65" customHeight="1" x14ac:dyDescent="0.35">
      <c r="A434" s="179" t="s">
        <v>447</v>
      </c>
      <c r="B434" s="179">
        <f t="shared" si="11"/>
        <v>5945813</v>
      </c>
      <c r="C434" s="179"/>
      <c r="D434" s="179">
        <f>D182</f>
        <v>5945813</v>
      </c>
    </row>
    <row r="435" spans="1:7" ht="12.65" customHeight="1" x14ac:dyDescent="0.35">
      <c r="A435" s="179" t="s">
        <v>475</v>
      </c>
      <c r="B435" s="179">
        <f t="shared" si="11"/>
        <v>2099530</v>
      </c>
      <c r="C435" s="179"/>
      <c r="D435" s="179">
        <f>D187</f>
        <v>2099530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8045343</v>
      </c>
      <c r="C437" s="194">
        <f>CD70</f>
        <v>0</v>
      </c>
      <c r="D437" s="194">
        <f>D182+D187+D191</f>
        <v>8045343</v>
      </c>
    </row>
    <row r="438" spans="1:7" ht="12.65" customHeight="1" x14ac:dyDescent="0.35">
      <c r="A438" s="179" t="s">
        <v>1263</v>
      </c>
      <c r="B438" s="179">
        <f>C387</f>
        <v>28126722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2599468</v>
      </c>
      <c r="C439" s="194">
        <f>SUM(C70:CC70)</f>
        <v>10644808.85</v>
      </c>
      <c r="D439" s="179"/>
    </row>
    <row r="440" spans="1:7" ht="12.65" customHeight="1" x14ac:dyDescent="0.35">
      <c r="A440" s="179" t="s">
        <v>477</v>
      </c>
      <c r="B440" s="194">
        <f>B437+B439</f>
        <v>10644811</v>
      </c>
      <c r="C440" s="194">
        <f>CE70</f>
        <v>10644808.85</v>
      </c>
      <c r="D440" s="179"/>
    </row>
    <row r="441" spans="1:7" ht="12.65" customHeight="1" x14ac:dyDescent="0.35">
      <c r="A441" s="179" t="s">
        <v>478</v>
      </c>
      <c r="B441" s="179">
        <f>D389</f>
        <v>1071350618</v>
      </c>
      <c r="C441" s="179">
        <f>SUM(C426:C436)+C438+C440</f>
        <v>1043223892.51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1433694235.665</v>
      </c>
      <c r="C444" s="179">
        <f>C362</f>
        <v>1433694236</v>
      </c>
      <c r="D444" s="179"/>
    </row>
    <row r="445" spans="1:7" ht="12.65" customHeight="1" x14ac:dyDescent="0.35">
      <c r="A445" s="179" t="s">
        <v>351</v>
      </c>
      <c r="B445" s="179">
        <f>D235</f>
        <v>86832415</v>
      </c>
      <c r="C445" s="179">
        <f>C363</f>
        <v>86832415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1520526650.665</v>
      </c>
      <c r="C447" s="179">
        <f>D365</f>
        <v>1520526651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12419</v>
      </c>
    </row>
    <row r="453" spans="1:7" ht="12.65" customHeight="1" x14ac:dyDescent="0.35">
      <c r="A453" s="179" t="s">
        <v>168</v>
      </c>
      <c r="B453" s="179">
        <f>C232</f>
        <v>26850417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59981998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106642305</v>
      </c>
      <c r="C457" s="194">
        <f>CE71</f>
        <v>106642306.98000003</v>
      </c>
      <c r="D457" s="194"/>
    </row>
    <row r="458" spans="1:7" ht="12.65" customHeight="1" x14ac:dyDescent="0.35">
      <c r="A458" s="179" t="s">
        <v>244</v>
      </c>
      <c r="B458" s="194">
        <f>C369</f>
        <v>9192466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1573409859</v>
      </c>
      <c r="C462" s="194">
        <f>CE74</f>
        <v>1573409858.9600003</v>
      </c>
      <c r="D462" s="194">
        <f>E142+E148+E154</f>
        <v>1573409859</v>
      </c>
    </row>
    <row r="463" spans="1:7" ht="12.65" customHeight="1" x14ac:dyDescent="0.35">
      <c r="A463" s="179" t="s">
        <v>246</v>
      </c>
      <c r="B463" s="194">
        <f>C359</f>
        <v>908278645</v>
      </c>
      <c r="C463" s="194">
        <f>CE75</f>
        <v>908278642.72000003</v>
      </c>
      <c r="D463" s="194">
        <f>E143+E149+E155</f>
        <v>908278645</v>
      </c>
    </row>
    <row r="464" spans="1:7" ht="12.65" customHeight="1" x14ac:dyDescent="0.35">
      <c r="A464" s="179" t="s">
        <v>247</v>
      </c>
      <c r="B464" s="194">
        <f>D360</f>
        <v>2481688504</v>
      </c>
      <c r="C464" s="194">
        <f>CE76</f>
        <v>2481688501.6800003</v>
      </c>
      <c r="D464" s="194">
        <f>D462+D463</f>
        <v>2481688504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2432095</v>
      </c>
      <c r="C467" s="179">
        <f>E196</f>
        <v>2432095</v>
      </c>
      <c r="D467" s="179"/>
    </row>
    <row r="468" spans="1:7" ht="12.65" customHeight="1" x14ac:dyDescent="0.35">
      <c r="A468" s="179" t="s">
        <v>333</v>
      </c>
      <c r="B468" s="179">
        <f t="shared" si="13"/>
        <v>7377555</v>
      </c>
      <c r="C468" s="179">
        <f>E197</f>
        <v>7377555</v>
      </c>
      <c r="D468" s="179"/>
    </row>
    <row r="469" spans="1:7" ht="12.65" customHeight="1" x14ac:dyDescent="0.35">
      <c r="A469" s="179" t="s">
        <v>334</v>
      </c>
      <c r="B469" s="179">
        <f t="shared" si="13"/>
        <v>423623772</v>
      </c>
      <c r="C469" s="179">
        <f>E198</f>
        <v>423623772</v>
      </c>
      <c r="D469" s="179"/>
    </row>
    <row r="470" spans="1:7" ht="12.65" customHeight="1" x14ac:dyDescent="0.35">
      <c r="A470" s="179" t="s">
        <v>494</v>
      </c>
      <c r="B470" s="179">
        <f t="shared" si="13"/>
        <v>131100589</v>
      </c>
      <c r="C470" s="179">
        <f>E199</f>
        <v>131100589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187099415</v>
      </c>
      <c r="C472" s="179">
        <f>SUM(E201:E202)</f>
        <v>187099415</v>
      </c>
      <c r="D472" s="179"/>
    </row>
    <row r="473" spans="1:7" ht="12.65" customHeight="1" x14ac:dyDescent="0.35">
      <c r="A473" s="179" t="s">
        <v>339</v>
      </c>
      <c r="B473" s="179">
        <f t="shared" si="13"/>
        <v>12269134</v>
      </c>
      <c r="C473" s="179">
        <f>E203</f>
        <v>12269134</v>
      </c>
      <c r="D473" s="179"/>
    </row>
    <row r="474" spans="1:7" ht="12.65" customHeight="1" x14ac:dyDescent="0.35">
      <c r="A474" s="179" t="s">
        <v>340</v>
      </c>
      <c r="B474" s="179">
        <f t="shared" si="13"/>
        <v>20317675</v>
      </c>
      <c r="C474" s="179">
        <f>E204</f>
        <v>20317675</v>
      </c>
      <c r="D474" s="179"/>
    </row>
    <row r="475" spans="1:7" ht="12.65" customHeight="1" x14ac:dyDescent="0.35">
      <c r="A475" s="179" t="s">
        <v>203</v>
      </c>
      <c r="B475" s="179">
        <f>D274</f>
        <v>784220235</v>
      </c>
      <c r="C475" s="179">
        <f>E205</f>
        <v>784220235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498336512</v>
      </c>
      <c r="C477" s="179">
        <f>E218</f>
        <v>498336513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972818528</v>
      </c>
    </row>
    <row r="481" spans="1:12" ht="12.65" customHeight="1" x14ac:dyDescent="0.35">
      <c r="A481" s="180" t="s">
        <v>499</v>
      </c>
      <c r="C481" s="180">
        <f>D338</f>
        <v>972818528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 t="str">
        <f>C85</f>
        <v>Harborview Medical Center</v>
      </c>
      <c r="B492" s="264" t="s">
        <v>1265</v>
      </c>
      <c r="C492" s="264" t="str">
        <f>RIGHT(C83,4)</f>
        <v>2020</v>
      </c>
      <c r="D492" s="264" t="s">
        <v>1265</v>
      </c>
      <c r="E492" s="264" t="str">
        <f>RIGHT(C83,4)</f>
        <v>2020</v>
      </c>
      <c r="F492" s="264" t="s">
        <v>1265</v>
      </c>
      <c r="G492" s="264" t="str">
        <f>RIGHT(C83,4)</f>
        <v>2020</v>
      </c>
      <c r="H492" s="264"/>
      <c r="K492" s="264"/>
      <c r="L492" s="264"/>
    </row>
    <row r="493" spans="1:12" ht="12.65" customHeight="1" x14ac:dyDescent="0.3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5">
      <c r="A495" s="180" t="s">
        <v>512</v>
      </c>
      <c r="B495" s="243">
        <v>16109014</v>
      </c>
      <c r="C495" s="243">
        <f>C72</f>
        <v>51845865.010000013</v>
      </c>
      <c r="D495" s="243">
        <v>9430</v>
      </c>
      <c r="E495" s="180">
        <f>C59</f>
        <v>26414</v>
      </c>
      <c r="F495" s="266">
        <f t="shared" ref="F495:G510" si="14">IF(B495=0,"",IF(D495=0,"",B495/D495))</f>
        <v>1708.2729586426299</v>
      </c>
      <c r="G495" s="267">
        <f t="shared" si="14"/>
        <v>1962.8176349663063</v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5" customHeight="1" x14ac:dyDescent="0.35">
      <c r="A496" s="180" t="s">
        <v>513</v>
      </c>
      <c r="B496" s="243">
        <v>0</v>
      </c>
      <c r="C496" s="243">
        <f>D72</f>
        <v>78124325.189999998</v>
      </c>
      <c r="D496" s="243">
        <v>0</v>
      </c>
      <c r="E496" s="180">
        <f>D59</f>
        <v>80914</v>
      </c>
      <c r="F496" s="266" t="str">
        <f t="shared" si="14"/>
        <v/>
      </c>
      <c r="G496" s="266">
        <f t="shared" si="14"/>
        <v>965.52296499987642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514</v>
      </c>
      <c r="B497" s="243">
        <v>41784874</v>
      </c>
      <c r="C497" s="243">
        <f>E72</f>
        <v>377347.31</v>
      </c>
      <c r="D497" s="243">
        <v>48942</v>
      </c>
      <c r="E497" s="180">
        <f>E59</f>
        <v>590</v>
      </c>
      <c r="F497" s="266">
        <f t="shared" si="14"/>
        <v>853.76310735155903</v>
      </c>
      <c r="G497" s="266">
        <f t="shared" si="14"/>
        <v>639.57171186440678</v>
      </c>
      <c r="H497" s="268">
        <f t="shared" si="15"/>
        <v>-0.25087918843388646</v>
      </c>
      <c r="I497" s="270"/>
      <c r="K497" s="264"/>
      <c r="L497" s="264"/>
    </row>
    <row r="498" spans="1:12" ht="12.65" customHeight="1" x14ac:dyDescent="0.3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516</v>
      </c>
      <c r="B499" s="243">
        <v>0</v>
      </c>
      <c r="C499" s="243">
        <f>G72</f>
        <v>7726898.1800000006</v>
      </c>
      <c r="D499" s="243">
        <v>0</v>
      </c>
      <c r="E499" s="180">
        <f>G59</f>
        <v>8865</v>
      </c>
      <c r="F499" s="266" t="str">
        <f t="shared" si="14"/>
        <v/>
      </c>
      <c r="G499" s="266">
        <f t="shared" si="14"/>
        <v>871.61852002256069</v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517</v>
      </c>
      <c r="B500" s="243">
        <v>2945804</v>
      </c>
      <c r="C500" s="243">
        <f>H72</f>
        <v>15590870.020000001</v>
      </c>
      <c r="D500" s="243">
        <v>4243</v>
      </c>
      <c r="E500" s="180">
        <f>H59</f>
        <v>23586</v>
      </c>
      <c r="F500" s="266">
        <f t="shared" si="14"/>
        <v>694.27386283290127</v>
      </c>
      <c r="G500" s="266">
        <f t="shared" si="14"/>
        <v>661.02221741711196</v>
      </c>
      <c r="H500" s="268" t="str">
        <f t="shared" si="15"/>
        <v/>
      </c>
      <c r="I500" s="270"/>
      <c r="K500" s="264"/>
      <c r="L500" s="264"/>
    </row>
    <row r="501" spans="1:12" ht="12.65" customHeight="1" x14ac:dyDescent="0.3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519</v>
      </c>
      <c r="B502" s="243">
        <v>0</v>
      </c>
      <c r="C502" s="243">
        <f>J72</f>
        <v>0</v>
      </c>
      <c r="D502" s="243">
        <v>0</v>
      </c>
      <c r="E502" s="180">
        <f>J59</f>
        <v>0</v>
      </c>
      <c r="F502" s="266" t="str">
        <f t="shared" si="14"/>
        <v/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521</v>
      </c>
      <c r="B504" s="243">
        <v>0</v>
      </c>
      <c r="C504" s="243">
        <f>L72</f>
        <v>0</v>
      </c>
      <c r="D504" s="243">
        <v>0</v>
      </c>
      <c r="E504" s="180">
        <f>L59</f>
        <v>0</v>
      </c>
      <c r="F504" s="266" t="str">
        <f t="shared" si="14"/>
        <v/>
      </c>
      <c r="G504" s="266" t="str">
        <f t="shared" si="14"/>
        <v/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523</v>
      </c>
      <c r="B506" s="243">
        <v>0</v>
      </c>
      <c r="C506" s="243">
        <f>N72</f>
        <v>176534.57</v>
      </c>
      <c r="D506" s="243">
        <v>0</v>
      </c>
      <c r="E506" s="180">
        <f>N59</f>
        <v>133</v>
      </c>
      <c r="F506" s="266" t="str">
        <f t="shared" si="14"/>
        <v/>
      </c>
      <c r="G506" s="266">
        <f t="shared" si="14"/>
        <v>1327.3275939849625</v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524</v>
      </c>
      <c r="B507" s="243">
        <v>8566030</v>
      </c>
      <c r="C507" s="243">
        <f>O72</f>
        <v>0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str">
        <f t="shared" si="14"/>
        <v/>
      </c>
      <c r="H507" s="268" t="str">
        <f t="shared" si="15"/>
        <v/>
      </c>
      <c r="I507" s="270"/>
      <c r="K507" s="264"/>
      <c r="L507" s="264"/>
    </row>
    <row r="508" spans="1:12" ht="12.65" customHeight="1" x14ac:dyDescent="0.35">
      <c r="A508" s="180" t="s">
        <v>525</v>
      </c>
      <c r="B508" s="243">
        <v>46359899</v>
      </c>
      <c r="C508" s="243">
        <f>P72</f>
        <v>66135019.420000002</v>
      </c>
      <c r="D508" s="243">
        <v>1391652</v>
      </c>
      <c r="E508" s="180">
        <f>P59</f>
        <v>2802835</v>
      </c>
      <c r="F508" s="266">
        <f t="shared" si="14"/>
        <v>33.312853357017417</v>
      </c>
      <c r="G508" s="266">
        <f t="shared" si="14"/>
        <v>23.595759086781776</v>
      </c>
      <c r="H508" s="268">
        <f t="shared" si="15"/>
        <v>-0.29169204349133659</v>
      </c>
      <c r="I508" s="270"/>
      <c r="K508" s="264"/>
      <c r="L508" s="264"/>
    </row>
    <row r="509" spans="1:12" ht="12.65" customHeight="1" x14ac:dyDescent="0.35">
      <c r="A509" s="180" t="s">
        <v>526</v>
      </c>
      <c r="B509" s="243">
        <v>3671387</v>
      </c>
      <c r="C509" s="243">
        <f>Q72</f>
        <v>10894213.350000001</v>
      </c>
      <c r="D509" s="243">
        <v>693702</v>
      </c>
      <c r="E509" s="180">
        <f>Q59</f>
        <v>1041242</v>
      </c>
      <c r="F509" s="266">
        <f t="shared" si="14"/>
        <v>5.2924555500776993</v>
      </c>
      <c r="G509" s="266">
        <f t="shared" si="14"/>
        <v>10.462710253716237</v>
      </c>
      <c r="H509" s="268">
        <f t="shared" si="15"/>
        <v>0.9769103688669869</v>
      </c>
      <c r="I509" s="270"/>
      <c r="K509" s="264"/>
      <c r="L509" s="264"/>
    </row>
    <row r="510" spans="1:12" ht="12.65" customHeight="1" x14ac:dyDescent="0.35">
      <c r="A510" s="180" t="s">
        <v>527</v>
      </c>
      <c r="B510" s="243">
        <v>2026281</v>
      </c>
      <c r="C510" s="243">
        <f>R72</f>
        <v>14334057.330000002</v>
      </c>
      <c r="D510" s="243">
        <v>1385678</v>
      </c>
      <c r="E510" s="180">
        <f>R59</f>
        <v>4221527</v>
      </c>
      <c r="F510" s="266">
        <f t="shared" si="14"/>
        <v>1.4623029304066313</v>
      </c>
      <c r="G510" s="266">
        <f t="shared" si="14"/>
        <v>3.3954674055146401</v>
      </c>
      <c r="H510" s="268">
        <f t="shared" si="15"/>
        <v>1.3220000007593793</v>
      </c>
      <c r="I510" s="270"/>
      <c r="K510" s="264"/>
      <c r="L510" s="264"/>
    </row>
    <row r="511" spans="1:12" ht="12.65" customHeight="1" x14ac:dyDescent="0.35">
      <c r="A511" s="180" t="s">
        <v>528</v>
      </c>
      <c r="B511" s="243">
        <v>5731579</v>
      </c>
      <c r="C511" s="243">
        <f>S72</f>
        <v>12204810.74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5" customHeight="1" x14ac:dyDescent="0.3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5" customHeight="1" x14ac:dyDescent="0.35">
      <c r="A513" s="180" t="s">
        <v>530</v>
      </c>
      <c r="B513" s="243">
        <v>15012657</v>
      </c>
      <c r="C513" s="243">
        <f>U72</f>
        <v>33117071.390000004</v>
      </c>
      <c r="D513" s="243">
        <v>1204214</v>
      </c>
      <c r="E513" s="180">
        <f>U59</f>
        <v>1419841</v>
      </c>
      <c r="F513" s="266">
        <f t="shared" si="16"/>
        <v>12.466768365091255</v>
      </c>
      <c r="G513" s="266">
        <f t="shared" si="16"/>
        <v>23.324492946745448</v>
      </c>
      <c r="H513" s="268">
        <f t="shared" si="15"/>
        <v>0.87093336971410995</v>
      </c>
      <c r="I513" s="270"/>
      <c r="K513" s="264"/>
      <c r="L513" s="264"/>
    </row>
    <row r="514" spans="1:12" ht="12.65" customHeight="1" x14ac:dyDescent="0.35">
      <c r="A514" s="180" t="s">
        <v>531</v>
      </c>
      <c r="B514" s="243">
        <v>625057</v>
      </c>
      <c r="C514" s="243">
        <f>V72</f>
        <v>8761227.7799999993</v>
      </c>
      <c r="D514" s="243">
        <v>23863</v>
      </c>
      <c r="E514" s="180">
        <f>V59</f>
        <v>55317</v>
      </c>
      <c r="F514" s="266">
        <f t="shared" si="16"/>
        <v>26.193563256924946</v>
      </c>
      <c r="G514" s="266">
        <f t="shared" si="16"/>
        <v>158.38219317750418</v>
      </c>
      <c r="H514" s="268">
        <f t="shared" si="15"/>
        <v>5.0466073906776217</v>
      </c>
      <c r="I514" s="270"/>
      <c r="K514" s="264"/>
      <c r="L514" s="264"/>
    </row>
    <row r="515" spans="1:12" ht="12.65" customHeight="1" x14ac:dyDescent="0.35">
      <c r="A515" s="180" t="s">
        <v>532</v>
      </c>
      <c r="B515" s="243">
        <v>3024844</v>
      </c>
      <c r="C515" s="243">
        <f>W72</f>
        <v>2399278.66</v>
      </c>
      <c r="D515" s="243">
        <v>136581</v>
      </c>
      <c r="E515" s="180">
        <f>W59</f>
        <v>61337</v>
      </c>
      <c r="F515" s="266">
        <f t="shared" si="16"/>
        <v>22.146887195144274</v>
      </c>
      <c r="G515" s="266">
        <f t="shared" si="16"/>
        <v>39.116335327779318</v>
      </c>
      <c r="H515" s="268">
        <f t="shared" si="15"/>
        <v>0.76622271938765341</v>
      </c>
      <c r="I515" s="270"/>
      <c r="K515" s="264"/>
      <c r="L515" s="264"/>
    </row>
    <row r="516" spans="1:12" ht="12.65" customHeight="1" x14ac:dyDescent="0.35">
      <c r="A516" s="180" t="s">
        <v>533</v>
      </c>
      <c r="B516" s="243">
        <v>2350447</v>
      </c>
      <c r="C516" s="243">
        <f>X72</f>
        <v>5106456.26</v>
      </c>
      <c r="D516" s="243">
        <v>138430</v>
      </c>
      <c r="E516" s="180">
        <f>X59</f>
        <v>207272</v>
      </c>
      <c r="F516" s="266">
        <f t="shared" si="16"/>
        <v>16.979318066893015</v>
      </c>
      <c r="G516" s="266">
        <f t="shared" si="16"/>
        <v>24.636498224555172</v>
      </c>
      <c r="H516" s="268">
        <f t="shared" si="15"/>
        <v>0.45097100646182309</v>
      </c>
      <c r="I516" s="270"/>
      <c r="K516" s="264"/>
      <c r="L516" s="264"/>
    </row>
    <row r="517" spans="1:12" ht="12.65" customHeight="1" x14ac:dyDescent="0.35">
      <c r="A517" s="180" t="s">
        <v>534</v>
      </c>
      <c r="B517" s="243">
        <v>8956392</v>
      </c>
      <c r="C517" s="243">
        <f>Y72</f>
        <v>29001602.400000002</v>
      </c>
      <c r="D517" s="243">
        <v>146839</v>
      </c>
      <c r="E517" s="180">
        <f>Y59</f>
        <v>114513</v>
      </c>
      <c r="F517" s="266">
        <f t="shared" si="16"/>
        <v>60.994640388452659</v>
      </c>
      <c r="G517" s="266">
        <f t="shared" si="16"/>
        <v>253.26034947997172</v>
      </c>
      <c r="H517" s="268">
        <f t="shared" si="15"/>
        <v>3.1521738281765215</v>
      </c>
      <c r="I517" s="270"/>
      <c r="K517" s="264"/>
      <c r="L517" s="264"/>
    </row>
    <row r="518" spans="1:12" ht="12.65" customHeight="1" x14ac:dyDescent="0.35">
      <c r="A518" s="180" t="s">
        <v>535</v>
      </c>
      <c r="B518" s="243">
        <v>17585421</v>
      </c>
      <c r="C518" s="243">
        <f>Z72</f>
        <v>1667885.0499999998</v>
      </c>
      <c r="D518" s="243">
        <v>24260</v>
      </c>
      <c r="E518" s="180">
        <f>Z59</f>
        <v>1674.82</v>
      </c>
      <c r="F518" s="266">
        <f t="shared" si="16"/>
        <v>724.87308326463312</v>
      </c>
      <c r="G518" s="266">
        <f t="shared" si="16"/>
        <v>995.85928637107259</v>
      </c>
      <c r="H518" s="268">
        <f t="shared" si="15"/>
        <v>0.37383951668613569</v>
      </c>
      <c r="I518" s="270"/>
      <c r="K518" s="264"/>
      <c r="L518" s="264"/>
    </row>
    <row r="519" spans="1:12" ht="12.65" customHeight="1" x14ac:dyDescent="0.35">
      <c r="A519" s="180" t="s">
        <v>536</v>
      </c>
      <c r="B519" s="243">
        <v>2093570</v>
      </c>
      <c r="C519" s="243">
        <f>AA72</f>
        <v>1071568.3500000001</v>
      </c>
      <c r="D519" s="243">
        <v>38874.47</v>
      </c>
      <c r="E519" s="180">
        <f>AA59</f>
        <v>4922</v>
      </c>
      <c r="F519" s="266">
        <f t="shared" si="16"/>
        <v>53.854624899066145</v>
      </c>
      <c r="G519" s="266">
        <f t="shared" si="16"/>
        <v>217.70994514425033</v>
      </c>
      <c r="H519" s="268">
        <f t="shared" si="15"/>
        <v>3.0425487235735158</v>
      </c>
      <c r="I519" s="270"/>
      <c r="K519" s="264"/>
      <c r="L519" s="264"/>
    </row>
    <row r="520" spans="1:12" ht="12.65" customHeight="1" x14ac:dyDescent="0.35">
      <c r="A520" s="180" t="s">
        <v>537</v>
      </c>
      <c r="B520" s="243">
        <v>11973528</v>
      </c>
      <c r="C520" s="243">
        <f>AB72</f>
        <v>80878683.889999986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5" customHeight="1" x14ac:dyDescent="0.35">
      <c r="A521" s="180" t="s">
        <v>538</v>
      </c>
      <c r="B521" s="243">
        <v>2657104</v>
      </c>
      <c r="C521" s="243">
        <f>AC72</f>
        <v>10769346.179999998</v>
      </c>
      <c r="D521" s="243">
        <v>0</v>
      </c>
      <c r="E521" s="180">
        <f>AC59</f>
        <v>47975</v>
      </c>
      <c r="F521" s="266" t="str">
        <f t="shared" si="16"/>
        <v/>
      </c>
      <c r="G521" s="266">
        <f t="shared" si="16"/>
        <v>224.47829452840017</v>
      </c>
      <c r="H521" s="268" t="str">
        <f t="shared" si="15"/>
        <v/>
      </c>
      <c r="I521" s="270"/>
      <c r="K521" s="264"/>
      <c r="L521" s="264"/>
    </row>
    <row r="522" spans="1:12" ht="12.65" customHeight="1" x14ac:dyDescent="0.35">
      <c r="A522" s="180" t="s">
        <v>539</v>
      </c>
      <c r="B522" s="243">
        <v>564627</v>
      </c>
      <c r="C522" s="243">
        <f>AD72</f>
        <v>2443680.66</v>
      </c>
      <c r="D522" s="243">
        <v>0</v>
      </c>
      <c r="E522" s="180">
        <f>AD59</f>
        <v>17365</v>
      </c>
      <c r="F522" s="266" t="str">
        <f t="shared" si="16"/>
        <v/>
      </c>
      <c r="G522" s="266">
        <f t="shared" si="16"/>
        <v>140.72448373164411</v>
      </c>
      <c r="H522" s="268" t="str">
        <f t="shared" si="15"/>
        <v/>
      </c>
      <c r="I522" s="270"/>
      <c r="K522" s="264"/>
      <c r="L522" s="264"/>
    </row>
    <row r="523" spans="1:12" ht="12.65" customHeight="1" x14ac:dyDescent="0.35">
      <c r="A523" s="180" t="s">
        <v>540</v>
      </c>
      <c r="B523" s="243">
        <v>2474179</v>
      </c>
      <c r="C523" s="243">
        <f>AE72</f>
        <v>10192180.959999999</v>
      </c>
      <c r="D523" s="243">
        <v>0</v>
      </c>
      <c r="E523" s="180">
        <f>AE59</f>
        <v>110692</v>
      </c>
      <c r="F523" s="266" t="str">
        <f t="shared" si="16"/>
        <v/>
      </c>
      <c r="G523" s="266">
        <f t="shared" si="16"/>
        <v>92.07694286849997</v>
      </c>
      <c r="H523" s="268" t="str">
        <f t="shared" si="15"/>
        <v/>
      </c>
      <c r="I523" s="270"/>
      <c r="K523" s="264"/>
      <c r="L523" s="264"/>
    </row>
    <row r="524" spans="1:12" ht="12.65" customHeight="1" x14ac:dyDescent="0.35">
      <c r="A524" s="180" t="s">
        <v>541</v>
      </c>
      <c r="B524" s="243">
        <v>3972673</v>
      </c>
      <c r="C524" s="243">
        <f>AF72</f>
        <v>3859937.1799999988</v>
      </c>
      <c r="D524" s="243">
        <v>32902</v>
      </c>
      <c r="E524" s="180">
        <f>AF59</f>
        <v>55329</v>
      </c>
      <c r="F524" s="266">
        <f t="shared" si="16"/>
        <v>120.74259923408911</v>
      </c>
      <c r="G524" s="266">
        <f t="shared" si="16"/>
        <v>69.763364239368116</v>
      </c>
      <c r="H524" s="268">
        <f t="shared" si="15"/>
        <v>-0.42221415903003101</v>
      </c>
      <c r="I524" s="270"/>
      <c r="K524" s="264"/>
      <c r="L524" s="264"/>
    </row>
    <row r="525" spans="1:12" ht="12.65" customHeight="1" x14ac:dyDescent="0.35">
      <c r="A525" s="180" t="s">
        <v>542</v>
      </c>
      <c r="B525" s="243">
        <v>11843440</v>
      </c>
      <c r="C525" s="243">
        <f>AG72</f>
        <v>34087362.579999991</v>
      </c>
      <c r="D525" s="243">
        <v>44098</v>
      </c>
      <c r="E525" s="180">
        <f>AG59</f>
        <v>53550</v>
      </c>
      <c r="F525" s="266">
        <f t="shared" si="16"/>
        <v>268.5709102453626</v>
      </c>
      <c r="G525" s="266">
        <f t="shared" si="16"/>
        <v>636.55205564892606</v>
      </c>
      <c r="H525" s="268">
        <f t="shared" si="15"/>
        <v>1.3701452069674303</v>
      </c>
      <c r="I525" s="270"/>
      <c r="K525" s="264"/>
      <c r="L525" s="264"/>
    </row>
    <row r="526" spans="1:12" ht="12.65" customHeight="1" x14ac:dyDescent="0.35">
      <c r="A526" s="180" t="s">
        <v>543</v>
      </c>
      <c r="B526" s="243">
        <v>0</v>
      </c>
      <c r="C526" s="243">
        <f>AH72</f>
        <v>30176.22</v>
      </c>
      <c r="D526" s="243">
        <v>0</v>
      </c>
      <c r="E526" s="180">
        <f>AH59</f>
        <v>0</v>
      </c>
      <c r="F526" s="266" t="str">
        <f t="shared" si="16"/>
        <v/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5" customHeight="1" x14ac:dyDescent="0.3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str">
        <f t="shared" si="17"/>
        <v/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545</v>
      </c>
      <c r="B528" s="243">
        <v>2123212</v>
      </c>
      <c r="C528" s="243">
        <f>AJ72</f>
        <v>76881053.23999998</v>
      </c>
      <c r="D528" s="243">
        <v>23069</v>
      </c>
      <c r="E528" s="180">
        <f>AJ59</f>
        <v>245885</v>
      </c>
      <c r="F528" s="266">
        <f t="shared" si="17"/>
        <v>92.037452858814859</v>
      </c>
      <c r="G528" s="266">
        <f t="shared" si="17"/>
        <v>312.67077389836703</v>
      </c>
      <c r="H528" s="268">
        <f t="shared" si="15"/>
        <v>2.3972123759009598</v>
      </c>
      <c r="I528" s="270"/>
      <c r="K528" s="264"/>
      <c r="L528" s="264"/>
    </row>
    <row r="529" spans="1:12" ht="12.65" customHeight="1" x14ac:dyDescent="0.35">
      <c r="A529" s="180" t="s">
        <v>546</v>
      </c>
      <c r="B529" s="243">
        <v>468609</v>
      </c>
      <c r="C529" s="243">
        <f>AK72</f>
        <v>3388848.78</v>
      </c>
      <c r="D529" s="243">
        <v>0</v>
      </c>
      <c r="E529" s="180">
        <f>AK59</f>
        <v>65014</v>
      </c>
      <c r="F529" s="266" t="str">
        <f t="shared" si="17"/>
        <v/>
      </c>
      <c r="G529" s="266">
        <f t="shared" si="17"/>
        <v>52.124908173624142</v>
      </c>
      <c r="H529" s="268" t="str">
        <f t="shared" si="15"/>
        <v/>
      </c>
      <c r="I529" s="270"/>
      <c r="K529" s="264"/>
      <c r="L529" s="264"/>
    </row>
    <row r="530" spans="1:12" ht="12.65" customHeight="1" x14ac:dyDescent="0.3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5" customHeight="1" x14ac:dyDescent="0.3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550</v>
      </c>
      <c r="B534" s="243">
        <v>52726844</v>
      </c>
      <c r="C534" s="243">
        <f>AP72</f>
        <v>0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5" customHeight="1" x14ac:dyDescent="0.35">
      <c r="A535" s="180" t="s">
        <v>551</v>
      </c>
      <c r="B535" s="243">
        <v>0</v>
      </c>
      <c r="C535" s="243">
        <f>AQ72</f>
        <v>-100000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555</v>
      </c>
      <c r="B539" s="243">
        <v>0</v>
      </c>
      <c r="C539" s="243">
        <f>AU72</f>
        <v>180853.29000000004</v>
      </c>
      <c r="D539" s="243">
        <v>0</v>
      </c>
      <c r="E539" s="180">
        <f>AU59</f>
        <v>3020</v>
      </c>
      <c r="F539" s="266" t="str">
        <f t="shared" si="17"/>
        <v/>
      </c>
      <c r="G539" s="266">
        <f t="shared" si="17"/>
        <v>59.88519536423842</v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556</v>
      </c>
      <c r="B540" s="243">
        <v>1983283</v>
      </c>
      <c r="C540" s="243">
        <f>AV72</f>
        <v>6269632.4899999984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5">
      <c r="A541" s="180" t="s">
        <v>1248</v>
      </c>
      <c r="B541" s="243">
        <v>96382</v>
      </c>
      <c r="C541" s="243">
        <f>AW72</f>
        <v>28502021.43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558</v>
      </c>
      <c r="B543" s="243">
        <v>646580</v>
      </c>
      <c r="C543" s="243">
        <f>AY72</f>
        <v>11440021.99</v>
      </c>
      <c r="D543" s="243">
        <v>285759</v>
      </c>
      <c r="E543" s="180">
        <f>AY59</f>
        <v>839823</v>
      </c>
      <c r="F543" s="266">
        <f t="shared" ref="F543:G549" si="18">IF(B543=0,"",IF(D543=0,"",B543/D543))</f>
        <v>2.2626758912230236</v>
      </c>
      <c r="G543" s="266">
        <f t="shared" si="18"/>
        <v>13.621944135847674</v>
      </c>
      <c r="H543" s="268">
        <f t="shared" si="15"/>
        <v>5.0202807607963367</v>
      </c>
      <c r="I543" s="270"/>
      <c r="K543" s="264"/>
      <c r="L543" s="264"/>
    </row>
    <row r="544" spans="1:12" ht="12.65" customHeight="1" x14ac:dyDescent="0.35">
      <c r="A544" s="180" t="s">
        <v>559</v>
      </c>
      <c r="B544" s="243">
        <v>4466226</v>
      </c>
      <c r="C544" s="243">
        <f>AZ72</f>
        <v>0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str">
        <f t="shared" si="18"/>
        <v/>
      </c>
      <c r="H544" s="268" t="str">
        <f t="shared" si="15"/>
        <v/>
      </c>
      <c r="I544" s="270"/>
      <c r="K544" s="264"/>
      <c r="L544" s="264"/>
    </row>
    <row r="545" spans="1:13" ht="12.65" customHeight="1" x14ac:dyDescent="0.35">
      <c r="A545" s="180" t="s">
        <v>560</v>
      </c>
      <c r="B545" s="243">
        <v>276882</v>
      </c>
      <c r="C545" s="243">
        <f>BA72</f>
        <v>1221243.1599999999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5" customHeight="1" x14ac:dyDescent="0.35">
      <c r="A546" s="180" t="s">
        <v>561</v>
      </c>
      <c r="B546" s="243">
        <v>2219789</v>
      </c>
      <c r="C546" s="243">
        <f>BB72</f>
        <v>15337430.42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563</v>
      </c>
      <c r="B548" s="243">
        <v>1192055</v>
      </c>
      <c r="C548" s="243">
        <f>BD72</f>
        <v>3644531.9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564</v>
      </c>
      <c r="B549" s="243">
        <v>9757658</v>
      </c>
      <c r="C549" s="243">
        <f>BE72</f>
        <v>28205350.829999998</v>
      </c>
      <c r="D549" s="243">
        <v>564884</v>
      </c>
      <c r="E549" s="180">
        <f>BE59</f>
        <v>1122932</v>
      </c>
      <c r="F549" s="266">
        <f t="shared" si="18"/>
        <v>17.27373761692666</v>
      </c>
      <c r="G549" s="266">
        <f t="shared" si="18"/>
        <v>25.117594680710852</v>
      </c>
      <c r="H549" s="268">
        <f t="shared" si="15"/>
        <v>0.45409147908429159</v>
      </c>
      <c r="I549" s="270"/>
      <c r="K549" s="264"/>
      <c r="L549" s="264"/>
    </row>
    <row r="550" spans="1:13" ht="12.65" customHeight="1" x14ac:dyDescent="0.35">
      <c r="A550" s="180" t="s">
        <v>565</v>
      </c>
      <c r="B550" s="243">
        <v>4700501</v>
      </c>
      <c r="C550" s="243">
        <f>BF72</f>
        <v>17765475.490000002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5">
      <c r="A551" s="180" t="s">
        <v>566</v>
      </c>
      <c r="B551" s="243">
        <v>610351</v>
      </c>
      <c r="C551" s="243">
        <f>BG72</f>
        <v>2703290.2099999995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5">
      <c r="A552" s="180" t="s">
        <v>567</v>
      </c>
      <c r="B552" s="243">
        <v>28930273</v>
      </c>
      <c r="C552" s="243">
        <f>BH72</f>
        <v>70943072.879999995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568</v>
      </c>
      <c r="B553" s="243">
        <v>-11751</v>
      </c>
      <c r="C553" s="243">
        <f>BI72</f>
        <v>471100.32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569</v>
      </c>
      <c r="B554" s="243">
        <v>1918608</v>
      </c>
      <c r="C554" s="243">
        <f>BJ72</f>
        <v>8391933.2699999996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570</v>
      </c>
      <c r="B555" s="243">
        <v>4520064</v>
      </c>
      <c r="C555" s="243">
        <f>BK72</f>
        <v>19226587.729999997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571</v>
      </c>
      <c r="B556" s="243">
        <v>5787754</v>
      </c>
      <c r="C556" s="243">
        <f>BL72</f>
        <v>6269455.8099999996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572</v>
      </c>
      <c r="B557" s="243">
        <v>0</v>
      </c>
      <c r="C557" s="243">
        <f>BM72</f>
        <v>17215.260000000009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573</v>
      </c>
      <c r="B558" s="243">
        <v>8034118</v>
      </c>
      <c r="C558" s="243">
        <f>BN72</f>
        <v>11664232.4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574</v>
      </c>
      <c r="B559" s="243">
        <v>287037</v>
      </c>
      <c r="C559" s="243">
        <f>BO72</f>
        <v>950727.52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575</v>
      </c>
      <c r="B560" s="243">
        <v>2708727</v>
      </c>
      <c r="C560" s="243">
        <f>BP72</f>
        <v>1246525.6199999999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577</v>
      </c>
      <c r="B562" s="243">
        <v>3493607</v>
      </c>
      <c r="C562" s="243">
        <f>BR72</f>
        <v>5548871.6899999995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1249</v>
      </c>
      <c r="B563" s="243">
        <v>72645</v>
      </c>
      <c r="C563" s="243">
        <f>BS72</f>
        <v>495915.69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578</v>
      </c>
      <c r="B564" s="243">
        <v>97302</v>
      </c>
      <c r="C564" s="243">
        <f>BT72</f>
        <v>685362.96999999986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580</v>
      </c>
      <c r="B566" s="243">
        <v>3525872</v>
      </c>
      <c r="C566" s="243">
        <f>BV72</f>
        <v>7197623.2400000002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581</v>
      </c>
      <c r="B567" s="243">
        <v>1557491</v>
      </c>
      <c r="C567" s="243">
        <f>BW72</f>
        <v>53099144.090000004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582</v>
      </c>
      <c r="B568" s="243">
        <v>773855</v>
      </c>
      <c r="C568" s="243">
        <f>BX72</f>
        <v>9060767.5499999989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583</v>
      </c>
      <c r="B569" s="243">
        <v>4571883</v>
      </c>
      <c r="C569" s="243">
        <f>BY72</f>
        <v>12839117.340000002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584</v>
      </c>
      <c r="B570" s="243">
        <v>599653</v>
      </c>
      <c r="C570" s="243">
        <f>BZ72</f>
        <v>7097243.8900000006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585</v>
      </c>
      <c r="B571" s="243">
        <v>1447841</v>
      </c>
      <c r="C571" s="243">
        <f>CA72</f>
        <v>5220180.5199999996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586</v>
      </c>
      <c r="B572" s="243">
        <v>983783</v>
      </c>
      <c r="C572" s="243">
        <f>CB72</f>
        <v>407319.92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587</v>
      </c>
      <c r="B573" s="243">
        <v>8595100</v>
      </c>
      <c r="C573" s="243">
        <f>CC72</f>
        <v>39513035.910000004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5">
      <c r="M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611" spans="1:14" ht="12.65" customHeight="1" x14ac:dyDescent="0.35">
      <c r="A611" s="196"/>
      <c r="C611" s="181" t="s">
        <v>589</v>
      </c>
      <c r="D611" s="180">
        <f>CE77-(BE77+CD77)</f>
        <v>977218</v>
      </c>
      <c r="E611" s="180">
        <f>SUM(C623:D646)+SUM(C667:D712)</f>
        <v>871797154.01817369</v>
      </c>
      <c r="F611" s="180">
        <f>CE64-(AX64+BD64+BE64+BG64+BJ64+BN64+BP64+BQ64+CB64+CC64+CD64)</f>
        <v>169080047.66000006</v>
      </c>
      <c r="G611" s="180">
        <f>CE78-(AX78+AY78+BD78+BE78+BG78+BJ78+BN78+BP78+BQ78+CB78+CC78+CD78)</f>
        <v>839823</v>
      </c>
      <c r="H611" s="197">
        <f>CE60-(AX60+AY60+AZ60+BD60+BE60+BG60+BJ60+BN60+BO60+BP60+BQ60+BR60+CB60+CC60+CD60)</f>
        <v>4075.840000000002</v>
      </c>
      <c r="I611" s="180">
        <f>CE79-(AX79+AY79+AZ79+BD79+BE79+BF79+BG79+BJ79+BN79+BO79+BP79+BQ79+BR79+CB79+CC79+CD79)</f>
        <v>323470.4136221073</v>
      </c>
      <c r="J611" s="180">
        <f>CE80-(AX80+AY80+AZ80+BA80+BD80+BE80+BF80+BG80+BJ80+BN80+BO80+BP80+BQ80+BR80+CB80+CC80+CD80)</f>
        <v>3091102.8999999994</v>
      </c>
      <c r="K611" s="180">
        <f>CE76-(AW76+AX76+AY76+AZ76+BA76+BB76+BC76+BD76+BE76+BF76+BG76+BH76+BI76+BJ76+BK76+BL76+BM76+BN76+BO76+BP76+BQ76+BR76+BS76+BT76+BU76+BV76+BW76+BX76+CB76+CC76+CD76)</f>
        <v>2481688501.6800003</v>
      </c>
      <c r="L611" s="197">
        <f>CE81-(AW81+AX81+AY81+AZ81+BA81+BB81+BC81+BD81+BE81+BF81+BG81+BH81+BI81+BJ81+BK81+BL81+BM81+BN81+BO81+BP81+BQ81+BR81+BS81+BT81+BU81+BV81+BW81+BX81+BY81+BZ81+CA81+CB81+CC81+CD81)</f>
        <v>1289.76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>
        <f>BE72</f>
        <v>28205350.829999998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9">
        <f>SUM(C613:C614)</f>
        <v>28205350.829999998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>
        <f>BJ72</f>
        <v>8391933.2699999996</v>
      </c>
      <c r="D616" s="180">
        <f>(D614/D611)*BJ77</f>
        <v>87223.700554287774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>
        <f>BG72</f>
        <v>2703290.2099999995</v>
      </c>
      <c r="D617" s="180">
        <f>(D614/D611)*BG77</f>
        <v>196036.8544555667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>
        <f>BN72</f>
        <v>11664232.4</v>
      </c>
      <c r="D618" s="180">
        <f>(D614/D611)*BN77</f>
        <v>163768.12605725642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>
        <f>CC72</f>
        <v>39513035.910000004</v>
      </c>
      <c r="D619" s="180">
        <f>(D614/D611)*CC77</f>
        <v>387513.36983516469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>
        <f>BP72</f>
        <v>1246525.6199999999</v>
      </c>
      <c r="D620" s="180">
        <f>(D614/D611)*BP77</f>
        <v>23552.130923990346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>
        <f>CB72</f>
        <v>407319.92</v>
      </c>
      <c r="D621" s="180">
        <f>(D614/D611)*CB77</f>
        <v>0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64784431.511826277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>
        <f>BD72</f>
        <v>3644531.9</v>
      </c>
      <c r="D623" s="180">
        <f>(D614/D611)*BD77</f>
        <v>90369.757258595317</v>
      </c>
      <c r="E623" s="180">
        <f>(E622/E611)*SUM(C623:D623)</f>
        <v>277545.61884361447</v>
      </c>
      <c r="F623" s="180">
        <f>SUM(C623:E623)</f>
        <v>4012447.2761022099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>
        <f>AY72</f>
        <v>11440021.99</v>
      </c>
      <c r="D624" s="180">
        <f>(D614/D611)*AY77</f>
        <v>787437.78905429493</v>
      </c>
      <c r="E624" s="180">
        <f>(E622/E611)*SUM(C624:D624)</f>
        <v>908639.15644675307</v>
      </c>
      <c r="F624" s="180">
        <f>(F623/F611)*AY64</f>
        <v>127271.9800669954</v>
      </c>
      <c r="G624" s="180">
        <f>SUM(C624:F624)</f>
        <v>13263370.915568044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>
        <f>BR72</f>
        <v>5548871.6899999995</v>
      </c>
      <c r="D625" s="180">
        <f>(D614/D611)*BR77</f>
        <v>102203.54853167869</v>
      </c>
      <c r="E625" s="180">
        <f>(E622/E611)*SUM(C625:D625)</f>
        <v>419939.08224114362</v>
      </c>
      <c r="F625" s="180">
        <f>(F623/F611)*BR64</f>
        <v>0.10133158883068905</v>
      </c>
      <c r="G625" s="180">
        <f>(G624/G611)*BR78</f>
        <v>0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>
        <f>BO72</f>
        <v>950727.52</v>
      </c>
      <c r="D626" s="180">
        <f>(D614/D611)*BO77</f>
        <v>37666.091735058093</v>
      </c>
      <c r="E626" s="180">
        <f>(E622/E611)*SUM(C626:D626)</f>
        <v>73448.87276936631</v>
      </c>
      <c r="F626" s="180">
        <f>(F623/F611)*BO64</f>
        <v>4765.2245171832583</v>
      </c>
      <c r="G626" s="180">
        <f>(G624/G611)*BO78</f>
        <v>0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7137622.1311260182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>
        <f>BF72</f>
        <v>17765475.490000002</v>
      </c>
      <c r="D628" s="180">
        <f>(D614/D611)*BF77</f>
        <v>749598.51988597214</v>
      </c>
      <c r="E628" s="180">
        <f>(E622/E611)*SUM(C628:D628)</f>
        <v>1375880.3164260476</v>
      </c>
      <c r="F628" s="180">
        <f>(F623/F611)*BF64</f>
        <v>54883.972400323146</v>
      </c>
      <c r="G628" s="180">
        <f>(G624/G611)*BF78</f>
        <v>0</v>
      </c>
      <c r="H628" s="180">
        <f>(H627/H611)*BF60</f>
        <v>395894.40095382993</v>
      </c>
      <c r="I628" s="180">
        <f>SUM(C628:H628)</f>
        <v>20341732.699666172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>
        <f>BA72</f>
        <v>1221243.1599999999</v>
      </c>
      <c r="D629" s="180">
        <f>(D614/D611)*BA77</f>
        <v>159871.63380880211</v>
      </c>
      <c r="E629" s="180">
        <f>(E622/E611)*SUM(C629:D629)</f>
        <v>102632.5176184404</v>
      </c>
      <c r="F629" s="180">
        <f>(F623/F611)*BA64</f>
        <v>2734.8809668437143</v>
      </c>
      <c r="G629" s="180">
        <f>(G624/G611)*BA78</f>
        <v>0</v>
      </c>
      <c r="H629" s="180">
        <f>(H627/H611)*BA60</f>
        <v>20401.511793303485</v>
      </c>
      <c r="I629" s="180">
        <f>(I628/I611)*BA79</f>
        <v>127133.24722987087</v>
      </c>
      <c r="J629" s="180">
        <f>SUM(C629:I629)</f>
        <v>1634016.9514172606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>
        <f>AW72</f>
        <v>28502021.43</v>
      </c>
      <c r="D630" s="180">
        <f>(D614/D611)*AW77</f>
        <v>0</v>
      </c>
      <c r="E630" s="180">
        <f>(E622/E611)*SUM(C630:D630)</f>
        <v>2118023.9540469381</v>
      </c>
      <c r="F630" s="180">
        <f>(F623/F611)*AW64</f>
        <v>9218.4455126991379</v>
      </c>
      <c r="G630" s="180">
        <f>(G624/G611)*AW78</f>
        <v>0</v>
      </c>
      <c r="H630" s="180">
        <f>(H627/H611)*AW60</f>
        <v>5341.1683235687233</v>
      </c>
      <c r="I630" s="180">
        <f>(I628/I611)*AW79</f>
        <v>0</v>
      </c>
      <c r="J630" s="180">
        <f>(J629/J611)*AW80</f>
        <v>21273.838310390431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>
        <f>BB72</f>
        <v>15337430.42</v>
      </c>
      <c r="D631" s="180">
        <f>(D614/D611)*BB77</f>
        <v>195517.3221557728</v>
      </c>
      <c r="E631" s="180">
        <f>(E622/E611)*SUM(C631:D631)</f>
        <v>1154274.4599938095</v>
      </c>
      <c r="F631" s="180">
        <f>(F623/F611)*BB64</f>
        <v>4584.6134188944607</v>
      </c>
      <c r="G631" s="180">
        <f>(G624/G611)*BB78</f>
        <v>0</v>
      </c>
      <c r="H631" s="180">
        <f>(H627/H611)*BB60</f>
        <v>184576.76764070278</v>
      </c>
      <c r="I631" s="180">
        <f>(I628/I611)*BB79</f>
        <v>155479.4397427596</v>
      </c>
      <c r="J631" s="180">
        <f>(J629/J611)*BB80</f>
        <v>0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>
        <f>BI72</f>
        <v>471100.32</v>
      </c>
      <c r="D633" s="180">
        <f>(D614/D611)*BI77</f>
        <v>585859.25673425989</v>
      </c>
      <c r="E633" s="180">
        <f>(E622/E611)*SUM(C633:D633)</f>
        <v>78544.102827252544</v>
      </c>
      <c r="F633" s="180">
        <f>(F623/F611)*BI64</f>
        <v>6503.0394330624276</v>
      </c>
      <c r="G633" s="180">
        <f>(G624/G611)*BI78</f>
        <v>0</v>
      </c>
      <c r="H633" s="180">
        <f>(H627/H611)*BI60</f>
        <v>10664.824619847057</v>
      </c>
      <c r="I633" s="180">
        <f>(I628/I611)*BI79</f>
        <v>465887.46204584208</v>
      </c>
      <c r="J633" s="180">
        <f>(J629/J611)*BI80</f>
        <v>0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>
        <f>BK72</f>
        <v>19226587.729999997</v>
      </c>
      <c r="D634" s="180">
        <f>(D614/D611)*BK77</f>
        <v>128151.30061582984</v>
      </c>
      <c r="E634" s="180">
        <f>(E622/E611)*SUM(C634:D634)</f>
        <v>1438276.9654373785</v>
      </c>
      <c r="F634" s="180">
        <f>(F623/F611)*BK64</f>
        <v>0</v>
      </c>
      <c r="G634" s="180">
        <f>(G624/G611)*BK78</f>
        <v>0</v>
      </c>
      <c r="H634" s="180">
        <f>(H627/H611)*BK60</f>
        <v>0</v>
      </c>
      <c r="I634" s="180">
        <f>(I628/I611)*BK79</f>
        <v>101908.57875079016</v>
      </c>
      <c r="J634" s="180">
        <f>(J629/J611)*BK80</f>
        <v>0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>
        <f>BH72</f>
        <v>70943072.879999995</v>
      </c>
      <c r="D635" s="180">
        <f>(D614/D611)*BH77</f>
        <v>1732120.6875128783</v>
      </c>
      <c r="E635" s="180">
        <f>(E622/E611)*SUM(C635:D635)</f>
        <v>5400592.4182967748</v>
      </c>
      <c r="F635" s="180">
        <f>(F623/F611)*BH64</f>
        <v>3868.8571479126072</v>
      </c>
      <c r="G635" s="180">
        <f>(G624/G611)*BH78</f>
        <v>0</v>
      </c>
      <c r="H635" s="180">
        <f>(H627/H611)*BH60</f>
        <v>32765.003060318304</v>
      </c>
      <c r="I635" s="180">
        <f>(I628/I611)*BH79</f>
        <v>1377418.3846829771</v>
      </c>
      <c r="J635" s="180">
        <f>(J629/J611)*BH80</f>
        <v>0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>
        <f>BL72</f>
        <v>6269455.8099999996</v>
      </c>
      <c r="D636" s="180">
        <f>(D614/D611)*BL77</f>
        <v>79748.20801836437</v>
      </c>
      <c r="E636" s="180">
        <f>(E622/E611)*SUM(C636:D636)</f>
        <v>471817.98078151129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63417.433128025499</v>
      </c>
      <c r="J636" s="180">
        <f>(J629/J611)*BL80</f>
        <v>0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>
        <f>BM72</f>
        <v>17215.260000000009</v>
      </c>
      <c r="D637" s="180">
        <f>(D614/D611)*BM77</f>
        <v>0</v>
      </c>
      <c r="E637" s="180">
        <f>(E622/E611)*SUM(C637:D637)</f>
        <v>1279.2893705696056</v>
      </c>
      <c r="F637" s="180">
        <f>(F623/F611)*BM64</f>
        <v>432.07670822149572</v>
      </c>
      <c r="G637" s="180">
        <f>(G624/G611)*BM78</f>
        <v>0</v>
      </c>
      <c r="H637" s="180">
        <f>(H627/H611)*BM60</f>
        <v>647.94500974440257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>
        <f>BS72</f>
        <v>495915.69</v>
      </c>
      <c r="D638" s="180">
        <f>(D614/D611)*BS77</f>
        <v>18876.340225845204</v>
      </c>
      <c r="E638" s="180">
        <f>(E622/E611)*SUM(C638:D638)</f>
        <v>38254.895500960811</v>
      </c>
      <c r="F638" s="180">
        <f>(F623/F611)*BS64</f>
        <v>853.14458176885637</v>
      </c>
      <c r="G638" s="180">
        <f>(G624/G611)*BS78</f>
        <v>0</v>
      </c>
      <c r="H638" s="180">
        <f>(H627/H611)*BS60</f>
        <v>5884.0411695707908</v>
      </c>
      <c r="I638" s="180">
        <f>(I628/I611)*BS79</f>
        <v>15010.858221400171</v>
      </c>
      <c r="J638" s="180">
        <f>(J629/J611)*BS80</f>
        <v>0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>
        <f>BT72</f>
        <v>685362.96999999986</v>
      </c>
      <c r="D639" s="180">
        <f>(D614/D611)*BT77</f>
        <v>30508.09116011985</v>
      </c>
      <c r="E639" s="180">
        <f>(E622/E611)*SUM(C639:D639)</f>
        <v>53197.351607848199</v>
      </c>
      <c r="F639" s="180">
        <f>(F623/F611)*BT64</f>
        <v>58.917318244927408</v>
      </c>
      <c r="G639" s="180">
        <f>(G624/G611)*BT78</f>
        <v>0</v>
      </c>
      <c r="H639" s="180">
        <f>(H627/H611)*BT60</f>
        <v>15743.312534059944</v>
      </c>
      <c r="I639" s="180">
        <f>(I628/I611)*BT79</f>
        <v>24260.668409816484</v>
      </c>
      <c r="J639" s="180">
        <f>(J629/J611)*BT80</f>
        <v>0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>
        <f>BV72</f>
        <v>7197623.2400000002</v>
      </c>
      <c r="D641" s="180">
        <f>(D614/D611)*BV77</f>
        <v>428152.34084126569</v>
      </c>
      <c r="E641" s="180">
        <f>(E622/E611)*SUM(C641:D641)</f>
        <v>566681.74880422873</v>
      </c>
      <c r="F641" s="180">
        <f>(F623/F611)*BV64</f>
        <v>1.8892289898855166</v>
      </c>
      <c r="G641" s="180">
        <f>(G624/G611)*BV78</f>
        <v>0</v>
      </c>
      <c r="H641" s="180">
        <f>(H627/H611)*BV60</f>
        <v>0</v>
      </c>
      <c r="I641" s="180">
        <f>(I628/I611)*BV79</f>
        <v>340475.64351108583</v>
      </c>
      <c r="J641" s="180">
        <f>(J629/J611)*BV80</f>
        <v>0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>
        <f>BW72</f>
        <v>53099144.090000004</v>
      </c>
      <c r="D642" s="180">
        <f>(D614/D611)*BW77</f>
        <v>3703572.587797482</v>
      </c>
      <c r="E642" s="180">
        <f>(E622/E611)*SUM(C642:D642)</f>
        <v>4221087.0858403044</v>
      </c>
      <c r="F642" s="180">
        <f>(F623/F611)*BW64</f>
        <v>2077.6618426657888</v>
      </c>
      <c r="G642" s="180">
        <f>(G624/G611)*BW78</f>
        <v>0</v>
      </c>
      <c r="H642" s="180">
        <f>(H627/H611)*BW60</f>
        <v>177852.14916119332</v>
      </c>
      <c r="I642" s="180">
        <f>(I628/I611)*BW79</f>
        <v>2945157.9258978358</v>
      </c>
      <c r="J642" s="180">
        <f>(J629/J611)*BW80</f>
        <v>0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>
        <f>BX72</f>
        <v>9060767.5499999989</v>
      </c>
      <c r="D643" s="180">
        <f>(D614/D611)*BX77</f>
        <v>147893.52800799822</v>
      </c>
      <c r="E643" s="180">
        <f>(E622/E611)*SUM(C643:D643)</f>
        <v>684308.12164751918</v>
      </c>
      <c r="F643" s="180">
        <f>(F623/F611)*BX64</f>
        <v>748.09908341779203</v>
      </c>
      <c r="G643" s="180">
        <f>(G624/G611)*BX78</f>
        <v>0</v>
      </c>
      <c r="H643" s="180">
        <f>(H627/H611)*BX60</f>
        <v>89854.212026987268</v>
      </c>
      <c r="I643" s="180">
        <f>(I628/I611)*BX79</f>
        <v>117608.00845023619</v>
      </c>
      <c r="J643" s="180">
        <f>(J629/J611)*BX80</f>
        <v>0</v>
      </c>
      <c r="K643" s="180">
        <f>SUM(C630:J643)</f>
        <v>240762009.83619803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>
        <f>BY72</f>
        <v>12839117.340000002</v>
      </c>
      <c r="D644" s="180">
        <f>(D614/D611)*BY77</f>
        <v>93429.225246270536</v>
      </c>
      <c r="E644" s="180">
        <f>(E622/E611)*SUM(C644:D644)</f>
        <v>961035.11392311309</v>
      </c>
      <c r="F644" s="180">
        <f>(F623/F611)*BY64</f>
        <v>639.19349227066198</v>
      </c>
      <c r="G644" s="180">
        <f>(G624/G611)*BY78</f>
        <v>0</v>
      </c>
      <c r="H644" s="180">
        <f>(H627/H611)*BY60</f>
        <v>160094.9534887386</v>
      </c>
      <c r="I644" s="180">
        <f>(I628/I611)*BY79</f>
        <v>74296.862481150383</v>
      </c>
      <c r="J644" s="180">
        <f>(J629/J611)*BY80</f>
        <v>0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>
        <f>BZ72</f>
        <v>7097243.8900000006</v>
      </c>
      <c r="D645" s="180">
        <f>(D614/D611)*BZ77</f>
        <v>52126.407412655106</v>
      </c>
      <c r="E645" s="180">
        <f>(E622/E611)*SUM(C645:D645)</f>
        <v>531279.42463524023</v>
      </c>
      <c r="F645" s="180">
        <f>(F623/F611)*BZ64</f>
        <v>162.91865034106203</v>
      </c>
      <c r="G645" s="180">
        <f>(G624/G611)*BZ78</f>
        <v>0</v>
      </c>
      <c r="H645" s="180">
        <f>(H627/H611)*BZ60</f>
        <v>96018.445633204305</v>
      </c>
      <c r="I645" s="180">
        <f>(I628/I611)*BZ79</f>
        <v>41452.002978361939</v>
      </c>
      <c r="J645" s="180">
        <f>(J629/J611)*BZ80</f>
        <v>0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>
        <f>CA72</f>
        <v>5220180.5199999996</v>
      </c>
      <c r="D646" s="180">
        <f>(D614/D611)*CA77</f>
        <v>282683.29689897236</v>
      </c>
      <c r="E646" s="180">
        <f>(E622/E611)*SUM(C646:D646)</f>
        <v>408925.29004214512</v>
      </c>
      <c r="F646" s="180">
        <f>(F623/F611)*CA64</f>
        <v>3221.9354014923897</v>
      </c>
      <c r="G646" s="180">
        <f>(G624/G611)*CA78</f>
        <v>0</v>
      </c>
      <c r="H646" s="180">
        <f>(H627/H611)*CA60</f>
        <v>46161.703937466082</v>
      </c>
      <c r="I646" s="180">
        <f>(I628/I611)*CA79</f>
        <v>224795.63519937813</v>
      </c>
      <c r="J646" s="180">
        <f>(J629/J611)*CA80</f>
        <v>3693.0884078679151</v>
      </c>
      <c r="K646" s="180">
        <v>0</v>
      </c>
      <c r="L646" s="180">
        <f>SUM(C644:K646)</f>
        <v>28136557.24782867</v>
      </c>
      <c r="N646" s="199" t="s">
        <v>659</v>
      </c>
    </row>
    <row r="647" spans="1:14" ht="12.65" customHeight="1" x14ac:dyDescent="0.35">
      <c r="A647" s="196"/>
      <c r="B647" s="196"/>
      <c r="C647" s="180">
        <f>SUM(C613:C646)</f>
        <v>369164799.04999995</v>
      </c>
      <c r="L647" s="269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>
        <f>C72</f>
        <v>51845865.010000013</v>
      </c>
      <c r="D667" s="180">
        <f>(D614/D611)*C77</f>
        <v>1285063.1435402234</v>
      </c>
      <c r="E667" s="180">
        <f>(E622/E611)*SUM(C667:D667)</f>
        <v>3948231.4896970126</v>
      </c>
      <c r="F667" s="180">
        <f>(F623/F611)*C64</f>
        <v>113818.44131329827</v>
      </c>
      <c r="G667" s="180">
        <f>(G624/G611)*C78</f>
        <v>2536127.7536772564</v>
      </c>
      <c r="H667" s="180">
        <f>(H627/H611)*C60</f>
        <v>585076.83177190518</v>
      </c>
      <c r="I667" s="180">
        <f>(I628/I611)*C79</f>
        <v>1021908.9305678897</v>
      </c>
      <c r="J667" s="180">
        <f>(J629/J611)*C80</f>
        <v>252830.88164859233</v>
      </c>
      <c r="K667" s="180">
        <f>(K643/K611)*C76</f>
        <v>17045910.363025133</v>
      </c>
      <c r="L667" s="180">
        <f>(L646/L611)*C81</f>
        <v>6424618.6185689922</v>
      </c>
      <c r="M667" s="180">
        <f t="shared" ref="M667:M712" si="19">ROUND(SUM(D667:L667),0)</f>
        <v>33213586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>
        <f>D72</f>
        <v>78124325.189999998</v>
      </c>
      <c r="D668" s="180">
        <f>(D614/D611)*D77</f>
        <v>2382603.9897603909</v>
      </c>
      <c r="E668" s="180">
        <f>(E622/E611)*SUM(C668:D668)</f>
        <v>5982579.3369875001</v>
      </c>
      <c r="F668" s="180">
        <f>(F623/F611)*D64</f>
        <v>99329.476450846152</v>
      </c>
      <c r="G668" s="180">
        <f>(G624/G611)*D78</f>
        <v>9988554.5955692362</v>
      </c>
      <c r="H668" s="180">
        <f>(H627/H611)*D60</f>
        <v>1114885.7054153418</v>
      </c>
      <c r="I668" s="180">
        <f>(I628/I611)*D79</f>
        <v>1894696.2313736433</v>
      </c>
      <c r="J668" s="180">
        <f>(J629/J611)*D80</f>
        <v>396373.63058585697</v>
      </c>
      <c r="K668" s="180">
        <f>(K643/K611)*D76</f>
        <v>21182507.957136296</v>
      </c>
      <c r="L668" s="180">
        <f>(L646/L611)*D81</f>
        <v>9463932.2550342958</v>
      </c>
      <c r="M668" s="180">
        <f t="shared" si="19"/>
        <v>52505463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>
        <f>E72</f>
        <v>377347.31</v>
      </c>
      <c r="D669" s="180">
        <f>(D614/D611)*E77</f>
        <v>0</v>
      </c>
      <c r="E669" s="180">
        <f>(E622/E611)*SUM(C669:D669)</f>
        <v>28041.191518224739</v>
      </c>
      <c r="F669" s="180">
        <f>(F623/F611)*E64</f>
        <v>23.201374184540533</v>
      </c>
      <c r="G669" s="180">
        <f>(G624/G611)*E78</f>
        <v>0</v>
      </c>
      <c r="H669" s="180">
        <f>(H627/H611)*E60</f>
        <v>5673.8968420861202</v>
      </c>
      <c r="I669" s="180">
        <f>(I628/I611)*E79</f>
        <v>0</v>
      </c>
      <c r="J669" s="180">
        <f>(J629/J611)*E80</f>
        <v>0</v>
      </c>
      <c r="K669" s="180">
        <f>(K643/K611)*E76</f>
        <v>147869.37334510757</v>
      </c>
      <c r="L669" s="180">
        <f>(L646/L611)*E81</f>
        <v>0</v>
      </c>
      <c r="M669" s="180">
        <f t="shared" si="19"/>
        <v>181608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>
        <f>G72</f>
        <v>7726898.1800000006</v>
      </c>
      <c r="D671" s="180">
        <f>(D614/D611)*G77</f>
        <v>366443.44878796744</v>
      </c>
      <c r="E671" s="180">
        <f>(E622/E611)*SUM(C671:D671)</f>
        <v>601427.21736976039</v>
      </c>
      <c r="F671" s="180">
        <f>(F623/F611)*G64</f>
        <v>6639.1797278642762</v>
      </c>
      <c r="G671" s="180">
        <f>(G624/G611)*G78</f>
        <v>738688.56632155133</v>
      </c>
      <c r="H671" s="180">
        <f>(H627/H611)*G60</f>
        <v>103145.84074039273</v>
      </c>
      <c r="I671" s="180">
        <f>(I628/I611)*G79</f>
        <v>291403.44950901618</v>
      </c>
      <c r="J671" s="180">
        <f>(J629/J611)*G80</f>
        <v>0</v>
      </c>
      <c r="K671" s="180">
        <f>(K643/K611)*G76</f>
        <v>2571725.7447693539</v>
      </c>
      <c r="L671" s="180">
        <f>(L646/L611)*G81</f>
        <v>797568.95312353945</v>
      </c>
      <c r="M671" s="180">
        <f t="shared" si="19"/>
        <v>5477042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>
        <f>H72</f>
        <v>15590870.020000001</v>
      </c>
      <c r="D672" s="180">
        <f>(D614/D611)*H77</f>
        <v>638505.19644670887</v>
      </c>
      <c r="E672" s="180">
        <f>(E622/E611)*SUM(C672:D672)</f>
        <v>1206026.9322325692</v>
      </c>
      <c r="F672" s="180">
        <f>(F623/F611)*H64</f>
        <v>3607.0932109801515</v>
      </c>
      <c r="G672" s="180">
        <f>(G624/G611)*H78</f>
        <v>0</v>
      </c>
      <c r="H672" s="180">
        <f>(H627/H611)*H60</f>
        <v>230966.12793294396</v>
      </c>
      <c r="I672" s="180">
        <f>(I628/I611)*H79</f>
        <v>507752.60791103146</v>
      </c>
      <c r="J672" s="180">
        <f>(J629/J611)*H80</f>
        <v>0</v>
      </c>
      <c r="K672" s="180">
        <f>(K643/K611)*H76</f>
        <v>6692231.6763180951</v>
      </c>
      <c r="L672" s="180">
        <f>(L646/L611)*H81</f>
        <v>1531218.9502117406</v>
      </c>
      <c r="M672" s="180">
        <f t="shared" si="19"/>
        <v>10810309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19"/>
        <v>0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>
        <f>N72</f>
        <v>176534.57</v>
      </c>
      <c r="D678" s="180">
        <f>(D614/D611)*N77</f>
        <v>0</v>
      </c>
      <c r="E678" s="180">
        <f>(E622/E611)*SUM(C678:D678)</f>
        <v>13118.523852621214</v>
      </c>
      <c r="F678" s="180">
        <f>(F623/F611)*N64</f>
        <v>147.57415260384337</v>
      </c>
      <c r="G678" s="180">
        <f>(G624/G611)*N78</f>
        <v>0</v>
      </c>
      <c r="H678" s="180">
        <f>(H627/H611)*N60</f>
        <v>2329.0996296217713</v>
      </c>
      <c r="I678" s="180">
        <f>(I628/I611)*N79</f>
        <v>0</v>
      </c>
      <c r="J678" s="180">
        <f>(J629/J611)*N80</f>
        <v>0</v>
      </c>
      <c r="K678" s="180">
        <f>(K643/K611)*N76</f>
        <v>169687.24491320178</v>
      </c>
      <c r="L678" s="180">
        <f>(L646/L611)*N81</f>
        <v>0</v>
      </c>
      <c r="M678" s="180">
        <f t="shared" si="19"/>
        <v>185282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>
        <f>P72</f>
        <v>66135019.420000002</v>
      </c>
      <c r="D680" s="180">
        <f>(D614/D611)*P77</f>
        <v>1131829.9780065655</v>
      </c>
      <c r="E680" s="180">
        <f>(E622/E611)*SUM(C680:D680)</f>
        <v>4998691.0117289107</v>
      </c>
      <c r="F680" s="180">
        <f>(F623/F611)*P64</f>
        <v>975298.69484635931</v>
      </c>
      <c r="G680" s="180">
        <f>(G624/G611)*P78</f>
        <v>0</v>
      </c>
      <c r="H680" s="180">
        <f>(H627/H611)*P60</f>
        <v>315181.46717242582</v>
      </c>
      <c r="I680" s="180">
        <f>(I628/I611)*P79</f>
        <v>900054.73133637046</v>
      </c>
      <c r="J680" s="180">
        <f>(J629/J611)*P80</f>
        <v>501010.38836003334</v>
      </c>
      <c r="K680" s="180">
        <f>(K643/K611)*P76</f>
        <v>52259338.339251824</v>
      </c>
      <c r="L680" s="180">
        <f>(L646/L611)*P81</f>
        <v>2247198.5191809572</v>
      </c>
      <c r="M680" s="180">
        <f t="shared" si="19"/>
        <v>63328603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>
        <f>Q72</f>
        <v>10894213.350000001</v>
      </c>
      <c r="D681" s="180">
        <f>(D614/D611)*Q77</f>
        <v>236242.88187850613</v>
      </c>
      <c r="E681" s="180">
        <f>(E622/E611)*SUM(C681:D681)</f>
        <v>827119.33174592734</v>
      </c>
      <c r="F681" s="180">
        <f>(F623/F611)*Q64</f>
        <v>15549.681627143611</v>
      </c>
      <c r="G681" s="180">
        <f>(G624/G611)*Q78</f>
        <v>0</v>
      </c>
      <c r="H681" s="180">
        <f>(H627/H611)*Q60</f>
        <v>121831.17385923806</v>
      </c>
      <c r="I681" s="180">
        <f>(I628/I611)*Q79</f>
        <v>187865.25159351743</v>
      </c>
      <c r="J681" s="180">
        <f>(J629/J611)*Q80</f>
        <v>52344.759638101175</v>
      </c>
      <c r="K681" s="180">
        <f>(K643/K611)*Q76</f>
        <v>1585037.4040457516</v>
      </c>
      <c r="L681" s="180">
        <f>(L646/L611)*Q81</f>
        <v>1262017.6131891892</v>
      </c>
      <c r="M681" s="180">
        <f t="shared" si="19"/>
        <v>4288008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>
        <f>R72</f>
        <v>14334057.330000002</v>
      </c>
      <c r="D682" s="180">
        <f>(D614/D611)*R77</f>
        <v>178026.40139604468</v>
      </c>
      <c r="E682" s="180">
        <f>(E622/E611)*SUM(C682:D682)</f>
        <v>1078412.6677372898</v>
      </c>
      <c r="F682" s="180">
        <f>(F623/F611)*R64</f>
        <v>48787.769329374409</v>
      </c>
      <c r="G682" s="180">
        <f>(G624/G611)*R78</f>
        <v>0</v>
      </c>
      <c r="H682" s="180">
        <f>(H627/H611)*R60</f>
        <v>101534.73422967691</v>
      </c>
      <c r="I682" s="180">
        <f>(I628/I611)*R79</f>
        <v>141570.29588623284</v>
      </c>
      <c r="J682" s="180">
        <f>(J629/J611)*R80</f>
        <v>17185.046566618392</v>
      </c>
      <c r="K682" s="180">
        <f>(K643/K611)*R76</f>
        <v>7859429.5649244739</v>
      </c>
      <c r="L682" s="180">
        <f>(L646/L611)*R81</f>
        <v>0</v>
      </c>
      <c r="M682" s="180">
        <f t="shared" si="19"/>
        <v>9424946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>
        <f>S72</f>
        <v>12204810.74</v>
      </c>
      <c r="D683" s="180">
        <f>(D614/D611)*S77</f>
        <v>707949.34718582744</v>
      </c>
      <c r="E683" s="180">
        <f>(E622/E611)*SUM(C683:D683)</f>
        <v>959564.75384352461</v>
      </c>
      <c r="F683" s="180">
        <f>(F623/F611)*S64</f>
        <v>52258.752621298307</v>
      </c>
      <c r="G683" s="180">
        <f>(G624/G611)*S78</f>
        <v>0</v>
      </c>
      <c r="H683" s="180">
        <f>(H627/H611)*S60</f>
        <v>149272.52062327805</v>
      </c>
      <c r="I683" s="180">
        <f>(I628/I611)*S79</f>
        <v>562976.04045031103</v>
      </c>
      <c r="J683" s="180">
        <f>(J629/J611)*S80</f>
        <v>26862.656313996831</v>
      </c>
      <c r="K683" s="180">
        <f>(K643/K611)*S76</f>
        <v>0</v>
      </c>
      <c r="L683" s="180">
        <f>(L646/L611)*S81</f>
        <v>2181.5343356770773</v>
      </c>
      <c r="M683" s="180">
        <f t="shared" si="19"/>
        <v>2461066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>
        <f>U72</f>
        <v>33117071.390000004</v>
      </c>
      <c r="D685" s="180">
        <f>(D614/D611)*U77</f>
        <v>1144789.4225958691</v>
      </c>
      <c r="E685" s="180">
        <f>(E622/E611)*SUM(C685:D685)</f>
        <v>2546045.4476719601</v>
      </c>
      <c r="F685" s="180">
        <f>(F623/F611)*U64</f>
        <v>138860.95232581688</v>
      </c>
      <c r="G685" s="180">
        <f>(G624/G611)*U78</f>
        <v>0</v>
      </c>
      <c r="H685" s="180">
        <f>(H627/H611)*U60</f>
        <v>279456.93150003173</v>
      </c>
      <c r="I685" s="180">
        <f>(I628/I611)*U79</f>
        <v>910360.35112445708</v>
      </c>
      <c r="J685" s="180">
        <f>(J629/J611)*U80</f>
        <v>1669.0100225099973</v>
      </c>
      <c r="K685" s="180">
        <f>(K643/K611)*U76</f>
        <v>15584567.174676063</v>
      </c>
      <c r="L685" s="180">
        <f>(L646/L611)*U81</f>
        <v>436.30686713541547</v>
      </c>
      <c r="M685" s="180">
        <f t="shared" si="19"/>
        <v>20606186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>
        <f>V72</f>
        <v>8761227.7799999993</v>
      </c>
      <c r="D686" s="180">
        <f>(D614/D611)*V77</f>
        <v>470147.86840793968</v>
      </c>
      <c r="E686" s="180">
        <f>(E622/E611)*SUM(C686:D686)</f>
        <v>685996.07224888692</v>
      </c>
      <c r="F686" s="180">
        <f>(F623/F611)*V64</f>
        <v>18795.28922687731</v>
      </c>
      <c r="G686" s="180">
        <f>(G624/G611)*V78</f>
        <v>0</v>
      </c>
      <c r="H686" s="180">
        <f>(H627/H611)*V60</f>
        <v>99328.218791087871</v>
      </c>
      <c r="I686" s="180">
        <f>(I628/I611)*V79</f>
        <v>373871.36019631097</v>
      </c>
      <c r="J686" s="180">
        <f>(J629/J611)*V80</f>
        <v>33197.69988954009</v>
      </c>
      <c r="K686" s="180">
        <f>(K643/K611)*V76</f>
        <v>7307116.6725983517</v>
      </c>
      <c r="L686" s="180">
        <f>(L646/L611)*V81</f>
        <v>99696.119140442417</v>
      </c>
      <c r="M686" s="180">
        <f t="shared" si="19"/>
        <v>9088149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>
        <f>W72</f>
        <v>2399278.66</v>
      </c>
      <c r="D687" s="180">
        <f>(D614/D611)*W77</f>
        <v>60294.609681637055</v>
      </c>
      <c r="E687" s="180">
        <f>(E622/E611)*SUM(C687:D687)</f>
        <v>182774.23286321826</v>
      </c>
      <c r="F687" s="180">
        <f>(F623/F611)*W64</f>
        <v>4467.0678266088116</v>
      </c>
      <c r="G687" s="180">
        <f>(G624/G611)*W78</f>
        <v>0</v>
      </c>
      <c r="H687" s="180">
        <f>(H627/H611)*W60</f>
        <v>18580.260955103</v>
      </c>
      <c r="I687" s="180">
        <f>(I628/I611)*W79</f>
        <v>47947.527254594745</v>
      </c>
      <c r="J687" s="180">
        <f>(J629/J611)*W80</f>
        <v>37993.668090384126</v>
      </c>
      <c r="K687" s="180">
        <f>(K643/K611)*W76</f>
        <v>2697409.8802605537</v>
      </c>
      <c r="L687" s="180">
        <f>(L646/L611)*W81</f>
        <v>0</v>
      </c>
      <c r="M687" s="180">
        <f t="shared" si="19"/>
        <v>3049467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>
        <f>X72</f>
        <v>5106456.26</v>
      </c>
      <c r="D688" s="180">
        <f>(D614/D611)*X77</f>
        <v>66269.231129266962</v>
      </c>
      <c r="E688" s="180">
        <f>(E622/E611)*SUM(C688:D688)</f>
        <v>384392.26231123495</v>
      </c>
      <c r="F688" s="180">
        <f>(F623/F611)*X64</f>
        <v>11888.553524402379</v>
      </c>
      <c r="G688" s="180">
        <f>(G624/G611)*X78</f>
        <v>0</v>
      </c>
      <c r="H688" s="180">
        <f>(H627/H611)*X60</f>
        <v>48000.466802956958</v>
      </c>
      <c r="I688" s="180">
        <f>(I628/I611)*X79</f>
        <v>52698.670453111306</v>
      </c>
      <c r="J688" s="180">
        <f>(J629/J611)*X80</f>
        <v>22076.71602311606</v>
      </c>
      <c r="K688" s="180">
        <f>(K643/K611)*X76</f>
        <v>12184939.8473837</v>
      </c>
      <c r="L688" s="180">
        <f>(L646/L611)*X81</f>
        <v>0</v>
      </c>
      <c r="M688" s="180">
        <f t="shared" si="19"/>
        <v>12770266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>
        <f>Y72</f>
        <v>29001602.400000002</v>
      </c>
      <c r="D689" s="180">
        <f>(D614/D611)*Y77</f>
        <v>882021.53052232973</v>
      </c>
      <c r="E689" s="180">
        <f>(E622/E611)*SUM(C689:D689)</f>
        <v>2220692.7138141799</v>
      </c>
      <c r="F689" s="180">
        <f>(F623/F611)*Y64</f>
        <v>158209.52057088821</v>
      </c>
      <c r="G689" s="180">
        <f>(G624/G611)*Y78</f>
        <v>0</v>
      </c>
      <c r="H689" s="180">
        <f>(H627/H611)*Y60</f>
        <v>292293.24750388711</v>
      </c>
      <c r="I689" s="180">
        <f>(I628/I611)*Y79</f>
        <v>701401.8599201343</v>
      </c>
      <c r="J689" s="180">
        <f>(J629/J611)*Y80</f>
        <v>0</v>
      </c>
      <c r="K689" s="180">
        <f>(K643/K611)*Y76</f>
        <v>13950370.187768109</v>
      </c>
      <c r="L689" s="180">
        <f>(L646/L611)*Y81</f>
        <v>468375.42186986847</v>
      </c>
      <c r="M689" s="180">
        <f t="shared" si="19"/>
        <v>18673364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>
        <f>Z72</f>
        <v>1667885.0499999998</v>
      </c>
      <c r="D690" s="180">
        <f>(D614/D611)*Z77</f>
        <v>82634.498572774959</v>
      </c>
      <c r="E690" s="180">
        <f>(E622/E611)*SUM(C690:D690)</f>
        <v>130083.48706109893</v>
      </c>
      <c r="F690" s="180">
        <f>(F623/F611)*Z64</f>
        <v>5509.6842065815945</v>
      </c>
      <c r="G690" s="180">
        <f>(G624/G611)*Z78</f>
        <v>0</v>
      </c>
      <c r="H690" s="180">
        <f>(H627/H611)*Z60</f>
        <v>11260.233547720292</v>
      </c>
      <c r="I690" s="180">
        <f>(I628/I611)*Z79</f>
        <v>65712.671388178424</v>
      </c>
      <c r="J690" s="180">
        <f>(J629/J611)*Z80</f>
        <v>1287.7274237591623</v>
      </c>
      <c r="K690" s="180">
        <f>(K643/K611)*Z76</f>
        <v>2139224.8735837396</v>
      </c>
      <c r="L690" s="180">
        <f>(L646/L611)*Z81</f>
        <v>58465.120196145675</v>
      </c>
      <c r="M690" s="180">
        <f t="shared" si="19"/>
        <v>2494178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>
        <f>AA72</f>
        <v>1071568.3500000001</v>
      </c>
      <c r="D691" s="180">
        <f>(D614/D611)*AA77</f>
        <v>48893.761991715255</v>
      </c>
      <c r="E691" s="180">
        <f>(E622/E611)*SUM(C691:D691)</f>
        <v>83263.062538525235</v>
      </c>
      <c r="F691" s="180">
        <f>(F623/F611)*AA64</f>
        <v>4568.6039771012611</v>
      </c>
      <c r="G691" s="180">
        <f>(G624/G611)*AA78</f>
        <v>0</v>
      </c>
      <c r="H691" s="180">
        <f>(H627/H611)*AA60</f>
        <v>6496.9621247344148</v>
      </c>
      <c r="I691" s="180">
        <f>(I628/I611)*AA79</f>
        <v>38881.33612699066</v>
      </c>
      <c r="J691" s="180">
        <f>(J629/J611)*AA80</f>
        <v>0</v>
      </c>
      <c r="K691" s="180">
        <f>(K643/K611)*AA76</f>
        <v>331745.35764845076</v>
      </c>
      <c r="L691" s="180">
        <f>(L646/L611)*AA81</f>
        <v>0</v>
      </c>
      <c r="M691" s="180">
        <f t="shared" si="19"/>
        <v>513849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>
        <f>AB72</f>
        <v>80878683.889999986</v>
      </c>
      <c r="D692" s="180">
        <f>(D614/D611)*AB77</f>
        <v>528075.71983496007</v>
      </c>
      <c r="E692" s="180">
        <f>(E622/E611)*SUM(C692:D692)</f>
        <v>6049446.9593475135</v>
      </c>
      <c r="F692" s="180">
        <f>(F623/F611)*AB64</f>
        <v>1867912.1186520052</v>
      </c>
      <c r="G692" s="180">
        <f>(G624/G611)*AB78</f>
        <v>0</v>
      </c>
      <c r="H692" s="180">
        <f>(H627/H611)*AB60</f>
        <v>375895.66578820546</v>
      </c>
      <c r="I692" s="180">
        <f>(I628/I611)*AB79</f>
        <v>419936.79207758029</v>
      </c>
      <c r="J692" s="180">
        <f>(J629/J611)*AB80</f>
        <v>3198.7605510441181</v>
      </c>
      <c r="K692" s="180">
        <f>(K643/K611)*AB76</f>
        <v>29202061.851024076</v>
      </c>
      <c r="L692" s="180">
        <f>(L646/L611)*AB81</f>
        <v>0</v>
      </c>
      <c r="M692" s="180">
        <f t="shared" si="19"/>
        <v>38446528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>
        <f>AC72</f>
        <v>10769346.179999998</v>
      </c>
      <c r="D693" s="180">
        <f>(D614/D611)*AC77</f>
        <v>106965.92794645616</v>
      </c>
      <c r="E693" s="180">
        <f>(E622/E611)*SUM(C693:D693)</f>
        <v>808233.53644925449</v>
      </c>
      <c r="F693" s="180">
        <f>(F623/F611)*AC64</f>
        <v>25448.110274930707</v>
      </c>
      <c r="G693" s="180">
        <f>(G624/G611)*AC78</f>
        <v>0</v>
      </c>
      <c r="H693" s="180">
        <f>(H627/H611)*AC60</f>
        <v>127329.95042842028</v>
      </c>
      <c r="I693" s="180">
        <f>(I628/I611)*AC79</f>
        <v>85061.529921267633</v>
      </c>
      <c r="J693" s="180">
        <f>(J629/J611)*AC80</f>
        <v>0</v>
      </c>
      <c r="K693" s="180">
        <f>(K643/K611)*AC76</f>
        <v>5706942.4044211004</v>
      </c>
      <c r="L693" s="180">
        <f>(L646/L611)*AC81</f>
        <v>8071.6770420051853</v>
      </c>
      <c r="M693" s="180">
        <f t="shared" si="19"/>
        <v>6868053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>
        <f>AD72</f>
        <v>2443680.66</v>
      </c>
      <c r="D694" s="180">
        <f>(D614/D611)*AD77</f>
        <v>46238.374681657522</v>
      </c>
      <c r="E694" s="180">
        <f>(E622/E611)*SUM(C694:D694)</f>
        <v>185029.26790807553</v>
      </c>
      <c r="F694" s="180">
        <f>(F623/F611)*AD64</f>
        <v>5.0976671186698637</v>
      </c>
      <c r="G694" s="180">
        <f>(G624/G611)*AD78</f>
        <v>0</v>
      </c>
      <c r="H694" s="180">
        <f>(H627/H611)*AD60</f>
        <v>0</v>
      </c>
      <c r="I694" s="180">
        <f>(I628/I611)*AD79</f>
        <v>36769.716927649963</v>
      </c>
      <c r="J694" s="180">
        <f>(J629/J611)*AD80</f>
        <v>0</v>
      </c>
      <c r="K694" s="180">
        <f>(K643/K611)*AD76</f>
        <v>774403.75897934521</v>
      </c>
      <c r="L694" s="180">
        <f>(L646/L611)*AD81</f>
        <v>0</v>
      </c>
      <c r="M694" s="180">
        <f t="shared" si="19"/>
        <v>1042446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>
        <f>AE72</f>
        <v>10192180.959999999</v>
      </c>
      <c r="D695" s="180">
        <f>(D614/D611)*AE77</f>
        <v>229402.37326455303</v>
      </c>
      <c r="E695" s="180">
        <f>(E622/E611)*SUM(C695:D695)</f>
        <v>774442.02310918889</v>
      </c>
      <c r="F695" s="180">
        <f>(F623/F611)*AE64</f>
        <v>2353.4736126952503</v>
      </c>
      <c r="G695" s="180">
        <f>(G624/G611)*AE78</f>
        <v>0</v>
      </c>
      <c r="H695" s="180">
        <f>(H627/H611)*AE60</f>
        <v>130254.45898591529</v>
      </c>
      <c r="I695" s="180">
        <f>(I628/I611)*AE79</f>
        <v>182425.53691695497</v>
      </c>
      <c r="J695" s="180">
        <f>(J629/J611)*AE80</f>
        <v>14633.279154284774</v>
      </c>
      <c r="K695" s="180">
        <f>(K643/K611)*AE76</f>
        <v>1797154.354815664</v>
      </c>
      <c r="L695" s="180">
        <f>(L646/L611)*AE81</f>
        <v>0</v>
      </c>
      <c r="M695" s="180">
        <f t="shared" si="19"/>
        <v>3130665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>
        <f>AF72</f>
        <v>3859937.1799999988</v>
      </c>
      <c r="D696" s="180">
        <f>(D614/D611)*AF77</f>
        <v>295844.7818270846</v>
      </c>
      <c r="E696" s="180">
        <f>(E622/E611)*SUM(C696:D696)</f>
        <v>308821.80636076874</v>
      </c>
      <c r="F696" s="180">
        <f>(F623/F611)*AF64</f>
        <v>1516.9803976558621</v>
      </c>
      <c r="G696" s="180">
        <f>(G624/G611)*AF78</f>
        <v>0</v>
      </c>
      <c r="H696" s="180">
        <f>(H627/H611)*AF60</f>
        <v>135105.29054535311</v>
      </c>
      <c r="I696" s="180">
        <f>(I628/I611)*AF79</f>
        <v>235261.92166567547</v>
      </c>
      <c r="J696" s="180">
        <f>(J629/J611)*AF80</f>
        <v>0</v>
      </c>
      <c r="K696" s="180">
        <f>(K643/K611)*AF76</f>
        <v>663796.36717447441</v>
      </c>
      <c r="L696" s="180">
        <f>(L646/L611)*AF81</f>
        <v>88570.294028489341</v>
      </c>
      <c r="M696" s="180">
        <f t="shared" si="19"/>
        <v>1728917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>
        <f>AG72</f>
        <v>34087362.579999991</v>
      </c>
      <c r="D697" s="180">
        <f>(D614/D611)*AG77</f>
        <v>760018.0287873944</v>
      </c>
      <c r="E697" s="180">
        <f>(E622/E611)*SUM(C697:D697)</f>
        <v>2589556.2195990696</v>
      </c>
      <c r="F697" s="180">
        <f>(F623/F611)*AG64</f>
        <v>69432.371680626908</v>
      </c>
      <c r="G697" s="180">
        <f>(G624/G611)*AG78</f>
        <v>0</v>
      </c>
      <c r="H697" s="180">
        <f>(H627/H611)*AG60</f>
        <v>340486.34660703829</v>
      </c>
      <c r="I697" s="180">
        <f>(I628/I611)*AG79</f>
        <v>604382.13866346993</v>
      </c>
      <c r="J697" s="180">
        <f>(J629/J611)*AG80</f>
        <v>174868.22164946204</v>
      </c>
      <c r="K697" s="180">
        <f>(K643/K611)*AG76</f>
        <v>23097193.90455462</v>
      </c>
      <c r="L697" s="180">
        <f>(L646/L611)*AG81</f>
        <v>2201386.2981317388</v>
      </c>
      <c r="M697" s="180">
        <f t="shared" si="19"/>
        <v>29837324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>
        <f>AH72</f>
        <v>30176.22</v>
      </c>
      <c r="D698" s="180">
        <f>(D614/D611)*AH77</f>
        <v>0</v>
      </c>
      <c r="E698" s="180">
        <f>(E622/E611)*SUM(C698:D698)</f>
        <v>2242.4359254504393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2242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>
        <f>AJ72</f>
        <v>76881053.23999998</v>
      </c>
      <c r="D700" s="180">
        <f>(D614/D611)*AJ77</f>
        <v>6055726.2122088419</v>
      </c>
      <c r="E700" s="180">
        <f>(E622/E611)*SUM(C700:D700)</f>
        <v>6163144.8135251142</v>
      </c>
      <c r="F700" s="180">
        <f>(F623/F611)*AJ64</f>
        <v>159105.42352348592</v>
      </c>
      <c r="G700" s="180">
        <f>(G624/G611)*AJ78</f>
        <v>0</v>
      </c>
      <c r="H700" s="180">
        <f>(H627/H611)*AJ60</f>
        <v>1149436.9352592798</v>
      </c>
      <c r="I700" s="180">
        <f>(I628/I611)*AJ79</f>
        <v>4815639.393626865</v>
      </c>
      <c r="J700" s="180">
        <f>(J629/J611)*AJ80</f>
        <v>73517.578781702978</v>
      </c>
      <c r="K700" s="180">
        <f>(K643/K611)*AJ76</f>
        <v>14545819.490772674</v>
      </c>
      <c r="L700" s="180">
        <f>(L646/L611)*AJ81</f>
        <v>3203583.1719417889</v>
      </c>
      <c r="M700" s="180">
        <f t="shared" si="19"/>
        <v>36165973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>
        <f>AK72</f>
        <v>3388848.78</v>
      </c>
      <c r="D701" s="180">
        <f>(D614/D611)*AK77</f>
        <v>190726.07983545124</v>
      </c>
      <c r="E701" s="180">
        <f>(E622/E611)*SUM(C701:D701)</f>
        <v>266003.07339800132</v>
      </c>
      <c r="F701" s="180">
        <f>(F623/F611)*AK64</f>
        <v>465.03344295323058</v>
      </c>
      <c r="G701" s="180">
        <f>(G624/G611)*AK78</f>
        <v>0</v>
      </c>
      <c r="H701" s="180">
        <f>(H627/H611)*AK60</f>
        <v>49629.08534096316</v>
      </c>
      <c r="I701" s="180">
        <f>(I628/I611)*AK79</f>
        <v>151669.3442309057</v>
      </c>
      <c r="J701" s="180">
        <f>(J629/J611)*AK80</f>
        <v>0</v>
      </c>
      <c r="K701" s="180">
        <f>(K643/K611)*AK76</f>
        <v>741366.45480041078</v>
      </c>
      <c r="L701" s="180">
        <f>(L646/L611)*AK81</f>
        <v>0</v>
      </c>
      <c r="M701" s="180">
        <f t="shared" si="19"/>
        <v>1399859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>
        <f>AQ72</f>
        <v>-100000</v>
      </c>
      <c r="D707" s="180">
        <f>(D614/D611)*AQ77</f>
        <v>0</v>
      </c>
      <c r="E707" s="180">
        <f>(E622/E611)*SUM(C707:D707)</f>
        <v>-7431.135925740331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-7431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>
        <f>AU72</f>
        <v>180853.29000000004</v>
      </c>
      <c r="D711" s="180">
        <f>(D614/D611)*AU77</f>
        <v>0</v>
      </c>
      <c r="E711" s="180">
        <f>(E622/E611)*SUM(C711:D711)</f>
        <v>13439.453806073348</v>
      </c>
      <c r="F711" s="180">
        <f>(F623/F611)*AU64</f>
        <v>24.224657114371752</v>
      </c>
      <c r="G711" s="180">
        <f>(G624/G611)*AU78</f>
        <v>0</v>
      </c>
      <c r="H711" s="180">
        <f>(H627/H611)*AU60</f>
        <v>20156.343411238035</v>
      </c>
      <c r="I711" s="180">
        <f>(I628/I611)*AU79</f>
        <v>0</v>
      </c>
      <c r="J711" s="180">
        <f>(J629/J611)*AU80</f>
        <v>0</v>
      </c>
      <c r="K711" s="180">
        <f>(K643/K611)*AU76</f>
        <v>75987.652896790692</v>
      </c>
      <c r="L711" s="180">
        <f>(L646/L611)*AU81</f>
        <v>82025.691021458115</v>
      </c>
      <c r="M711" s="180">
        <f t="shared" si="19"/>
        <v>191633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>
        <f>AV72</f>
        <v>6269632.4899999984</v>
      </c>
      <c r="D712" s="180">
        <f>(D614/D611)*AV77</f>
        <v>46757.906981451422</v>
      </c>
      <c r="E712" s="180">
        <f>(E622/E611)*SUM(C712:D712)</f>
        <v>469379.55600010086</v>
      </c>
      <c r="F712" s="180">
        <f>(F623/F611)*AV64</f>
        <v>6397.9547784768029</v>
      </c>
      <c r="G712" s="180">
        <f>(G624/G611)*AV78</f>
        <v>0</v>
      </c>
      <c r="H712" s="180">
        <f>(H627/H611)*AV60</f>
        <v>82113.89596463523</v>
      </c>
      <c r="I712" s="180">
        <f>(I628/I611)*AV79</f>
        <v>37182.859814477488</v>
      </c>
      <c r="J712" s="180">
        <f>(J629/J611)*AV80</f>
        <v>0</v>
      </c>
      <c r="K712" s="180">
        <f>(K643/K611)*AV76</f>
        <v>448171.93511065905</v>
      </c>
      <c r="L712" s="180">
        <f>(L646/L611)*AV81</f>
        <v>197210.70394520776</v>
      </c>
      <c r="M712" s="180">
        <f t="shared" si="19"/>
        <v>1287215</v>
      </c>
      <c r="N712" s="199" t="s">
        <v>741</v>
      </c>
    </row>
    <row r="714" spans="1:82" ht="12.65" customHeight="1" x14ac:dyDescent="0.35">
      <c r="C714" s="180">
        <f>SUM(C613:C646)+SUM(C667:C712)</f>
        <v>936581585.52999997</v>
      </c>
      <c r="D714" s="180">
        <f>SUM(D615:D646)+SUM(D667:D712)</f>
        <v>28205350.830000002</v>
      </c>
      <c r="E714" s="180">
        <f>SUM(E623:E646)+SUM(E667:E712)</f>
        <v>64784431.511826262</v>
      </c>
      <c r="F714" s="180">
        <f>SUM(F624:F647)+SUM(F667:F712)</f>
        <v>4012447.2761022085</v>
      </c>
      <c r="G714" s="180">
        <f>SUM(G625:G646)+SUM(G667:G712)</f>
        <v>13263370.915568044</v>
      </c>
      <c r="H714" s="180">
        <f>SUM(H628:H646)+SUM(H667:H712)</f>
        <v>7137622.1311260136</v>
      </c>
      <c r="I714" s="180">
        <f>SUM(I629:I646)+SUM(I667:I712)</f>
        <v>20341732.699666169</v>
      </c>
      <c r="J714" s="180">
        <f>SUM(J630:J646)+SUM(J667:J712)</f>
        <v>1634016.9514172608</v>
      </c>
      <c r="K714" s="180">
        <f>SUM(K667:K712)</f>
        <v>240762009.836198</v>
      </c>
      <c r="L714" s="180">
        <f>SUM(L667:L712)</f>
        <v>28136557.247828674</v>
      </c>
      <c r="M714" s="180">
        <f>SUM(M667:M712)</f>
        <v>369164796</v>
      </c>
      <c r="N714" s="198" t="s">
        <v>742</v>
      </c>
    </row>
    <row r="715" spans="1:82" ht="12.65" customHeight="1" x14ac:dyDescent="0.35">
      <c r="C715" s="180">
        <f>CE72</f>
        <v>936581585.52999997</v>
      </c>
      <c r="D715" s="180">
        <f>D614</f>
        <v>28205350.829999998</v>
      </c>
      <c r="E715" s="180">
        <f>E622</f>
        <v>64784431.511826277</v>
      </c>
      <c r="F715" s="180">
        <f>F623</f>
        <v>4012447.2761022099</v>
      </c>
      <c r="G715" s="180">
        <f>G624</f>
        <v>13263370.915568044</v>
      </c>
      <c r="H715" s="180">
        <f>H627</f>
        <v>7137622.1311260182</v>
      </c>
      <c r="I715" s="180">
        <f>I628</f>
        <v>20341732.699666172</v>
      </c>
      <c r="J715" s="180">
        <f>J629</f>
        <v>1634016.9514172606</v>
      </c>
      <c r="K715" s="180">
        <f>K643</f>
        <v>240762009.83619803</v>
      </c>
      <c r="L715" s="180">
        <f>L646</f>
        <v>28136557.24782867</v>
      </c>
      <c r="M715" s="180">
        <f>C647</f>
        <v>369164799.04999995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029*2020*A</v>
      </c>
      <c r="B721" s="286">
        <f>ROUND(C166,0)</f>
        <v>27522540</v>
      </c>
      <c r="C721" s="286">
        <f>ROUND(C167,0)</f>
        <v>444418</v>
      </c>
      <c r="D721" s="286">
        <f>ROUND(C168,0)</f>
        <v>2565014</v>
      </c>
      <c r="E721" s="286">
        <f>ROUND(C169,0)</f>
        <v>63759009</v>
      </c>
      <c r="F721" s="286">
        <f>ROUND(C170,0)</f>
        <v>0</v>
      </c>
      <c r="G721" s="286">
        <f>ROUND(C171,0)</f>
        <v>45326019</v>
      </c>
      <c r="H721" s="286">
        <f>ROUND(C172+C173,0)</f>
        <v>2088564</v>
      </c>
      <c r="I721" s="286">
        <f>ROUND(C176,0)</f>
        <v>12098467</v>
      </c>
      <c r="J721" s="286">
        <f>ROUND(C177,0)</f>
        <v>3434772</v>
      </c>
      <c r="K721" s="286">
        <f>ROUND(C180,0)</f>
        <v>4762463</v>
      </c>
      <c r="L721" s="286">
        <f>ROUND(C181,0)</f>
        <v>1183350</v>
      </c>
      <c r="M721" s="286">
        <f>ROUND(C184,0)</f>
        <v>667067</v>
      </c>
      <c r="N721" s="286">
        <f>ROUND(C185,0)</f>
        <v>-284876</v>
      </c>
      <c r="O721" s="286">
        <f>ROUND(C186,0)</f>
        <v>1717339</v>
      </c>
      <c r="P721" s="286">
        <f>ROUND(C189,0)</f>
        <v>0</v>
      </c>
      <c r="Q721" s="286">
        <f>ROUND(C190,0)</f>
        <v>0</v>
      </c>
      <c r="R721" s="286">
        <f>ROUND(B196,0)</f>
        <v>2432095</v>
      </c>
      <c r="S721" s="286">
        <f>ROUND(C196,0)</f>
        <v>0</v>
      </c>
      <c r="T721" s="286">
        <f>ROUND(D196,0)</f>
        <v>0</v>
      </c>
      <c r="U721" s="286">
        <f>ROUND(B197,0)</f>
        <v>7368239</v>
      </c>
      <c r="V721" s="286">
        <f>ROUND(C197,0)</f>
        <v>9316</v>
      </c>
      <c r="W721" s="286">
        <f>ROUND(D197,0)</f>
        <v>0</v>
      </c>
      <c r="X721" s="286">
        <f>ROUND(B198,0)</f>
        <v>406092936</v>
      </c>
      <c r="Y721" s="286">
        <f>ROUND(C198,0)</f>
        <v>17530836</v>
      </c>
      <c r="Z721" s="286">
        <f>ROUND(D198,0)</f>
        <v>0</v>
      </c>
      <c r="AA721" s="286">
        <f>ROUND(B199,0)</f>
        <v>121145352</v>
      </c>
      <c r="AB721" s="286">
        <f>ROUND(C199,0)</f>
        <v>9955237</v>
      </c>
      <c r="AC721" s="286">
        <f>ROUND(D199,0)</f>
        <v>0</v>
      </c>
      <c r="AD721" s="286">
        <f>ROUND(B200,0)</f>
        <v>0</v>
      </c>
      <c r="AE721" s="286">
        <f>ROUND(C200,0)</f>
        <v>0</v>
      </c>
      <c r="AF721" s="286">
        <f>ROUND(D200,0)</f>
        <v>0</v>
      </c>
      <c r="AG721" s="286">
        <f>ROUND(B201,0)</f>
        <v>184546389</v>
      </c>
      <c r="AH721" s="286">
        <f>ROUND(C201,0)</f>
        <v>13038563</v>
      </c>
      <c r="AI721" s="286">
        <f>ROUND(D201,0)</f>
        <v>10485537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10799847</v>
      </c>
      <c r="AN721" s="286">
        <f>ROUND(C203,0)</f>
        <v>1469287</v>
      </c>
      <c r="AO721" s="286">
        <f>ROUND(D203,0)</f>
        <v>0</v>
      </c>
      <c r="AP721" s="286">
        <f>ROUND(B204,0)</f>
        <v>31100676</v>
      </c>
      <c r="AQ721" s="286">
        <f>ROUND(C204,0)</f>
        <v>-10783001</v>
      </c>
      <c r="AR721" s="286">
        <f>ROUND(D204,0)</f>
        <v>0</v>
      </c>
      <c r="AS721" s="286"/>
      <c r="AT721" s="286"/>
      <c r="AU721" s="286"/>
      <c r="AV721" s="286">
        <f>ROUND(B210,0)</f>
        <v>4079928</v>
      </c>
      <c r="AW721" s="286">
        <f>ROUND(C210,0)</f>
        <v>304743</v>
      </c>
      <c r="AX721" s="286">
        <f>ROUND(D210,0)</f>
        <v>0</v>
      </c>
      <c r="AY721" s="286">
        <f>ROUND(B211,0)</f>
        <v>214310952</v>
      </c>
      <c r="AZ721" s="286">
        <f>ROUND(C211,0)</f>
        <v>14124919</v>
      </c>
      <c r="BA721" s="286">
        <f>ROUND(D211,0)</f>
        <v>0</v>
      </c>
      <c r="BB721" s="286">
        <f>ROUND(B212,0)</f>
        <v>113730804</v>
      </c>
      <c r="BC721" s="286">
        <f>ROUND(C212,0)</f>
        <v>1586026</v>
      </c>
      <c r="BD721" s="286">
        <f>ROUND(D212,0)</f>
        <v>0</v>
      </c>
      <c r="BE721" s="286">
        <f>ROUND(B213,0)</f>
        <v>0</v>
      </c>
      <c r="BF721" s="286">
        <f>ROUND(C213,0)</f>
        <v>0</v>
      </c>
      <c r="BG721" s="286">
        <f>ROUND(D213,0)</f>
        <v>0</v>
      </c>
      <c r="BH721" s="286">
        <f>ROUND(B214,0)</f>
        <v>140924206</v>
      </c>
      <c r="BI721" s="286">
        <f>ROUND(C214,0)</f>
        <v>12514732</v>
      </c>
      <c r="BJ721" s="286">
        <f>ROUND(D214,0)</f>
        <v>10244368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6240876</v>
      </c>
      <c r="BO721" s="286">
        <f>ROUND(C216,0)</f>
        <v>763695</v>
      </c>
      <c r="BP721" s="286">
        <f>ROUND(D216,0)</f>
        <v>0</v>
      </c>
      <c r="BQ721" s="286">
        <f>ROUND(B217,0)</f>
        <v>0</v>
      </c>
      <c r="BR721" s="286">
        <f>ROUND(C217,0)</f>
        <v>0</v>
      </c>
      <c r="BS721" s="286">
        <f>ROUND(D217,0)</f>
        <v>0</v>
      </c>
      <c r="BT721" s="286">
        <f>ROUND(C222,0)</f>
        <v>571760010</v>
      </c>
      <c r="BU721" s="286">
        <f>ROUND(C223,0)</f>
        <v>525297528</v>
      </c>
      <c r="BV721" s="286">
        <f>ROUND(C224,0)</f>
        <v>0</v>
      </c>
      <c r="BW721" s="286">
        <f>ROUND(C225,0)</f>
        <v>0</v>
      </c>
      <c r="BX721" s="286">
        <f>ROUND(C226,0)</f>
        <v>0</v>
      </c>
      <c r="BY721" s="286">
        <f>ROUND(C227,0)</f>
        <v>336636697</v>
      </c>
      <c r="BZ721" s="286">
        <f>ROUND(C230,0)</f>
        <v>12419</v>
      </c>
      <c r="CA721" s="286">
        <f>ROUND(C232,0)</f>
        <v>26850417</v>
      </c>
      <c r="CB721" s="286">
        <f>ROUND(C233,0)</f>
        <v>59981998</v>
      </c>
      <c r="CC721" s="286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029*2020*A</v>
      </c>
      <c r="B725" s="286">
        <f>ROUND(C112,0)</f>
        <v>15329</v>
      </c>
      <c r="C725" s="286">
        <f>ROUND(C113,0)</f>
        <v>0</v>
      </c>
      <c r="D725" s="286">
        <f>ROUND(C114,0)</f>
        <v>0</v>
      </c>
      <c r="E725" s="286">
        <f>ROUND(C115,0)</f>
        <v>0</v>
      </c>
      <c r="F725" s="286">
        <f>ROUND(D112,0)</f>
        <v>140502</v>
      </c>
      <c r="G725" s="286">
        <f>ROUND(D113,0)</f>
        <v>0</v>
      </c>
      <c r="H725" s="286">
        <f>ROUND(D114,0)</f>
        <v>0</v>
      </c>
      <c r="I725" s="286">
        <f>ROUND(D115,0)</f>
        <v>0</v>
      </c>
      <c r="J725" s="286">
        <f>ROUND(C117,0)</f>
        <v>89</v>
      </c>
      <c r="K725" s="286">
        <f>ROUND(C118,0)</f>
        <v>227</v>
      </c>
      <c r="L725" s="286">
        <f>ROUND(C119,0)</f>
        <v>0</v>
      </c>
      <c r="M725" s="286">
        <f>ROUND(C120,0)</f>
        <v>0</v>
      </c>
      <c r="N725" s="286">
        <f>ROUND(C121,0)</f>
        <v>0</v>
      </c>
      <c r="O725" s="286">
        <f>ROUND(C122,0)</f>
        <v>28</v>
      </c>
      <c r="P725" s="286">
        <f>ROUND(C123,0)</f>
        <v>68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412</v>
      </c>
      <c r="W725" s="286">
        <f>ROUND(C130,0)</f>
        <v>0</v>
      </c>
      <c r="X725" s="286">
        <f>ROUND(B139,0)</f>
        <v>5587</v>
      </c>
      <c r="Y725" s="286">
        <f>ROUND(B140,0)</f>
        <v>53047</v>
      </c>
      <c r="Z725" s="286">
        <f>ROUND(B141,0)</f>
        <v>104273</v>
      </c>
      <c r="AA725" s="286">
        <f>ROUND(B142,0)</f>
        <v>561004731</v>
      </c>
      <c r="AB725" s="286">
        <f>ROUND(B143,0)</f>
        <v>228023328</v>
      </c>
      <c r="AC725" s="286">
        <f>ROUND(C139,0)</f>
        <v>5235</v>
      </c>
      <c r="AD725" s="286">
        <f>ROUND(C140,0)</f>
        <v>56849</v>
      </c>
      <c r="AE725" s="286">
        <f>ROUND(C141,0)</f>
        <v>104954</v>
      </c>
      <c r="AF725" s="286">
        <f>ROUND(C142,0)</f>
        <v>529059520</v>
      </c>
      <c r="AG725" s="286">
        <f>ROUND(C143,0)</f>
        <v>256721289</v>
      </c>
      <c r="AH725" s="286">
        <f>ROUND(D139,0)</f>
        <v>4507</v>
      </c>
      <c r="AI725" s="286">
        <f>ROUND(D140,0)</f>
        <v>30606</v>
      </c>
      <c r="AJ725" s="286">
        <f>ROUND(D141,0)</f>
        <v>142203</v>
      </c>
      <c r="AK725" s="286">
        <f>ROUND(D142,0)</f>
        <v>483345608</v>
      </c>
      <c r="AL725" s="286">
        <f>ROUND(D143,0)</f>
        <v>423534028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49193721</v>
      </c>
      <c r="BR725" s="286">
        <f>ROUND(C158,0)</f>
        <v>24374620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029*2020*A</v>
      </c>
      <c r="B729" s="286">
        <f>ROUND(C249,0)</f>
        <v>369672077</v>
      </c>
      <c r="C729" s="286">
        <f>ROUND(C250,0)</f>
        <v>0</v>
      </c>
      <c r="D729" s="286">
        <f>ROUND(C251,0)</f>
        <v>137765118</v>
      </c>
      <c r="E729" s="286">
        <f>ROUND(C252,0)</f>
        <v>0</v>
      </c>
      <c r="F729" s="286">
        <f>ROUND(C253,0)</f>
        <v>32041055</v>
      </c>
      <c r="G729" s="286">
        <f>ROUND(C254,0)</f>
        <v>26652829</v>
      </c>
      <c r="H729" s="286">
        <f>ROUND(C255,0)</f>
        <v>0</v>
      </c>
      <c r="I729" s="286">
        <f>ROUND(C256,0)</f>
        <v>9761312</v>
      </c>
      <c r="J729" s="286">
        <f>ROUND(C257,0)</f>
        <v>0</v>
      </c>
      <c r="K729" s="286">
        <f>ROUND(C258,0)</f>
        <v>0</v>
      </c>
      <c r="L729" s="286">
        <f>ROUND(C261,0)</f>
        <v>0</v>
      </c>
      <c r="M729" s="286">
        <f>ROUND(C262,0)</f>
        <v>0</v>
      </c>
      <c r="N729" s="286">
        <f>ROUND(C263,0)</f>
        <v>0</v>
      </c>
      <c r="O729" s="286">
        <f>ROUND(C266,0)</f>
        <v>2432095</v>
      </c>
      <c r="P729" s="286">
        <f>ROUND(C267,0)</f>
        <v>7377555</v>
      </c>
      <c r="Q729" s="286">
        <f>ROUND(C268,0)</f>
        <v>423623772</v>
      </c>
      <c r="R729" s="286">
        <f>ROUND(C269,0)</f>
        <v>131100589</v>
      </c>
      <c r="S729" s="286">
        <f>ROUND(C270,0)</f>
        <v>0</v>
      </c>
      <c r="T729" s="286">
        <f>ROUND(C271,0)</f>
        <v>187099415</v>
      </c>
      <c r="U729" s="286">
        <f>ROUND(C272,0)</f>
        <v>12269134</v>
      </c>
      <c r="V729" s="286">
        <f>ROUND(C273,0)</f>
        <v>20317675</v>
      </c>
      <c r="W729" s="286">
        <f>ROUND(C274,0)</f>
        <v>0</v>
      </c>
      <c r="X729" s="286">
        <f>ROUND(C275,0)</f>
        <v>498336512</v>
      </c>
      <c r="Y729" s="286">
        <f>ROUND(C278,0)</f>
        <v>0</v>
      </c>
      <c r="Z729" s="286">
        <f>ROUND(C279,0)</f>
        <v>0</v>
      </c>
      <c r="AA729" s="286">
        <f>ROUND(C280,0)</f>
        <v>73208000</v>
      </c>
      <c r="AB729" s="286">
        <f>ROUND(C281,0)</f>
        <v>37834414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36655345</v>
      </c>
      <c r="AI729" s="286">
        <f>ROUND(C305,0)</f>
        <v>54692115</v>
      </c>
      <c r="AJ729" s="286">
        <f>ROUND(C306,0)</f>
        <v>44892183</v>
      </c>
      <c r="AK729" s="286">
        <f>ROUND(C307,0)</f>
        <v>87051951</v>
      </c>
      <c r="AL729" s="286">
        <f>ROUND(C308,0)</f>
        <v>0</v>
      </c>
      <c r="AM729" s="286">
        <f>ROUND(C309,0)</f>
        <v>0</v>
      </c>
      <c r="AN729" s="286">
        <f>ROUND(C310,0)</f>
        <v>0</v>
      </c>
      <c r="AO729" s="286">
        <f>ROUND(C311,0)</f>
        <v>0</v>
      </c>
      <c r="AP729" s="286">
        <f>ROUND(C312,0)</f>
        <v>0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0</v>
      </c>
      <c r="AY729" s="286">
        <f>ROUND(C325,0)</f>
        <v>8900062</v>
      </c>
      <c r="AZ729" s="286">
        <f>ROUND(C326,0)</f>
        <v>9809761</v>
      </c>
      <c r="BA729" s="286">
        <f>ROUND(C327,0)</f>
        <v>0</v>
      </c>
      <c r="BB729" s="286">
        <f>ROUND(C331,0)</f>
        <v>730817111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4470.66</v>
      </c>
      <c r="BJ729" s="286">
        <f>ROUND(C358,0)</f>
        <v>1573409859</v>
      </c>
      <c r="BK729" s="286">
        <f>ROUND(C359,0)</f>
        <v>908278645</v>
      </c>
      <c r="BL729" s="286">
        <f>ROUND(C362,0)</f>
        <v>1433694236</v>
      </c>
      <c r="BM729" s="286">
        <f>ROUND(C363,0)</f>
        <v>86832415</v>
      </c>
      <c r="BN729" s="286">
        <f>ROUND(C364,0)</f>
        <v>0</v>
      </c>
      <c r="BO729" s="286">
        <f>ROUND(C368,0)</f>
        <v>106642305</v>
      </c>
      <c r="BP729" s="286">
        <f>ROUND(C369,0)</f>
        <v>9192466</v>
      </c>
      <c r="BQ729" s="286">
        <f>ROUND(C376,0)</f>
        <v>409213375</v>
      </c>
      <c r="BR729" s="286">
        <f>ROUND(C377,0)</f>
        <v>141705565</v>
      </c>
      <c r="BS729" s="286">
        <f>ROUND(C378,0)</f>
        <v>28703376</v>
      </c>
      <c r="BT729" s="286">
        <f>ROUND(C379,0)</f>
        <v>169137364</v>
      </c>
      <c r="BU729" s="286">
        <f>ROUND(C380,0)</f>
        <v>11266182</v>
      </c>
      <c r="BV729" s="286">
        <f>ROUND(C381,0)</f>
        <v>227725869</v>
      </c>
      <c r="BW729" s="286">
        <f>ROUND(C382,0)</f>
        <v>29294115</v>
      </c>
      <c r="BX729" s="286">
        <f>ROUND(C383,0)</f>
        <v>15533239</v>
      </c>
      <c r="BY729" s="286">
        <f>ROUND(C384,0)</f>
        <v>5945813</v>
      </c>
      <c r="BZ729" s="286">
        <f>ROUND(C385,0)</f>
        <v>2099530</v>
      </c>
      <c r="CA729" s="286">
        <f>ROUND(C386,0)</f>
        <v>0</v>
      </c>
      <c r="CB729" s="286">
        <f>ROUND(C387,0)</f>
        <v>28126722</v>
      </c>
      <c r="CC729" s="286">
        <f>ROUND(C388,0)</f>
        <v>2599468</v>
      </c>
      <c r="CD729" s="286">
        <f>ROUND(C391,0)</f>
        <v>21401498</v>
      </c>
      <c r="CE729" s="286">
        <f>ROUND(C393,0)</f>
        <v>0</v>
      </c>
      <c r="CF729" s="286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029*2020*6010*A</v>
      </c>
      <c r="B733" s="286">
        <f>ROUND(C59,0)</f>
        <v>26414</v>
      </c>
      <c r="C733" s="289">
        <f>ROUND(C60,2)</f>
        <v>334.1</v>
      </c>
      <c r="D733" s="286">
        <f>ROUND(C61,0)</f>
        <v>33762278</v>
      </c>
      <c r="E733" s="286">
        <f>ROUND(C62,0)</f>
        <v>11893539</v>
      </c>
      <c r="F733" s="286">
        <f>ROUND(C63,0)</f>
        <v>0</v>
      </c>
      <c r="G733" s="286">
        <f>ROUND(C64,0)</f>
        <v>4796182</v>
      </c>
      <c r="H733" s="286">
        <f>ROUND(C65,0)</f>
        <v>8693</v>
      </c>
      <c r="I733" s="286">
        <f>ROUND(C66,0)</f>
        <v>484829</v>
      </c>
      <c r="J733" s="286">
        <f>ROUND(C67,0)</f>
        <v>848363</v>
      </c>
      <c r="K733" s="286">
        <f>ROUND(C68,0)</f>
        <v>2306</v>
      </c>
      <c r="L733" s="286">
        <f>ROUND(C70,0)</f>
        <v>56298</v>
      </c>
      <c r="M733" s="286">
        <f>ROUND(C71,0)</f>
        <v>6622</v>
      </c>
      <c r="N733" s="286">
        <f>ROUND(C76,0)</f>
        <v>175703134</v>
      </c>
      <c r="O733" s="286">
        <f>ROUND(C74,0)</f>
        <v>174958072</v>
      </c>
      <c r="P733" s="286">
        <f>IF(C77&gt;0,ROUND(C77,0),0)</f>
        <v>44523</v>
      </c>
      <c r="Q733" s="286">
        <f>IF(C78&gt;0,ROUND(C78,0),0)</f>
        <v>160585</v>
      </c>
      <c r="R733" s="286">
        <f>IF(C79&gt;0,ROUND(C79,0),0)</f>
        <v>16250</v>
      </c>
      <c r="S733" s="286">
        <f>IF(C80&gt;0,ROUND(C80,0),0)</f>
        <v>478285</v>
      </c>
      <c r="T733" s="289">
        <f>IF(C81&gt;0,ROUND(C81,2),0)</f>
        <v>294.5</v>
      </c>
      <c r="U733" s="286"/>
      <c r="X733" s="286"/>
      <c r="Y733" s="286"/>
      <c r="Z733" s="286">
        <f>IF(M667&lt;&gt;0,ROUND(M667,0),0)</f>
        <v>33213586</v>
      </c>
    </row>
    <row r="734" spans="1:84" ht="12.65" customHeight="1" x14ac:dyDescent="0.35">
      <c r="A734" s="209" t="str">
        <f>RIGHT($C$84,3)&amp;"*"&amp;RIGHT($C$83,4)&amp;"*"&amp;D$55&amp;"*"&amp;"A"</f>
        <v>029*2020*6030*A</v>
      </c>
      <c r="B734" s="286">
        <f>ROUND(D59,0)</f>
        <v>80914</v>
      </c>
      <c r="C734" s="289">
        <f>ROUND(D60,2)</f>
        <v>636.64</v>
      </c>
      <c r="D734" s="286">
        <f>ROUND(D61,0)</f>
        <v>54606314</v>
      </c>
      <c r="E734" s="286">
        <f>ROUND(D62,0)</f>
        <v>17684288</v>
      </c>
      <c r="F734" s="286">
        <f>ROUND(D63,0)</f>
        <v>0</v>
      </c>
      <c r="G734" s="286">
        <f>ROUND(D64,0)</f>
        <v>4185633</v>
      </c>
      <c r="H734" s="286">
        <f>ROUND(D65,0)</f>
        <v>71998</v>
      </c>
      <c r="I734" s="286">
        <f>ROUND(D66,0)</f>
        <v>613624</v>
      </c>
      <c r="J734" s="286">
        <f>ROUND(D67,0)</f>
        <v>807057</v>
      </c>
      <c r="K734" s="286">
        <f>ROUND(D68,0)</f>
        <v>132</v>
      </c>
      <c r="L734" s="286">
        <f>ROUND(D70,0)</f>
        <v>155280</v>
      </c>
      <c r="M734" s="286">
        <f>ROUND(D71,0)</f>
        <v>0</v>
      </c>
      <c r="N734" s="286">
        <f>ROUND(D76,0)</f>
        <v>218341700</v>
      </c>
      <c r="O734" s="286">
        <f>ROUND(D74,0)</f>
        <v>208934614</v>
      </c>
      <c r="P734" s="286">
        <f>IF(D77&gt;0,ROUND(D77,0),0)</f>
        <v>82549</v>
      </c>
      <c r="Q734" s="286">
        <f>IF(D78&gt;0,ROUND(D78,0),0)</f>
        <v>632465</v>
      </c>
      <c r="R734" s="286">
        <f>IF(D79&gt;0,ROUND(D79,0),0)</f>
        <v>30129</v>
      </c>
      <c r="S734" s="286">
        <f>IF(D80&gt;0,ROUND(D80,0),0)</f>
        <v>749828</v>
      </c>
      <c r="T734" s="289">
        <f>IF(D81&gt;0,ROUND(D81,2),0)</f>
        <v>433.82</v>
      </c>
      <c r="U734" s="286"/>
      <c r="X734" s="286"/>
      <c r="Y734" s="286"/>
      <c r="Z734" s="286">
        <f t="shared" ref="Z734:Z778" si="20">IF(M668&lt;&gt;0,ROUND(M668,0),0)</f>
        <v>52505463</v>
      </c>
    </row>
    <row r="735" spans="1:84" ht="12.65" customHeight="1" x14ac:dyDescent="0.35">
      <c r="A735" s="209" t="str">
        <f>RIGHT($C$84,3)&amp;"*"&amp;RIGHT($C$83,4)&amp;"*"&amp;E$55&amp;"*"&amp;"A"</f>
        <v>029*2020*6070*A</v>
      </c>
      <c r="B735" s="286">
        <f>ROUND(E59,0)</f>
        <v>590</v>
      </c>
      <c r="C735" s="289">
        <f>ROUND(E60,2)</f>
        <v>3.24</v>
      </c>
      <c r="D735" s="286">
        <f>ROUND(E61,0)</f>
        <v>277833</v>
      </c>
      <c r="E735" s="286">
        <f>ROUND(E62,0)</f>
        <v>96537</v>
      </c>
      <c r="F735" s="286">
        <f>ROUND(E63,0)</f>
        <v>0</v>
      </c>
      <c r="G735" s="286">
        <f>ROUND(E64,0)</f>
        <v>978</v>
      </c>
      <c r="H735" s="286">
        <f>ROUND(E65,0)</f>
        <v>851</v>
      </c>
      <c r="I735" s="286">
        <f>ROUND(E66,0)</f>
        <v>0</v>
      </c>
      <c r="J735" s="286">
        <f>ROUND(E67,0)</f>
        <v>0</v>
      </c>
      <c r="K735" s="286">
        <f>ROUND(E68,0)</f>
        <v>0</v>
      </c>
      <c r="L735" s="286">
        <f>ROUND(E70,0)</f>
        <v>1148</v>
      </c>
      <c r="M735" s="286">
        <f>ROUND(E71,0)</f>
        <v>0</v>
      </c>
      <c r="N735" s="286">
        <f>ROUND(E76,0)</f>
        <v>1524185</v>
      </c>
      <c r="O735" s="286">
        <f>ROUND(E74,0)</f>
        <v>1467001</v>
      </c>
      <c r="P735" s="286">
        <f>IF(E77&gt;0,ROUND(E77,0),0)</f>
        <v>0</v>
      </c>
      <c r="Q735" s="286">
        <f>IF(E78&gt;0,ROUND(E78,0),0)</f>
        <v>0</v>
      </c>
      <c r="R735" s="286">
        <f>IF(E79&gt;0,ROUND(E79,0),0)</f>
        <v>0</v>
      </c>
      <c r="S735" s="286">
        <f>IF(E80&gt;0,ROUND(E80,0),0)</f>
        <v>0</v>
      </c>
      <c r="T735" s="289">
        <f>IF(E81&gt;0,ROUND(E81,2),0)</f>
        <v>0</v>
      </c>
      <c r="U735" s="286"/>
      <c r="X735" s="286"/>
      <c r="Y735" s="286"/>
      <c r="Z735" s="286">
        <f t="shared" si="20"/>
        <v>181608</v>
      </c>
    </row>
    <row r="736" spans="1:84" ht="12.65" customHeight="1" x14ac:dyDescent="0.35">
      <c r="A736" s="209" t="str">
        <f>RIGHT($C$84,3)&amp;"*"&amp;RIGHT($C$83,4)&amp;"*"&amp;F$55&amp;"*"&amp;"A"</f>
        <v>029*2020*6100*A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>
        <f>ROUND(F62,0)</f>
        <v>0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>
        <f>ROUND(F67,0)</f>
        <v>0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>
        <f t="shared" si="20"/>
        <v>0</v>
      </c>
    </row>
    <row r="737" spans="1:26" ht="12.65" customHeight="1" x14ac:dyDescent="0.35">
      <c r="A737" s="209" t="str">
        <f>RIGHT($C$84,3)&amp;"*"&amp;RIGHT($C$83,4)&amp;"*"&amp;G$55&amp;"*"&amp;"A"</f>
        <v>029*2020*6120*A</v>
      </c>
      <c r="B737" s="286">
        <f>ROUND(G59,0)</f>
        <v>8865</v>
      </c>
      <c r="C737" s="289">
        <f>ROUND(G60,2)</f>
        <v>58.9</v>
      </c>
      <c r="D737" s="286">
        <f>ROUND(G61,0)</f>
        <v>5338603</v>
      </c>
      <c r="E737" s="286">
        <f>ROUND(G62,0)</f>
        <v>1890157</v>
      </c>
      <c r="F737" s="286">
        <f>ROUND(G63,0)</f>
        <v>0</v>
      </c>
      <c r="G737" s="286">
        <f>ROUND(G64,0)</f>
        <v>279768</v>
      </c>
      <c r="H737" s="286">
        <f>ROUND(G65,0)</f>
        <v>7859</v>
      </c>
      <c r="I737" s="286">
        <f>ROUND(G66,0)</f>
        <v>81693</v>
      </c>
      <c r="J737" s="286">
        <f>ROUND(G67,0)</f>
        <v>114700</v>
      </c>
      <c r="K737" s="286">
        <f>ROUND(G68,0)</f>
        <v>66</v>
      </c>
      <c r="L737" s="286">
        <f>ROUND(G70,0)</f>
        <v>15422</v>
      </c>
      <c r="M737" s="286">
        <f>ROUND(G71,0)</f>
        <v>1370</v>
      </c>
      <c r="N737" s="286">
        <f>ROUND(G76,0)</f>
        <v>26508427</v>
      </c>
      <c r="O737" s="286">
        <f>ROUND(G74,0)</f>
        <v>26473798</v>
      </c>
      <c r="P737" s="286">
        <f>IF(G77&gt;0,ROUND(G77,0),0)</f>
        <v>12696</v>
      </c>
      <c r="Q737" s="286">
        <f>IF(G78&gt;0,ROUND(G78,0),0)</f>
        <v>46773</v>
      </c>
      <c r="R737" s="286">
        <f>IF(G79&gt;0,ROUND(G79,0),0)</f>
        <v>4634</v>
      </c>
      <c r="S737" s="286">
        <f>IF(G80&gt;0,ROUND(G80,0),0)</f>
        <v>0</v>
      </c>
      <c r="T737" s="289">
        <f>IF(G81&gt;0,ROUND(G81,2),0)</f>
        <v>36.56</v>
      </c>
      <c r="U737" s="286"/>
      <c r="X737" s="286"/>
      <c r="Y737" s="286"/>
      <c r="Z737" s="286">
        <f t="shared" si="20"/>
        <v>5477042</v>
      </c>
    </row>
    <row r="738" spans="1:26" ht="12.65" customHeight="1" x14ac:dyDescent="0.35">
      <c r="A738" s="209" t="str">
        <f>RIGHT($C$84,3)&amp;"*"&amp;RIGHT($C$83,4)&amp;"*"&amp;H$55&amp;"*"&amp;"A"</f>
        <v>029*2020*6140*A</v>
      </c>
      <c r="B738" s="286">
        <f>ROUND(H59,0)</f>
        <v>23586</v>
      </c>
      <c r="C738" s="289">
        <f>ROUND(H60,2)</f>
        <v>131.88999999999999</v>
      </c>
      <c r="D738" s="286">
        <f>ROUND(H61,0)</f>
        <v>11256450</v>
      </c>
      <c r="E738" s="286">
        <f>ROUND(H62,0)</f>
        <v>3800867</v>
      </c>
      <c r="F738" s="286">
        <f>ROUND(H63,0)</f>
        <v>0</v>
      </c>
      <c r="G738" s="286">
        <f>ROUND(H64,0)</f>
        <v>151999</v>
      </c>
      <c r="H738" s="286">
        <f>ROUND(H65,0)</f>
        <v>3534</v>
      </c>
      <c r="I738" s="286">
        <f>ROUND(H66,0)</f>
        <v>74325</v>
      </c>
      <c r="J738" s="286">
        <f>ROUND(H67,0)</f>
        <v>218375</v>
      </c>
      <c r="K738" s="286">
        <f>ROUND(H68,0)</f>
        <v>197</v>
      </c>
      <c r="L738" s="286">
        <f>ROUND(H70,0)</f>
        <v>87784</v>
      </c>
      <c r="M738" s="286">
        <f>ROUND(H71,0)</f>
        <v>2660</v>
      </c>
      <c r="N738" s="286">
        <f>ROUND(H76,0)</f>
        <v>68981125</v>
      </c>
      <c r="O738" s="286">
        <f>ROUND(H74,0)</f>
        <v>68582198</v>
      </c>
      <c r="P738" s="286">
        <f>IF(H77&gt;0,ROUND(H77,0),0)</f>
        <v>22122</v>
      </c>
      <c r="Q738" s="286">
        <f>IF(H78&gt;0,ROUND(H78,0),0)</f>
        <v>0</v>
      </c>
      <c r="R738" s="286">
        <f>IF(H79&gt;0,ROUND(H79,0),0)</f>
        <v>8074</v>
      </c>
      <c r="S738" s="286">
        <f>IF(H80&gt;0,ROUND(H80,0),0)</f>
        <v>0</v>
      </c>
      <c r="T738" s="289">
        <f>IF(H81&gt;0,ROUND(H81,2),0)</f>
        <v>70.19</v>
      </c>
      <c r="U738" s="286"/>
      <c r="X738" s="286"/>
      <c r="Y738" s="286"/>
      <c r="Z738" s="286">
        <f t="shared" si="20"/>
        <v>10810309</v>
      </c>
    </row>
    <row r="739" spans="1:26" ht="12.65" customHeight="1" x14ac:dyDescent="0.35">
      <c r="A739" s="209" t="str">
        <f>RIGHT($C$84,3)&amp;"*"&amp;RIGHT($C$83,4)&amp;"*"&amp;I$55&amp;"*"&amp;"A"</f>
        <v>029*2020*6150*A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>
        <f>ROUND(I62,0)</f>
        <v>0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>
        <f>ROUND(I67,0)</f>
        <v>0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>
        <f t="shared" si="20"/>
        <v>0</v>
      </c>
    </row>
    <row r="740" spans="1:26" ht="12.65" customHeight="1" x14ac:dyDescent="0.35">
      <c r="A740" s="209" t="str">
        <f>RIGHT($C$84,3)&amp;"*"&amp;RIGHT($C$83,4)&amp;"*"&amp;J$55&amp;"*"&amp;"A"</f>
        <v>029*2020*6170*A</v>
      </c>
      <c r="B740" s="286">
        <f>ROUND(J59,0)</f>
        <v>0</v>
      </c>
      <c r="C740" s="289">
        <f>ROUND(J60,2)</f>
        <v>0</v>
      </c>
      <c r="D740" s="286">
        <f>ROUND(J61,0)</f>
        <v>0</v>
      </c>
      <c r="E740" s="286">
        <f>ROUND(J62,0)</f>
        <v>0</v>
      </c>
      <c r="F740" s="286">
        <f>ROUND(J63,0)</f>
        <v>0</v>
      </c>
      <c r="G740" s="286">
        <f>ROUND(J64,0)</f>
        <v>0</v>
      </c>
      <c r="H740" s="286">
        <f>ROUND(J65,0)</f>
        <v>0</v>
      </c>
      <c r="I740" s="286">
        <f>ROUND(J66,0)</f>
        <v>0</v>
      </c>
      <c r="J740" s="286">
        <f>ROUND(J67,0)</f>
        <v>0</v>
      </c>
      <c r="K740" s="286">
        <f>ROUND(J68,0)</f>
        <v>0</v>
      </c>
      <c r="L740" s="286">
        <f>ROUND(J70,0)</f>
        <v>0</v>
      </c>
      <c r="M740" s="286">
        <f>ROUND(J71,0)</f>
        <v>0</v>
      </c>
      <c r="N740" s="286">
        <f>ROUND(J76,0)</f>
        <v>0</v>
      </c>
      <c r="O740" s="286">
        <f>ROUND(J74,0)</f>
        <v>0</v>
      </c>
      <c r="P740" s="286">
        <f>IF(J77&gt;0,ROUND(J77,0),0)</f>
        <v>0</v>
      </c>
      <c r="Q740" s="286">
        <f>IF(J78&gt;0,ROUND(J78,0),0)</f>
        <v>0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>
        <f t="shared" si="20"/>
        <v>0</v>
      </c>
    </row>
    <row r="741" spans="1:26" ht="12.65" customHeight="1" x14ac:dyDescent="0.35">
      <c r="A741" s="209" t="str">
        <f>RIGHT($C$84,3)&amp;"*"&amp;RIGHT($C$83,4)&amp;"*"&amp;K$55&amp;"*"&amp;"A"</f>
        <v>029*2020*6200*A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>
        <f>ROUND(K62,0)</f>
        <v>0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>
        <f>ROUND(K67,0)</f>
        <v>0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>
        <f t="shared" si="20"/>
        <v>0</v>
      </c>
    </row>
    <row r="742" spans="1:26" ht="12.65" customHeight="1" x14ac:dyDescent="0.35">
      <c r="A742" s="209" t="str">
        <f>RIGHT($C$84,3)&amp;"*"&amp;RIGHT($C$83,4)&amp;"*"&amp;L$55&amp;"*"&amp;"A"</f>
        <v>029*2020*6210*A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>
        <f>ROUND(L62,0)</f>
        <v>0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>
        <f>ROUND(L67,0)</f>
        <v>0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>
        <f t="shared" si="20"/>
        <v>0</v>
      </c>
    </row>
    <row r="743" spans="1:26" ht="12.65" customHeight="1" x14ac:dyDescent="0.35">
      <c r="A743" s="209" t="str">
        <f>RIGHT($C$84,3)&amp;"*"&amp;RIGHT($C$83,4)&amp;"*"&amp;M$55&amp;"*"&amp;"A"</f>
        <v>029*2020*6330*A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>
        <f t="shared" si="20"/>
        <v>0</v>
      </c>
    </row>
    <row r="744" spans="1:26" ht="12.65" customHeight="1" x14ac:dyDescent="0.35">
      <c r="A744" s="209" t="str">
        <f>RIGHT($C$84,3)&amp;"*"&amp;RIGHT($C$83,4)&amp;"*"&amp;N$55&amp;"*"&amp;"A"</f>
        <v>029*2020*6400*A</v>
      </c>
      <c r="B744" s="286">
        <f>ROUND(N59,0)</f>
        <v>133</v>
      </c>
      <c r="C744" s="289">
        <f>ROUND(N60,2)</f>
        <v>1.33</v>
      </c>
      <c r="D744" s="286">
        <f>ROUND(N61,0)</f>
        <v>123211</v>
      </c>
      <c r="E744" s="286">
        <f>ROUND(N62,0)</f>
        <v>47105</v>
      </c>
      <c r="F744" s="286">
        <f>ROUND(N63,0)</f>
        <v>0</v>
      </c>
      <c r="G744" s="286">
        <f>ROUND(N64,0)</f>
        <v>6219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1749075</v>
      </c>
      <c r="O744" s="286">
        <f>ROUND(N74,0)</f>
        <v>586636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>
        <f t="shared" si="20"/>
        <v>185282</v>
      </c>
    </row>
    <row r="745" spans="1:26" ht="12.65" customHeight="1" x14ac:dyDescent="0.35">
      <c r="A745" s="209" t="str">
        <f>RIGHT($C$84,3)&amp;"*"&amp;RIGHT($C$83,4)&amp;"*"&amp;O$55&amp;"*"&amp;"A"</f>
        <v>029*2020*7010*A</v>
      </c>
      <c r="B745" s="286">
        <f>ROUND(O59,0)</f>
        <v>0</v>
      </c>
      <c r="C745" s="289">
        <f>ROUND(O60,2)</f>
        <v>0</v>
      </c>
      <c r="D745" s="286">
        <f>ROUND(O61,0)</f>
        <v>0</v>
      </c>
      <c r="E745" s="286">
        <f>ROUND(O62,0)</f>
        <v>0</v>
      </c>
      <c r="F745" s="286">
        <f>ROUND(O63,0)</f>
        <v>0</v>
      </c>
      <c r="G745" s="286">
        <f>ROUND(O64,0)</f>
        <v>0</v>
      </c>
      <c r="H745" s="286">
        <f>ROUND(O65,0)</f>
        <v>0</v>
      </c>
      <c r="I745" s="286">
        <f>ROUND(O66,0)</f>
        <v>0</v>
      </c>
      <c r="J745" s="286">
        <f>ROUND(O67,0)</f>
        <v>0</v>
      </c>
      <c r="K745" s="286">
        <f>ROUND(O68,0)</f>
        <v>0</v>
      </c>
      <c r="L745" s="286">
        <f>ROUND(O70,0)</f>
        <v>0</v>
      </c>
      <c r="M745" s="286">
        <f>ROUND(O71,0)</f>
        <v>0</v>
      </c>
      <c r="N745" s="286">
        <f>ROUND(O76,0)</f>
        <v>0</v>
      </c>
      <c r="O745" s="286">
        <f>ROUND(O74,0)</f>
        <v>0</v>
      </c>
      <c r="P745" s="286">
        <f>IF(O77&gt;0,ROUND(O77,0),0)</f>
        <v>0</v>
      </c>
      <c r="Q745" s="286">
        <f>IF(O78&gt;0,ROUND(O78,0),0)</f>
        <v>0</v>
      </c>
      <c r="R745" s="286">
        <f>IF(O79&gt;0,ROUND(O79,0),0)</f>
        <v>0</v>
      </c>
      <c r="S745" s="286">
        <f>IF(O80&gt;0,ROUND(O80,0),0)</f>
        <v>0</v>
      </c>
      <c r="T745" s="289">
        <f>IF(O81&gt;0,ROUND(O81,2),0)</f>
        <v>0</v>
      </c>
      <c r="U745" s="286"/>
      <c r="X745" s="286"/>
      <c r="Y745" s="286"/>
      <c r="Z745" s="286">
        <f t="shared" si="20"/>
        <v>0</v>
      </c>
    </row>
    <row r="746" spans="1:26" ht="12.65" customHeight="1" x14ac:dyDescent="0.35">
      <c r="A746" s="209" t="str">
        <f>RIGHT($C$84,3)&amp;"*"&amp;RIGHT($C$83,4)&amp;"*"&amp;P$55&amp;"*"&amp;"A"</f>
        <v>029*2020*7020*A</v>
      </c>
      <c r="B746" s="286">
        <f>ROUND(P59,0)</f>
        <v>2802835</v>
      </c>
      <c r="C746" s="289">
        <f>ROUND(P60,2)</f>
        <v>179.98</v>
      </c>
      <c r="D746" s="286">
        <f>ROUND(P61,0)</f>
        <v>15701926</v>
      </c>
      <c r="E746" s="286">
        <f>ROUND(P62,0)</f>
        <v>5650529</v>
      </c>
      <c r="F746" s="286">
        <f>ROUND(P63,0)</f>
        <v>419</v>
      </c>
      <c r="G746" s="286">
        <f>ROUND(P64,0)</f>
        <v>41097998</v>
      </c>
      <c r="H746" s="286">
        <f>ROUND(P65,0)</f>
        <v>19405</v>
      </c>
      <c r="I746" s="286">
        <f>ROUND(P66,0)</f>
        <v>1015507</v>
      </c>
      <c r="J746" s="286">
        <f>ROUND(P67,0)</f>
        <v>2608051</v>
      </c>
      <c r="K746" s="286">
        <f>ROUND(P68,0)</f>
        <v>22900</v>
      </c>
      <c r="L746" s="286">
        <f>ROUND(P70,0)</f>
        <v>19606</v>
      </c>
      <c r="M746" s="286">
        <f>ROUND(P71,0)</f>
        <v>1322</v>
      </c>
      <c r="N746" s="286">
        <f>ROUND(P76,0)</f>
        <v>538670528</v>
      </c>
      <c r="O746" s="286">
        <f>ROUND(P74,0)</f>
        <v>418311121</v>
      </c>
      <c r="P746" s="286">
        <f>IF(P77&gt;0,ROUND(P77,0),0)</f>
        <v>39214</v>
      </c>
      <c r="Q746" s="286">
        <f>IF(P78&gt;0,ROUND(P78,0),0)</f>
        <v>0</v>
      </c>
      <c r="R746" s="286">
        <f>IF(P79&gt;0,ROUND(P79,0),0)</f>
        <v>14313</v>
      </c>
      <c r="S746" s="286">
        <f>IF(P80&gt;0,ROUND(P80,0),0)</f>
        <v>947771</v>
      </c>
      <c r="T746" s="289">
        <f>IF(P81&gt;0,ROUND(P81,2),0)</f>
        <v>103.01</v>
      </c>
      <c r="U746" s="286"/>
      <c r="X746" s="286"/>
      <c r="Y746" s="286"/>
      <c r="Z746" s="286">
        <f t="shared" si="20"/>
        <v>63328603</v>
      </c>
    </row>
    <row r="747" spans="1:26" ht="12.65" customHeight="1" x14ac:dyDescent="0.35">
      <c r="A747" s="209" t="str">
        <f>RIGHT($C$84,3)&amp;"*"&amp;RIGHT($C$83,4)&amp;"*"&amp;Q$55&amp;"*"&amp;"A"</f>
        <v>029*2020*7030*A</v>
      </c>
      <c r="B747" s="286">
        <f>ROUND(Q59,0)</f>
        <v>1041242</v>
      </c>
      <c r="C747" s="289">
        <f>ROUND(Q60,2)</f>
        <v>69.569999999999993</v>
      </c>
      <c r="D747" s="286">
        <f>ROUND(Q61,0)</f>
        <v>7413280</v>
      </c>
      <c r="E747" s="286">
        <f>ROUND(Q62,0)</f>
        <v>2597397</v>
      </c>
      <c r="F747" s="286">
        <f>ROUND(Q63,0)</f>
        <v>0</v>
      </c>
      <c r="G747" s="286">
        <f>ROUND(Q64,0)</f>
        <v>655246</v>
      </c>
      <c r="H747" s="286">
        <f>ROUND(Q65,0)</f>
        <v>6796</v>
      </c>
      <c r="I747" s="286">
        <f>ROUND(Q66,0)</f>
        <v>99296</v>
      </c>
      <c r="J747" s="286">
        <f>ROUND(Q67,0)</f>
        <v>103177</v>
      </c>
      <c r="K747" s="286">
        <f>ROUND(Q68,0)</f>
        <v>0</v>
      </c>
      <c r="L747" s="286">
        <f>ROUND(Q70,0)</f>
        <v>19021</v>
      </c>
      <c r="M747" s="286">
        <f>ROUND(Q71,0)</f>
        <v>0</v>
      </c>
      <c r="N747" s="286">
        <f>ROUND(Q76,0)</f>
        <v>16337997</v>
      </c>
      <c r="O747" s="286">
        <f>ROUND(Q74,0)</f>
        <v>7865742</v>
      </c>
      <c r="P747" s="286">
        <f>IF(Q77&gt;0,ROUND(Q77,0),0)</f>
        <v>8185</v>
      </c>
      <c r="Q747" s="286">
        <f>IF(Q78&gt;0,ROUND(Q78,0),0)</f>
        <v>0</v>
      </c>
      <c r="R747" s="286">
        <f>IF(Q79&gt;0,ROUND(Q79,0),0)</f>
        <v>2987</v>
      </c>
      <c r="S747" s="286">
        <f>IF(Q80&gt;0,ROUND(Q80,0),0)</f>
        <v>99022</v>
      </c>
      <c r="T747" s="289">
        <f>IF(Q81&gt;0,ROUND(Q81,2),0)</f>
        <v>57.85</v>
      </c>
      <c r="U747" s="286"/>
      <c r="X747" s="286"/>
      <c r="Y747" s="286"/>
      <c r="Z747" s="286">
        <f t="shared" si="20"/>
        <v>4288008</v>
      </c>
    </row>
    <row r="748" spans="1:26" ht="12.65" customHeight="1" x14ac:dyDescent="0.35">
      <c r="A748" s="209" t="str">
        <f>RIGHT($C$84,3)&amp;"*"&amp;RIGHT($C$83,4)&amp;"*"&amp;R$55&amp;"*"&amp;"A"</f>
        <v>029*2020*7040*A</v>
      </c>
      <c r="B748" s="286">
        <f>ROUND(R59,0)</f>
        <v>4221527</v>
      </c>
      <c r="C748" s="289">
        <f>ROUND(R60,2)</f>
        <v>57.98</v>
      </c>
      <c r="D748" s="286">
        <f>ROUND(R61,0)</f>
        <v>8915666</v>
      </c>
      <c r="E748" s="286">
        <f>ROUND(R62,0)</f>
        <v>2782325</v>
      </c>
      <c r="F748" s="286">
        <f>ROUND(R63,0)</f>
        <v>0</v>
      </c>
      <c r="G748" s="286">
        <f>ROUND(R64,0)</f>
        <v>2055862</v>
      </c>
      <c r="H748" s="286">
        <f>ROUND(R65,0)</f>
        <v>27387</v>
      </c>
      <c r="I748" s="286">
        <f>ROUND(R66,0)</f>
        <v>32813</v>
      </c>
      <c r="J748" s="286">
        <f>ROUND(R67,0)</f>
        <v>506584</v>
      </c>
      <c r="K748" s="286">
        <f>ROUND(R68,0)</f>
        <v>9865</v>
      </c>
      <c r="L748" s="286">
        <f>ROUND(R70,0)</f>
        <v>7979</v>
      </c>
      <c r="M748" s="286">
        <f>ROUND(R71,0)</f>
        <v>4423</v>
      </c>
      <c r="N748" s="286">
        <f>ROUND(R76,0)</f>
        <v>81012183</v>
      </c>
      <c r="O748" s="286">
        <f>ROUND(R74,0)</f>
        <v>42061932</v>
      </c>
      <c r="P748" s="286">
        <f>IF(R77&gt;0,ROUND(R77,0),0)</f>
        <v>6168</v>
      </c>
      <c r="Q748" s="286">
        <f>IF(R78&gt;0,ROUND(R78,0),0)</f>
        <v>0</v>
      </c>
      <c r="R748" s="286">
        <f>IF(R79&gt;0,ROUND(R79,0),0)</f>
        <v>2251</v>
      </c>
      <c r="S748" s="286">
        <f>IF(R80&gt;0,ROUND(R80,0),0)</f>
        <v>32509</v>
      </c>
      <c r="T748" s="289">
        <f>IF(R81&gt;0,ROUND(R81,2),0)</f>
        <v>0</v>
      </c>
      <c r="U748" s="286"/>
      <c r="X748" s="286"/>
      <c r="Y748" s="286"/>
      <c r="Z748" s="286">
        <f t="shared" si="20"/>
        <v>9424946</v>
      </c>
    </row>
    <row r="749" spans="1:26" ht="12.65" customHeight="1" x14ac:dyDescent="0.35">
      <c r="A749" s="209" t="str">
        <f>RIGHT($C$84,3)&amp;"*"&amp;RIGHT($C$83,4)&amp;"*"&amp;S$55&amp;"*"&amp;"A"</f>
        <v>029*2020*7050*A</v>
      </c>
      <c r="B749" s="286"/>
      <c r="C749" s="289">
        <f>ROUND(S60,2)</f>
        <v>85.24</v>
      </c>
      <c r="D749" s="286">
        <f>ROUND(S61,0)</f>
        <v>4583939</v>
      </c>
      <c r="E749" s="286">
        <f>ROUND(S62,0)</f>
        <v>1666635</v>
      </c>
      <c r="F749" s="286">
        <f>ROUND(S63,0)</f>
        <v>0</v>
      </c>
      <c r="G749" s="286">
        <f>ROUND(S64,0)</f>
        <v>2202125</v>
      </c>
      <c r="H749" s="286">
        <f>ROUND(S65,0)</f>
        <v>19537</v>
      </c>
      <c r="I749" s="286">
        <f>ROUND(S66,0)</f>
        <v>747660</v>
      </c>
      <c r="J749" s="286">
        <f>ROUND(S67,0)</f>
        <v>369394</v>
      </c>
      <c r="K749" s="286">
        <f>ROUND(S68,0)</f>
        <v>1634944</v>
      </c>
      <c r="L749" s="286">
        <f>ROUND(S70,0)</f>
        <v>982356</v>
      </c>
      <c r="M749" s="286">
        <f>ROUND(S71,0)</f>
        <v>1779</v>
      </c>
      <c r="N749" s="286">
        <f>ROUND(S76,0)</f>
        <v>0</v>
      </c>
      <c r="O749" s="286">
        <f>ROUND(S74,0)</f>
        <v>-449</v>
      </c>
      <c r="P749" s="286">
        <f>IF(S77&gt;0,ROUND(S77,0),0)</f>
        <v>24528</v>
      </c>
      <c r="Q749" s="286">
        <f>IF(S78&gt;0,ROUND(S78,0),0)</f>
        <v>0</v>
      </c>
      <c r="R749" s="286">
        <f>IF(S79&gt;0,ROUND(S79,0),0)</f>
        <v>8952</v>
      </c>
      <c r="S749" s="286">
        <f>IF(S80&gt;0,ROUND(S80,0),0)</f>
        <v>50817</v>
      </c>
      <c r="T749" s="289">
        <f>IF(S81&gt;0,ROUND(S81,2),0)</f>
        <v>0.1</v>
      </c>
      <c r="U749" s="286"/>
      <c r="X749" s="286"/>
      <c r="Y749" s="286"/>
      <c r="Z749" s="286">
        <f t="shared" si="20"/>
        <v>2461066</v>
      </c>
    </row>
    <row r="750" spans="1:26" ht="12.65" customHeight="1" x14ac:dyDescent="0.35">
      <c r="A750" s="209" t="str">
        <f>RIGHT($C$84,3)&amp;"*"&amp;RIGHT($C$83,4)&amp;"*"&amp;T$55&amp;"*"&amp;"A"</f>
        <v>029*2020*7060*A</v>
      </c>
      <c r="B750" s="286"/>
      <c r="C750" s="289">
        <f>ROUND(T60,2)</f>
        <v>0</v>
      </c>
      <c r="D750" s="286">
        <f>ROUND(T61,0)</f>
        <v>0</v>
      </c>
      <c r="E750" s="286">
        <f>ROUND(T62,0)</f>
        <v>0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>
        <f>ROUND(T67,0)</f>
        <v>0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>
        <f t="shared" si="20"/>
        <v>0</v>
      </c>
    </row>
    <row r="751" spans="1:26" ht="12.65" customHeight="1" x14ac:dyDescent="0.35">
      <c r="A751" s="209" t="str">
        <f>RIGHT($C$84,3)&amp;"*"&amp;RIGHT($C$83,4)&amp;"*"&amp;U$55&amp;"*"&amp;"A"</f>
        <v>029*2020*7070*A</v>
      </c>
      <c r="B751" s="286">
        <f>ROUND(U59,0)</f>
        <v>1419841</v>
      </c>
      <c r="C751" s="289">
        <f>ROUND(U60,2)</f>
        <v>159.58000000000001</v>
      </c>
      <c r="D751" s="286">
        <f>ROUND(U61,0)</f>
        <v>11459429</v>
      </c>
      <c r="E751" s="286">
        <f>ROUND(U62,0)</f>
        <v>4301914</v>
      </c>
      <c r="F751" s="286">
        <f>ROUND(U63,0)</f>
        <v>182</v>
      </c>
      <c r="G751" s="286">
        <f>ROUND(U64,0)</f>
        <v>5851445</v>
      </c>
      <c r="H751" s="286">
        <f>ROUND(U65,0)</f>
        <v>6603</v>
      </c>
      <c r="I751" s="286">
        <f>ROUND(U66,0)</f>
        <v>10755445</v>
      </c>
      <c r="J751" s="286">
        <f>ROUND(U67,0)</f>
        <v>731852</v>
      </c>
      <c r="K751" s="286">
        <f>ROUND(U68,0)</f>
        <v>6445</v>
      </c>
      <c r="L751" s="286">
        <f>ROUND(U70,0)</f>
        <v>72539</v>
      </c>
      <c r="M751" s="286">
        <f>ROUND(U71,0)</f>
        <v>68784</v>
      </c>
      <c r="N751" s="286">
        <f>ROUND(U76,0)</f>
        <v>160640133</v>
      </c>
      <c r="O751" s="286">
        <f>ROUND(U74,0)</f>
        <v>84666325</v>
      </c>
      <c r="P751" s="286">
        <f>IF(U77&gt;0,ROUND(U77,0),0)</f>
        <v>39663</v>
      </c>
      <c r="Q751" s="286">
        <f>IF(U78&gt;0,ROUND(U78,0),0)</f>
        <v>0</v>
      </c>
      <c r="R751" s="286">
        <f>IF(U79&gt;0,ROUND(U79,0),0)</f>
        <v>14476</v>
      </c>
      <c r="S751" s="286">
        <f>IF(U80&gt;0,ROUND(U80,0),0)</f>
        <v>3157</v>
      </c>
      <c r="T751" s="289">
        <f>IF(U81&gt;0,ROUND(U81,2),0)</f>
        <v>0.02</v>
      </c>
      <c r="U751" s="286"/>
      <c r="X751" s="286"/>
      <c r="Y751" s="286"/>
      <c r="Z751" s="286">
        <f t="shared" si="20"/>
        <v>20606186</v>
      </c>
    </row>
    <row r="752" spans="1:26" ht="12.65" customHeight="1" x14ac:dyDescent="0.35">
      <c r="A752" s="209" t="str">
        <f>RIGHT($C$84,3)&amp;"*"&amp;RIGHT($C$83,4)&amp;"*"&amp;V$55&amp;"*"&amp;"A"</f>
        <v>029*2020*7110*A</v>
      </c>
      <c r="B752" s="286">
        <f>ROUND(V59,0)</f>
        <v>55317</v>
      </c>
      <c r="C752" s="289">
        <f>ROUND(V60,2)</f>
        <v>56.72</v>
      </c>
      <c r="D752" s="286">
        <f>ROUND(V61,0)</f>
        <v>5242190</v>
      </c>
      <c r="E752" s="286">
        <f>ROUND(V62,0)</f>
        <v>1886536</v>
      </c>
      <c r="F752" s="286">
        <f>ROUND(V63,0)</f>
        <v>105537</v>
      </c>
      <c r="G752" s="286">
        <f>ROUND(V64,0)</f>
        <v>792013</v>
      </c>
      <c r="H752" s="286">
        <f>ROUND(V65,0)</f>
        <v>3702</v>
      </c>
      <c r="I752" s="286">
        <f>ROUND(V66,0)</f>
        <v>117278</v>
      </c>
      <c r="J752" s="286">
        <f>ROUND(V67,0)</f>
        <v>455729</v>
      </c>
      <c r="K752" s="286">
        <f>ROUND(V68,0)</f>
        <v>143017</v>
      </c>
      <c r="L752" s="286">
        <f>ROUND(V70,0)</f>
        <v>15414</v>
      </c>
      <c r="M752" s="286">
        <f>ROUND(V71,0)</f>
        <v>188</v>
      </c>
      <c r="N752" s="286">
        <f>ROUND(V76,0)</f>
        <v>75319140</v>
      </c>
      <c r="O752" s="286">
        <f>ROUND(V74,0)</f>
        <v>44772616</v>
      </c>
      <c r="P752" s="286">
        <f>IF(V77&gt;0,ROUND(V77,0),0)</f>
        <v>16289</v>
      </c>
      <c r="Q752" s="286">
        <f>IF(V78&gt;0,ROUND(V78,0),0)</f>
        <v>0</v>
      </c>
      <c r="R752" s="286">
        <f>IF(V79&gt;0,ROUND(V79,0),0)</f>
        <v>5945</v>
      </c>
      <c r="S752" s="286">
        <f>IF(V80&gt;0,ROUND(V80,0),0)</f>
        <v>62801</v>
      </c>
      <c r="T752" s="289">
        <f>IF(V81&gt;0,ROUND(V81,2),0)</f>
        <v>4.57</v>
      </c>
      <c r="U752" s="286"/>
      <c r="X752" s="286"/>
      <c r="Y752" s="286"/>
      <c r="Z752" s="286">
        <f t="shared" si="20"/>
        <v>9088149</v>
      </c>
    </row>
    <row r="753" spans="1:26" ht="12.65" customHeight="1" x14ac:dyDescent="0.35">
      <c r="A753" s="209" t="str">
        <f>RIGHT($C$84,3)&amp;"*"&amp;RIGHT($C$83,4)&amp;"*"&amp;W$55&amp;"*"&amp;"A"</f>
        <v>029*2020*7120*A</v>
      </c>
      <c r="B753" s="286">
        <f>ROUND(W59,0)</f>
        <v>61337</v>
      </c>
      <c r="C753" s="289">
        <f>ROUND(W60,2)</f>
        <v>10.61</v>
      </c>
      <c r="D753" s="286">
        <f>ROUND(W61,0)</f>
        <v>1264681</v>
      </c>
      <c r="E753" s="286">
        <f>ROUND(W62,0)</f>
        <v>467590</v>
      </c>
      <c r="F753" s="286">
        <f>ROUND(W63,0)</f>
        <v>0</v>
      </c>
      <c r="G753" s="286">
        <f>ROUND(W64,0)</f>
        <v>188237</v>
      </c>
      <c r="H753" s="286">
        <f>ROUND(W65,0)</f>
        <v>0</v>
      </c>
      <c r="I753" s="286">
        <f>ROUND(W66,0)</f>
        <v>75127</v>
      </c>
      <c r="J753" s="286">
        <f>ROUND(W67,0)</f>
        <v>403643</v>
      </c>
      <c r="K753" s="286">
        <f>ROUND(W68,0)</f>
        <v>0</v>
      </c>
      <c r="L753" s="286">
        <f>ROUND(W70,0)</f>
        <v>0</v>
      </c>
      <c r="M753" s="286">
        <f>ROUND(W71,0)</f>
        <v>0</v>
      </c>
      <c r="N753" s="286">
        <f>ROUND(W76,0)</f>
        <v>27803934</v>
      </c>
      <c r="O753" s="286">
        <f>ROUND(W74,0)</f>
        <v>11334811</v>
      </c>
      <c r="P753" s="286">
        <f>IF(W77&gt;0,ROUND(W77,0),0)</f>
        <v>2089</v>
      </c>
      <c r="Q753" s="286">
        <f>IF(W78&gt;0,ROUND(W78,0),0)</f>
        <v>0</v>
      </c>
      <c r="R753" s="286">
        <f>IF(W79&gt;0,ROUND(W79,0),0)</f>
        <v>762</v>
      </c>
      <c r="S753" s="286">
        <f>IF(W80&gt;0,ROUND(W80,0),0)</f>
        <v>71873</v>
      </c>
      <c r="T753" s="289">
        <f>IF(W81&gt;0,ROUND(W81,2),0)</f>
        <v>0</v>
      </c>
      <c r="U753" s="286"/>
      <c r="X753" s="286"/>
      <c r="Y753" s="286"/>
      <c r="Z753" s="286">
        <f t="shared" si="20"/>
        <v>3049467</v>
      </c>
    </row>
    <row r="754" spans="1:26" ht="12.65" customHeight="1" x14ac:dyDescent="0.35">
      <c r="A754" s="209" t="str">
        <f>RIGHT($C$84,3)&amp;"*"&amp;RIGHT($C$83,4)&amp;"*"&amp;X$55&amp;"*"&amp;"A"</f>
        <v>029*2020*7130*A</v>
      </c>
      <c r="B754" s="286">
        <f>ROUND(X59,0)</f>
        <v>207272</v>
      </c>
      <c r="C754" s="289">
        <f>ROUND(X60,2)</f>
        <v>27.41</v>
      </c>
      <c r="D754" s="286">
        <f>ROUND(X61,0)</f>
        <v>2788071</v>
      </c>
      <c r="E754" s="286">
        <f>ROUND(X62,0)</f>
        <v>1076307</v>
      </c>
      <c r="F754" s="286">
        <f>ROUND(X63,0)</f>
        <v>0</v>
      </c>
      <c r="G754" s="286">
        <f>ROUND(X64,0)</f>
        <v>500970</v>
      </c>
      <c r="H754" s="286">
        <f>ROUND(X65,0)</f>
        <v>648</v>
      </c>
      <c r="I754" s="286">
        <f>ROUND(X66,0)</f>
        <v>92603</v>
      </c>
      <c r="J754" s="286">
        <f>ROUND(X67,0)</f>
        <v>644380</v>
      </c>
      <c r="K754" s="286">
        <f>ROUND(X68,0)</f>
        <v>0</v>
      </c>
      <c r="L754" s="286">
        <f>ROUND(X70,0)</f>
        <v>3477</v>
      </c>
      <c r="M754" s="286">
        <f>ROUND(X71,0)</f>
        <v>0</v>
      </c>
      <c r="N754" s="286">
        <f>ROUND(X76,0)</f>
        <v>125597993</v>
      </c>
      <c r="O754" s="286">
        <f>ROUND(X74,0)</f>
        <v>68157277</v>
      </c>
      <c r="P754" s="286">
        <f>IF(X77&gt;0,ROUND(X77,0),0)</f>
        <v>2296</v>
      </c>
      <c r="Q754" s="286">
        <f>IF(X78&gt;0,ROUND(X78,0),0)</f>
        <v>0</v>
      </c>
      <c r="R754" s="286">
        <f>IF(X79&gt;0,ROUND(X79,0),0)</f>
        <v>838</v>
      </c>
      <c r="S754" s="286">
        <f>IF(X80&gt;0,ROUND(X80,0),0)</f>
        <v>41763</v>
      </c>
      <c r="T754" s="289">
        <f>IF(X81&gt;0,ROUND(X81,2),0)</f>
        <v>0</v>
      </c>
      <c r="U754" s="286"/>
      <c r="X754" s="286"/>
      <c r="Y754" s="286"/>
      <c r="Z754" s="286">
        <f t="shared" si="20"/>
        <v>12770266</v>
      </c>
    </row>
    <row r="755" spans="1:26" ht="12.65" customHeight="1" x14ac:dyDescent="0.35">
      <c r="A755" s="209" t="str">
        <f>RIGHT($C$84,3)&amp;"*"&amp;RIGHT($C$83,4)&amp;"*"&amp;Y$55&amp;"*"&amp;"A"</f>
        <v>029*2020*7140*A</v>
      </c>
      <c r="B755" s="286">
        <f>ROUND(Y59,0)</f>
        <v>114513</v>
      </c>
      <c r="C755" s="289">
        <f>ROUND(Y60,2)</f>
        <v>166.91</v>
      </c>
      <c r="D755" s="286">
        <f>ROUND(Y61,0)</f>
        <v>14323508</v>
      </c>
      <c r="E755" s="286">
        <f>ROUND(Y62,0)</f>
        <v>5491666</v>
      </c>
      <c r="F755" s="286">
        <f>ROUND(Y63,0)</f>
        <v>0</v>
      </c>
      <c r="G755" s="286">
        <f>ROUND(Y64,0)</f>
        <v>6666773</v>
      </c>
      <c r="H755" s="286">
        <f>ROUND(Y65,0)</f>
        <v>17628</v>
      </c>
      <c r="I755" s="286">
        <f>ROUND(Y66,0)</f>
        <v>133658</v>
      </c>
      <c r="J755" s="286">
        <f>ROUND(Y67,0)</f>
        <v>2348693</v>
      </c>
      <c r="K755" s="286">
        <f>ROUND(Y68,0)</f>
        <v>46308</v>
      </c>
      <c r="L755" s="286">
        <f>ROUND(Y70,0)</f>
        <v>12149</v>
      </c>
      <c r="M755" s="286">
        <f>ROUND(Y71,0)</f>
        <v>38780</v>
      </c>
      <c r="N755" s="286">
        <f>ROUND(Y76,0)</f>
        <v>143795416</v>
      </c>
      <c r="O755" s="286">
        <f>ROUND(Y74,0)</f>
        <v>88350814</v>
      </c>
      <c r="P755" s="286">
        <f>IF(Y77&gt;0,ROUND(Y77,0),0)</f>
        <v>30559</v>
      </c>
      <c r="Q755" s="286">
        <f>IF(Y78&gt;0,ROUND(Y78,0),0)</f>
        <v>0</v>
      </c>
      <c r="R755" s="286">
        <f>IF(Y79&gt;0,ROUND(Y79,0),0)</f>
        <v>11154</v>
      </c>
      <c r="S755" s="286">
        <f>IF(Y80&gt;0,ROUND(Y80,0),0)</f>
        <v>0</v>
      </c>
      <c r="T755" s="289">
        <f>IF(Y81&gt;0,ROUND(Y81,2),0)</f>
        <v>21.47</v>
      </c>
      <c r="U755" s="286"/>
      <c r="X755" s="286"/>
      <c r="Y755" s="286"/>
      <c r="Z755" s="286">
        <f t="shared" si="20"/>
        <v>18673364</v>
      </c>
    </row>
    <row r="756" spans="1:26" ht="12.65" customHeight="1" x14ac:dyDescent="0.35">
      <c r="A756" s="209" t="str">
        <f>RIGHT($C$84,3)&amp;"*"&amp;RIGHT($C$83,4)&amp;"*"&amp;Z$55&amp;"*"&amp;"A"</f>
        <v>029*2020*7150*A</v>
      </c>
      <c r="B756" s="286">
        <f>ROUND(Z59,0)</f>
        <v>1675</v>
      </c>
      <c r="C756" s="289">
        <f>ROUND(Z60,2)</f>
        <v>6.43</v>
      </c>
      <c r="D756" s="286">
        <f>ROUND(Z61,0)</f>
        <v>829003</v>
      </c>
      <c r="E756" s="286">
        <f>ROUND(Z62,0)</f>
        <v>266036</v>
      </c>
      <c r="F756" s="286">
        <f>ROUND(Z63,0)</f>
        <v>0</v>
      </c>
      <c r="G756" s="286">
        <f>ROUND(Z64,0)</f>
        <v>232172</v>
      </c>
      <c r="H756" s="286">
        <f>ROUND(Z65,0)</f>
        <v>334</v>
      </c>
      <c r="I756" s="286">
        <f>ROUND(Z66,0)</f>
        <v>44902</v>
      </c>
      <c r="J756" s="286">
        <f>ROUND(Z67,0)</f>
        <v>192246</v>
      </c>
      <c r="K756" s="286">
        <f>ROUND(Z68,0)</f>
        <v>93473</v>
      </c>
      <c r="L756" s="286">
        <f>ROUND(Z70,0)</f>
        <v>9719</v>
      </c>
      <c r="M756" s="286">
        <f>ROUND(Z71,0)</f>
        <v>0</v>
      </c>
      <c r="N756" s="286">
        <f>ROUND(Z76,0)</f>
        <v>22050363</v>
      </c>
      <c r="O756" s="286">
        <f>ROUND(Z74,0)</f>
        <v>609665</v>
      </c>
      <c r="P756" s="286">
        <f>IF(Z77&gt;0,ROUND(Z77,0),0)</f>
        <v>2863</v>
      </c>
      <c r="Q756" s="286">
        <f>IF(Z78&gt;0,ROUND(Z78,0),0)</f>
        <v>0</v>
      </c>
      <c r="R756" s="286">
        <f>IF(Z79&gt;0,ROUND(Z79,0),0)</f>
        <v>1045</v>
      </c>
      <c r="S756" s="286">
        <f>IF(Z80&gt;0,ROUND(Z80,0),0)</f>
        <v>2436</v>
      </c>
      <c r="T756" s="289">
        <f>IF(Z81&gt;0,ROUND(Z81,2),0)</f>
        <v>2.68</v>
      </c>
      <c r="U756" s="286"/>
      <c r="X756" s="286"/>
      <c r="Y756" s="286"/>
      <c r="Z756" s="286">
        <f t="shared" si="20"/>
        <v>2494178</v>
      </c>
    </row>
    <row r="757" spans="1:26" ht="12.65" customHeight="1" x14ac:dyDescent="0.35">
      <c r="A757" s="209" t="str">
        <f>RIGHT($C$84,3)&amp;"*"&amp;RIGHT($C$83,4)&amp;"*"&amp;AA$55&amp;"*"&amp;"A"</f>
        <v>029*2020*7160*A</v>
      </c>
      <c r="B757" s="286">
        <f>ROUND(AA59,0)</f>
        <v>4922</v>
      </c>
      <c r="C757" s="289">
        <f>ROUND(AA60,2)</f>
        <v>3.71</v>
      </c>
      <c r="D757" s="286">
        <f>ROUND(AA61,0)</f>
        <v>492141</v>
      </c>
      <c r="E757" s="286">
        <f>ROUND(AA62,0)</f>
        <v>197794</v>
      </c>
      <c r="F757" s="286">
        <f>ROUND(AA63,0)</f>
        <v>0</v>
      </c>
      <c r="G757" s="286">
        <f>ROUND(AA64,0)</f>
        <v>192516</v>
      </c>
      <c r="H757" s="286">
        <f>ROUND(AA65,0)</f>
        <v>0</v>
      </c>
      <c r="I757" s="286">
        <f>ROUND(AA66,0)</f>
        <v>895</v>
      </c>
      <c r="J757" s="286">
        <f>ROUND(AA67,0)</f>
        <v>187932</v>
      </c>
      <c r="K757" s="286">
        <f>ROUND(AA68,0)</f>
        <v>77</v>
      </c>
      <c r="L757" s="286">
        <f>ROUND(AA70,0)</f>
        <v>214</v>
      </c>
      <c r="M757" s="286">
        <f>ROUND(AA71,0)</f>
        <v>0</v>
      </c>
      <c r="N757" s="286">
        <f>ROUND(AA76,0)</f>
        <v>3419512</v>
      </c>
      <c r="O757" s="286">
        <f>ROUND(AA74,0)</f>
        <v>591824</v>
      </c>
      <c r="P757" s="286">
        <f>IF(AA77&gt;0,ROUND(AA77,0),0)</f>
        <v>1694</v>
      </c>
      <c r="Q757" s="286">
        <f>IF(AA78&gt;0,ROUND(AA78,0),0)</f>
        <v>0</v>
      </c>
      <c r="R757" s="286">
        <f>IF(AA79&gt;0,ROUND(AA79,0),0)</f>
        <v>618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>
        <f t="shared" si="20"/>
        <v>513849</v>
      </c>
    </row>
    <row r="758" spans="1:26" ht="12.65" customHeight="1" x14ac:dyDescent="0.35">
      <c r="A758" s="209" t="str">
        <f>RIGHT($C$84,3)&amp;"*"&amp;RIGHT($C$83,4)&amp;"*"&amp;AB$55&amp;"*"&amp;"A"</f>
        <v>029*2020*7170*A</v>
      </c>
      <c r="B758" s="286"/>
      <c r="C758" s="289">
        <f>ROUND(AB60,2)</f>
        <v>214.65</v>
      </c>
      <c r="D758" s="286">
        <f>ROUND(AB61,0)</f>
        <v>22616810</v>
      </c>
      <c r="E758" s="286">
        <f>ROUND(AB62,0)</f>
        <v>8680586</v>
      </c>
      <c r="F758" s="286">
        <f>ROUND(AB63,0)</f>
        <v>431</v>
      </c>
      <c r="G758" s="286">
        <f>ROUND(AB64,0)</f>
        <v>78711731</v>
      </c>
      <c r="H758" s="286">
        <f>ROUND(AB65,0)</f>
        <v>28250</v>
      </c>
      <c r="I758" s="286">
        <f>ROUND(AB66,0)</f>
        <v>7264217</v>
      </c>
      <c r="J758" s="286">
        <f>ROUND(AB67,0)</f>
        <v>152537</v>
      </c>
      <c r="K758" s="286">
        <f>ROUND(AB68,0)</f>
        <v>1211488</v>
      </c>
      <c r="L758" s="286">
        <f>ROUND(AB70,0)</f>
        <v>110398</v>
      </c>
      <c r="M758" s="286">
        <f>ROUND(AB71,0)</f>
        <v>37897764</v>
      </c>
      <c r="N758" s="286">
        <f>ROUND(AB76,0)</f>
        <v>301004387</v>
      </c>
      <c r="O758" s="286">
        <f>ROUND(AB74,0)</f>
        <v>143013044</v>
      </c>
      <c r="P758" s="286">
        <f>IF(AB77&gt;0,ROUND(AB77,0),0)</f>
        <v>18296</v>
      </c>
      <c r="Q758" s="286">
        <f>IF(AB78&gt;0,ROUND(AB78,0),0)</f>
        <v>0</v>
      </c>
      <c r="R758" s="286">
        <f>IF(AB79&gt;0,ROUND(AB79,0),0)</f>
        <v>6678</v>
      </c>
      <c r="S758" s="286">
        <f>IF(AB80&gt;0,ROUND(AB80,0),0)</f>
        <v>6051</v>
      </c>
      <c r="T758" s="289">
        <f>IF(AB81&gt;0,ROUND(AB81,2),0)</f>
        <v>0</v>
      </c>
      <c r="U758" s="286"/>
      <c r="X758" s="286"/>
      <c r="Y758" s="286"/>
      <c r="Z758" s="286">
        <f t="shared" si="20"/>
        <v>38446528</v>
      </c>
    </row>
    <row r="759" spans="1:26" ht="12.65" customHeight="1" x14ac:dyDescent="0.35">
      <c r="A759" s="209" t="str">
        <f>RIGHT($C$84,3)&amp;"*"&amp;RIGHT($C$83,4)&amp;"*"&amp;AC$55&amp;"*"&amp;"A"</f>
        <v>029*2020*7180*A</v>
      </c>
      <c r="B759" s="286">
        <f>ROUND(AC59,0)</f>
        <v>47975</v>
      </c>
      <c r="C759" s="289">
        <f>ROUND(AC60,2)</f>
        <v>72.709999999999994</v>
      </c>
      <c r="D759" s="286">
        <f>ROUND(AC61,0)</f>
        <v>6742920</v>
      </c>
      <c r="E759" s="286">
        <f>ROUND(AC62,0)</f>
        <v>2451969</v>
      </c>
      <c r="F759" s="286">
        <f>ROUND(AC63,0)</f>
        <v>0</v>
      </c>
      <c r="G759" s="286">
        <f>ROUND(AC64,0)</f>
        <v>1072355</v>
      </c>
      <c r="H759" s="286">
        <f>ROUND(AC65,0)</f>
        <v>8013</v>
      </c>
      <c r="I759" s="286">
        <f>ROUND(AC66,0)</f>
        <v>3386</v>
      </c>
      <c r="J759" s="286">
        <f>ROUND(AC67,0)</f>
        <v>474864</v>
      </c>
      <c r="K759" s="286">
        <f>ROUND(AC68,0)</f>
        <v>11919</v>
      </c>
      <c r="L759" s="286">
        <f>ROUND(AC70,0)</f>
        <v>3920</v>
      </c>
      <c r="M759" s="286">
        <f>ROUND(AC71,0)</f>
        <v>0</v>
      </c>
      <c r="N759" s="286">
        <f>ROUND(AC76,0)</f>
        <v>58825117</v>
      </c>
      <c r="O759" s="286">
        <f>ROUND(AC74,0)</f>
        <v>56083010</v>
      </c>
      <c r="P759" s="286">
        <f>IF(AC77&gt;0,ROUND(AC77,0),0)</f>
        <v>3706</v>
      </c>
      <c r="Q759" s="286">
        <f>IF(AC78&gt;0,ROUND(AC78,0),0)</f>
        <v>0</v>
      </c>
      <c r="R759" s="286">
        <f>IF(AC79&gt;0,ROUND(AC79,0),0)</f>
        <v>1353</v>
      </c>
      <c r="S759" s="286">
        <f>IF(AC80&gt;0,ROUND(AC80,0),0)</f>
        <v>0</v>
      </c>
      <c r="T759" s="289">
        <f>IF(AC81&gt;0,ROUND(AC81,2),0)</f>
        <v>0.37</v>
      </c>
      <c r="U759" s="286"/>
      <c r="X759" s="286"/>
      <c r="Y759" s="286"/>
      <c r="Z759" s="286">
        <f t="shared" si="20"/>
        <v>6868053</v>
      </c>
    </row>
    <row r="760" spans="1:26" ht="12.65" customHeight="1" x14ac:dyDescent="0.35">
      <c r="A760" s="209" t="str">
        <f>RIGHT($C$84,3)&amp;"*"&amp;RIGHT($C$83,4)&amp;"*"&amp;AD$55&amp;"*"&amp;"A"</f>
        <v>029*2020*7190*A</v>
      </c>
      <c r="B760" s="286">
        <f>ROUND(AD59,0)</f>
        <v>17365</v>
      </c>
      <c r="C760" s="289">
        <f>ROUND(AD60,2)</f>
        <v>0</v>
      </c>
      <c r="D760" s="286">
        <f>ROUND(AD61,0)</f>
        <v>0</v>
      </c>
      <c r="E760" s="286">
        <f>ROUND(AD62,0)</f>
        <v>0</v>
      </c>
      <c r="F760" s="286">
        <f>ROUND(AD63,0)</f>
        <v>0</v>
      </c>
      <c r="G760" s="286">
        <f>ROUND(AD64,0)</f>
        <v>215</v>
      </c>
      <c r="H760" s="286">
        <f>ROUND(AD65,0)</f>
        <v>487</v>
      </c>
      <c r="I760" s="286">
        <f>ROUND(AD66,0)</f>
        <v>2431823</v>
      </c>
      <c r="J760" s="286">
        <f>ROUND(AD67,0)</f>
        <v>11156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7982276</v>
      </c>
      <c r="O760" s="286">
        <f>ROUND(AD74,0)</f>
        <v>7681400</v>
      </c>
      <c r="P760" s="286">
        <f>IF(AD77&gt;0,ROUND(AD77,0),0)</f>
        <v>1602</v>
      </c>
      <c r="Q760" s="286">
        <f>IF(AD78&gt;0,ROUND(AD78,0),0)</f>
        <v>0</v>
      </c>
      <c r="R760" s="286">
        <f>IF(AD79&gt;0,ROUND(AD79,0),0)</f>
        <v>585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>
        <f t="shared" si="20"/>
        <v>1042446</v>
      </c>
    </row>
    <row r="761" spans="1:26" ht="12.65" customHeight="1" x14ac:dyDescent="0.35">
      <c r="A761" s="209" t="str">
        <f>RIGHT($C$84,3)&amp;"*"&amp;RIGHT($C$83,4)&amp;"*"&amp;AE$55&amp;"*"&amp;"A"</f>
        <v>029*2020*7200*A</v>
      </c>
      <c r="B761" s="286">
        <f>ROUND(AE59,0)</f>
        <v>110692</v>
      </c>
      <c r="C761" s="289">
        <f>ROUND(AE60,2)</f>
        <v>74.38</v>
      </c>
      <c r="D761" s="286">
        <f>ROUND(AE61,0)</f>
        <v>7185441</v>
      </c>
      <c r="E761" s="286">
        <f>ROUND(AE62,0)</f>
        <v>2813170</v>
      </c>
      <c r="F761" s="286">
        <f>ROUND(AE63,0)</f>
        <v>0</v>
      </c>
      <c r="G761" s="286">
        <f>ROUND(AE64,0)</f>
        <v>99173</v>
      </c>
      <c r="H761" s="286">
        <f>ROUND(AE65,0)</f>
        <v>3455</v>
      </c>
      <c r="I761" s="286">
        <f>ROUND(AE66,0)</f>
        <v>26812</v>
      </c>
      <c r="J761" s="286">
        <f>ROUND(AE67,0)</f>
        <v>62388</v>
      </c>
      <c r="K761" s="286">
        <f>ROUND(AE68,0)</f>
        <v>66</v>
      </c>
      <c r="L761" s="286">
        <f>ROUND(AE70,0)</f>
        <v>2218</v>
      </c>
      <c r="M761" s="286">
        <f>ROUND(AE71,0)</f>
        <v>541</v>
      </c>
      <c r="N761" s="286">
        <f>ROUND(AE76,0)</f>
        <v>18524423</v>
      </c>
      <c r="O761" s="286">
        <f>ROUND(AE74,0)</f>
        <v>13702099</v>
      </c>
      <c r="P761" s="286">
        <f>IF(AE77&gt;0,ROUND(AE77,0),0)</f>
        <v>7948</v>
      </c>
      <c r="Q761" s="286">
        <f>IF(AE78&gt;0,ROUND(AE78,0),0)</f>
        <v>0</v>
      </c>
      <c r="R761" s="286">
        <f>IF(AE79&gt;0,ROUND(AE79,0),0)</f>
        <v>2901</v>
      </c>
      <c r="S761" s="286">
        <f>IF(AE80&gt;0,ROUND(AE80,0),0)</f>
        <v>27682</v>
      </c>
      <c r="T761" s="289">
        <f>IF(AE81&gt;0,ROUND(AE81,2),0)</f>
        <v>0</v>
      </c>
      <c r="U761" s="286"/>
      <c r="X761" s="286"/>
      <c r="Y761" s="286"/>
      <c r="Z761" s="286">
        <f t="shared" si="20"/>
        <v>3130665</v>
      </c>
    </row>
    <row r="762" spans="1:26" ht="12.65" customHeight="1" x14ac:dyDescent="0.35">
      <c r="A762" s="209" t="str">
        <f>RIGHT($C$84,3)&amp;"*"&amp;RIGHT($C$83,4)&amp;"*"&amp;AF$55&amp;"*"&amp;"A"</f>
        <v>029*2020*7220*A</v>
      </c>
      <c r="B762" s="286">
        <f>ROUND(AF59,0)</f>
        <v>55329</v>
      </c>
      <c r="C762" s="289">
        <f>ROUND(AF60,2)</f>
        <v>77.150000000000006</v>
      </c>
      <c r="D762" s="286">
        <f>ROUND(AF61,0)</f>
        <v>6587633</v>
      </c>
      <c r="E762" s="286">
        <f>ROUND(AF62,0)</f>
        <v>2411582</v>
      </c>
      <c r="F762" s="286">
        <f>ROUND(AF63,0)</f>
        <v>105701</v>
      </c>
      <c r="G762" s="286">
        <f>ROUND(AF64,0)</f>
        <v>63924</v>
      </c>
      <c r="H762" s="286">
        <f>ROUND(AF65,0)</f>
        <v>12576</v>
      </c>
      <c r="I762" s="286">
        <f>ROUND(AF66,0)</f>
        <v>163282</v>
      </c>
      <c r="J762" s="286">
        <f>ROUND(AF67,0)</f>
        <v>71376</v>
      </c>
      <c r="K762" s="286">
        <f>ROUND(AF68,0)</f>
        <v>131</v>
      </c>
      <c r="L762" s="286">
        <f>ROUND(AF70,0)</f>
        <v>78111</v>
      </c>
      <c r="M762" s="286">
        <f>ROUND(AF71,0)</f>
        <v>5634378</v>
      </c>
      <c r="N762" s="286">
        <f>ROUND(AF76,0)</f>
        <v>6842175</v>
      </c>
      <c r="O762" s="286">
        <f>ROUND(AF74,0)</f>
        <v>4026</v>
      </c>
      <c r="P762" s="286">
        <f>IF(AF77&gt;0,ROUND(AF77,0),0)</f>
        <v>10250</v>
      </c>
      <c r="Q762" s="286">
        <f>IF(AF78&gt;0,ROUND(AF78,0),0)</f>
        <v>0</v>
      </c>
      <c r="R762" s="286">
        <f>IF(AF79&gt;0,ROUND(AF79,0),0)</f>
        <v>3741</v>
      </c>
      <c r="S762" s="286">
        <f>IF(AF80&gt;0,ROUND(AF80,0),0)</f>
        <v>0</v>
      </c>
      <c r="T762" s="289">
        <f>IF(AF81&gt;0,ROUND(AF81,2),0)</f>
        <v>4.0599999999999996</v>
      </c>
      <c r="U762" s="286"/>
      <c r="X762" s="286"/>
      <c r="Y762" s="286"/>
      <c r="Z762" s="286">
        <f t="shared" si="20"/>
        <v>1728917</v>
      </c>
    </row>
    <row r="763" spans="1:26" ht="12.65" customHeight="1" x14ac:dyDescent="0.35">
      <c r="A763" s="209" t="str">
        <f>RIGHT($C$84,3)&amp;"*"&amp;RIGHT($C$83,4)&amp;"*"&amp;AG$55&amp;"*"&amp;"A"</f>
        <v>029*2020*7230*A</v>
      </c>
      <c r="B763" s="286">
        <f>ROUND(AG59,0)</f>
        <v>53550</v>
      </c>
      <c r="C763" s="289">
        <f>ROUND(AG60,2)</f>
        <v>194.43</v>
      </c>
      <c r="D763" s="286">
        <f>ROUND(AG61,0)</f>
        <v>24013167</v>
      </c>
      <c r="E763" s="286">
        <f>ROUND(AG62,0)</f>
        <v>7431967</v>
      </c>
      <c r="F763" s="286">
        <f>ROUND(AG63,0)</f>
        <v>0</v>
      </c>
      <c r="G763" s="286">
        <f>ROUND(AG64,0)</f>
        <v>2925803</v>
      </c>
      <c r="H763" s="286">
        <f>ROUND(AG65,0)</f>
        <v>14915</v>
      </c>
      <c r="I763" s="286">
        <f>ROUND(AG66,0)</f>
        <v>383102</v>
      </c>
      <c r="J763" s="286">
        <f>ROUND(AG67,0)</f>
        <v>275307</v>
      </c>
      <c r="K763" s="286">
        <f>ROUND(AG68,0)</f>
        <v>204</v>
      </c>
      <c r="L763" s="286">
        <f>ROUND(AG70,0)</f>
        <v>181780</v>
      </c>
      <c r="M763" s="286">
        <f>ROUND(AG71,0)</f>
        <v>1138882</v>
      </c>
      <c r="N763" s="286">
        <f>ROUND(AG76,0)</f>
        <v>238077596</v>
      </c>
      <c r="O763" s="286">
        <f>ROUND(AG74,0)</f>
        <v>84540839</v>
      </c>
      <c r="P763" s="286">
        <f>IF(AG77&gt;0,ROUND(AG77,0),0)</f>
        <v>26332</v>
      </c>
      <c r="Q763" s="286">
        <f>IF(AG78&gt;0,ROUND(AG78,0),0)</f>
        <v>0</v>
      </c>
      <c r="R763" s="286">
        <f>IF(AG79&gt;0,ROUND(AG79,0),0)</f>
        <v>9611</v>
      </c>
      <c r="S763" s="286">
        <f>IF(AG80&gt;0,ROUND(AG80,0),0)</f>
        <v>330802</v>
      </c>
      <c r="T763" s="289">
        <f>IF(AG81&gt;0,ROUND(AG81,2),0)</f>
        <v>100.91</v>
      </c>
      <c r="U763" s="286"/>
      <c r="X763" s="286"/>
      <c r="Y763" s="286"/>
      <c r="Z763" s="286">
        <f t="shared" si="20"/>
        <v>29837324</v>
      </c>
    </row>
    <row r="764" spans="1:26" ht="12.65" customHeight="1" x14ac:dyDescent="0.35">
      <c r="A764" s="209" t="str">
        <f>RIGHT($C$84,3)&amp;"*"&amp;RIGHT($C$83,4)&amp;"*"&amp;AH$55&amp;"*"&amp;"A"</f>
        <v>029*2020*7240*A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>
        <f>ROUND(AH62,0)</f>
        <v>0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30176</v>
      </c>
      <c r="J764" s="286">
        <f>ROUND(AH67,0)</f>
        <v>0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>
        <f t="shared" si="20"/>
        <v>2242</v>
      </c>
    </row>
    <row r="765" spans="1:26" ht="12.65" customHeight="1" x14ac:dyDescent="0.35">
      <c r="A765" s="209" t="str">
        <f>RIGHT($C$84,3)&amp;"*"&amp;RIGHT($C$83,4)&amp;"*"&amp;AI$55&amp;"*"&amp;"A"</f>
        <v>029*2020*7250*A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>
        <f>ROUND(AI62,0)</f>
        <v>0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>
        <f>ROUND(AI67,0)</f>
        <v>0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>
        <f t="shared" si="20"/>
        <v>0</v>
      </c>
    </row>
    <row r="766" spans="1:26" ht="12.65" customHeight="1" x14ac:dyDescent="0.35">
      <c r="A766" s="209" t="str">
        <f>RIGHT($C$84,3)&amp;"*"&amp;RIGHT($C$83,4)&amp;"*"&amp;AJ$55&amp;"*"&amp;"A"</f>
        <v>029*2020*7260*A</v>
      </c>
      <c r="B766" s="286">
        <f>ROUND(AJ59,0)</f>
        <v>245885</v>
      </c>
      <c r="C766" s="289">
        <f>ROUND(AJ60,2)</f>
        <v>656.37</v>
      </c>
      <c r="D766" s="286">
        <f>ROUND(AJ61,0)</f>
        <v>58668565</v>
      </c>
      <c r="E766" s="286">
        <f>ROUND(AJ62,0)</f>
        <v>21255344</v>
      </c>
      <c r="F766" s="286">
        <f>ROUND(AJ63,0)</f>
        <v>214980</v>
      </c>
      <c r="G766" s="286">
        <f>ROUND(AJ64,0)</f>
        <v>6704525</v>
      </c>
      <c r="H766" s="286">
        <f>ROUND(AJ65,0)</f>
        <v>89570</v>
      </c>
      <c r="I766" s="286">
        <f>ROUND(AJ66,0)</f>
        <v>1563857</v>
      </c>
      <c r="J766" s="286">
        <f>ROUND(AJ67,0)</f>
        <v>2684940</v>
      </c>
      <c r="K766" s="286">
        <f>ROUND(AJ68,0)</f>
        <v>699650</v>
      </c>
      <c r="L766" s="286">
        <f>ROUND(AJ70,0)</f>
        <v>167510</v>
      </c>
      <c r="M766" s="286">
        <f>ROUND(AJ71,0)</f>
        <v>15167889</v>
      </c>
      <c r="N766" s="286">
        <f>ROUND(AJ76,0)</f>
        <v>149933094</v>
      </c>
      <c r="O766" s="286">
        <f>ROUND(AJ74,0)</f>
        <v>9292848</v>
      </c>
      <c r="P766" s="286">
        <f>IF(AJ77&gt;0,ROUND(AJ77,0),0)</f>
        <v>209810</v>
      </c>
      <c r="Q766" s="286">
        <f>IF(AJ78&gt;0,ROUND(AJ78,0),0)</f>
        <v>0</v>
      </c>
      <c r="R766" s="286">
        <f>IF(AJ79&gt;0,ROUND(AJ79,0),0)</f>
        <v>76577</v>
      </c>
      <c r="S766" s="286">
        <f>IF(AJ80&gt;0,ROUND(AJ80,0),0)</f>
        <v>139075</v>
      </c>
      <c r="T766" s="289">
        <f>IF(AJ81&gt;0,ROUND(AJ81,2),0)</f>
        <v>146.85</v>
      </c>
      <c r="U766" s="286"/>
      <c r="X766" s="286"/>
      <c r="Y766" s="286"/>
      <c r="Z766" s="286">
        <f t="shared" si="20"/>
        <v>36165973</v>
      </c>
    </row>
    <row r="767" spans="1:26" ht="12.65" customHeight="1" x14ac:dyDescent="0.35">
      <c r="A767" s="209" t="str">
        <f>RIGHT($C$84,3)&amp;"*"&amp;RIGHT($C$83,4)&amp;"*"&amp;AK$55&amp;"*"&amp;"A"</f>
        <v>029*2020*7310*A</v>
      </c>
      <c r="B767" s="286">
        <f>ROUND(AK59,0)</f>
        <v>65014</v>
      </c>
      <c r="C767" s="289">
        <f>ROUND(AK60,2)</f>
        <v>28.34</v>
      </c>
      <c r="D767" s="286">
        <f>ROUND(AK61,0)</f>
        <v>2639709</v>
      </c>
      <c r="E767" s="286">
        <f>ROUND(AK62,0)</f>
        <v>1016913</v>
      </c>
      <c r="F767" s="286">
        <f>ROUND(AK63,0)</f>
        <v>0</v>
      </c>
      <c r="G767" s="286">
        <f>ROUND(AK64,0)</f>
        <v>19596</v>
      </c>
      <c r="H767" s="286">
        <f>ROUND(AK65,0)</f>
        <v>2530</v>
      </c>
      <c r="I767" s="286">
        <f>ROUND(AK66,0)</f>
        <v>1443</v>
      </c>
      <c r="J767" s="286">
        <f>ROUND(AK67,0)</f>
        <v>69390</v>
      </c>
      <c r="K767" s="286">
        <f>ROUND(AK68,0)</f>
        <v>71</v>
      </c>
      <c r="L767" s="286">
        <f>ROUND(AK70,0)</f>
        <v>2907</v>
      </c>
      <c r="M767" s="286">
        <f>ROUND(AK71,0)</f>
        <v>363710</v>
      </c>
      <c r="N767" s="286">
        <f>ROUND(AK76,0)</f>
        <v>7641740</v>
      </c>
      <c r="O767" s="286">
        <f>ROUND(AK74,0)</f>
        <v>7629480</v>
      </c>
      <c r="P767" s="286">
        <f>IF(AK77&gt;0,ROUND(AK77,0),0)</f>
        <v>6608</v>
      </c>
      <c r="Q767" s="286">
        <f>IF(AK78&gt;0,ROUND(AK78,0),0)</f>
        <v>0</v>
      </c>
      <c r="R767" s="286">
        <f>IF(AK79&gt;0,ROUND(AK79,0),0)</f>
        <v>2412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>
        <f t="shared" si="20"/>
        <v>1399859</v>
      </c>
    </row>
    <row r="768" spans="1:26" ht="12.65" customHeight="1" x14ac:dyDescent="0.35">
      <c r="A768" s="209" t="str">
        <f>RIGHT($C$84,3)&amp;"*"&amp;RIGHT($C$83,4)&amp;"*"&amp;AL$55&amp;"*"&amp;"A"</f>
        <v>029*2020*7320*A</v>
      </c>
      <c r="B768" s="286">
        <f>ROUND(AL59,0)</f>
        <v>0</v>
      </c>
      <c r="C768" s="289">
        <f>ROUND(AL60,2)</f>
        <v>0</v>
      </c>
      <c r="D768" s="286">
        <f>ROUND(AL61,0)</f>
        <v>0</v>
      </c>
      <c r="E768" s="286">
        <f>ROUND(AL62,0)</f>
        <v>0</v>
      </c>
      <c r="F768" s="286">
        <f>ROUND(AL63,0)</f>
        <v>0</v>
      </c>
      <c r="G768" s="286">
        <f>ROUND(AL64,0)</f>
        <v>0</v>
      </c>
      <c r="H768" s="286">
        <f>ROUND(AL65,0)</f>
        <v>0</v>
      </c>
      <c r="I768" s="286">
        <f>ROUND(AL66,0)</f>
        <v>0</v>
      </c>
      <c r="J768" s="286">
        <f>ROUND(AL67,0)</f>
        <v>0</v>
      </c>
      <c r="K768" s="286">
        <f>ROUND(AL68,0)</f>
        <v>0</v>
      </c>
      <c r="L768" s="286">
        <f>ROUND(AL70,0)</f>
        <v>0</v>
      </c>
      <c r="M768" s="286">
        <f>ROUND(AL71,0)</f>
        <v>0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>
        <f t="shared" si="20"/>
        <v>0</v>
      </c>
    </row>
    <row r="769" spans="1:26" ht="12.65" customHeight="1" x14ac:dyDescent="0.35">
      <c r="A769" s="209" t="str">
        <f>RIGHT($C$84,3)&amp;"*"&amp;RIGHT($C$83,4)&amp;"*"&amp;AM$55&amp;"*"&amp;"A"</f>
        <v>029*2020*7330*A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>
        <f t="shared" si="20"/>
        <v>0</v>
      </c>
    </row>
    <row r="770" spans="1:26" ht="12.65" customHeight="1" x14ac:dyDescent="0.35">
      <c r="A770" s="209" t="str">
        <f>RIGHT($C$84,3)&amp;"*"&amp;RIGHT($C$83,4)&amp;"*"&amp;AN$55&amp;"*"&amp;"A"</f>
        <v>029*2020*7340*A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>
        <f>ROUND(AN62,0)</f>
        <v>0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>
        <f>ROUND(AN67,0)</f>
        <v>0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>
        <f t="shared" si="20"/>
        <v>0</v>
      </c>
    </row>
    <row r="771" spans="1:26" ht="12.65" customHeight="1" x14ac:dyDescent="0.35">
      <c r="A771" s="209" t="str">
        <f>RIGHT($C$84,3)&amp;"*"&amp;RIGHT($C$83,4)&amp;"*"&amp;AO$55&amp;"*"&amp;"A"</f>
        <v>029*2020*7350*A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>
        <f>ROUND(AO62,0)</f>
        <v>0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>
        <f>ROUND(AO67,0)</f>
        <v>0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>
        <f t="shared" si="20"/>
        <v>0</v>
      </c>
    </row>
    <row r="772" spans="1:26" ht="12.65" customHeight="1" x14ac:dyDescent="0.35">
      <c r="A772" s="209" t="str">
        <f>RIGHT($C$84,3)&amp;"*"&amp;RIGHT($C$83,4)&amp;"*"&amp;AP$55&amp;"*"&amp;"A"</f>
        <v>029*2020*7380*A</v>
      </c>
      <c r="B772" s="286">
        <f>ROUND(AP59,0)</f>
        <v>0</v>
      </c>
      <c r="C772" s="289">
        <f>ROUND(AP60,2)</f>
        <v>0</v>
      </c>
      <c r="D772" s="286">
        <f>ROUND(AP61,0)</f>
        <v>0</v>
      </c>
      <c r="E772" s="286">
        <f>ROUND(AP62,0)</f>
        <v>0</v>
      </c>
      <c r="F772" s="286">
        <f>ROUND(AP63,0)</f>
        <v>0</v>
      </c>
      <c r="G772" s="286">
        <f>ROUND(AP64,0)</f>
        <v>0</v>
      </c>
      <c r="H772" s="286">
        <f>ROUND(AP65,0)</f>
        <v>0</v>
      </c>
      <c r="I772" s="286">
        <f>ROUND(AP66,0)</f>
        <v>0</v>
      </c>
      <c r="J772" s="286">
        <f>ROUND(AP67,0)</f>
        <v>0</v>
      </c>
      <c r="K772" s="286">
        <f>ROUND(AP68,0)</f>
        <v>0</v>
      </c>
      <c r="L772" s="286">
        <f>ROUND(AP70,0)</f>
        <v>0</v>
      </c>
      <c r="M772" s="286">
        <f>ROUND(AP71,0)</f>
        <v>0</v>
      </c>
      <c r="N772" s="286">
        <f>ROUND(AP76,0)</f>
        <v>0</v>
      </c>
      <c r="O772" s="286">
        <f>ROUND(AP74,0)</f>
        <v>0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0</v>
      </c>
      <c r="S772" s="286">
        <f>IF(AP80&gt;0,ROUND(AP80,0),0)</f>
        <v>0</v>
      </c>
      <c r="T772" s="289">
        <f>IF(AP81&gt;0,ROUND(AP81,2),0)</f>
        <v>0</v>
      </c>
      <c r="U772" s="286"/>
      <c r="X772" s="286"/>
      <c r="Y772" s="286"/>
      <c r="Z772" s="286">
        <f t="shared" si="20"/>
        <v>0</v>
      </c>
    </row>
    <row r="773" spans="1:26" ht="12.65" customHeight="1" x14ac:dyDescent="0.35">
      <c r="A773" s="209" t="str">
        <f>RIGHT($C$84,3)&amp;"*"&amp;RIGHT($C$83,4)&amp;"*"&amp;AQ$55&amp;"*"&amp;"A"</f>
        <v>029*2020*7390*A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50000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150000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>
        <f t="shared" si="20"/>
        <v>-7431</v>
      </c>
    </row>
    <row r="774" spans="1:26" ht="12.65" customHeight="1" x14ac:dyDescent="0.35">
      <c r="A774" s="209" t="str">
        <f>RIGHT($C$84,3)&amp;"*"&amp;RIGHT($C$83,4)&amp;"*"&amp;AR$55&amp;"*"&amp;"A"</f>
        <v>029*2020*7400*A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>
        <f t="shared" si="20"/>
        <v>0</v>
      </c>
    </row>
    <row r="775" spans="1:26" ht="12.65" customHeight="1" x14ac:dyDescent="0.35">
      <c r="A775" s="209" t="str">
        <f>RIGHT($C$84,3)&amp;"*"&amp;RIGHT($C$83,4)&amp;"*"&amp;AS$55&amp;"*"&amp;"A"</f>
        <v>029*2020*7410*A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>
        <f t="shared" si="20"/>
        <v>0</v>
      </c>
    </row>
    <row r="776" spans="1:26" ht="12.65" customHeight="1" x14ac:dyDescent="0.35">
      <c r="A776" s="209" t="str">
        <f>RIGHT($C$84,3)&amp;"*"&amp;RIGHT($C$83,4)&amp;"*"&amp;AT$55&amp;"*"&amp;"A"</f>
        <v>029*2020*7420*A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>
        <f>ROUND(AT62,0)</f>
        <v>0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>
        <f>ROUND(AT67,0)</f>
        <v>0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>
        <f t="shared" si="20"/>
        <v>0</v>
      </c>
    </row>
    <row r="777" spans="1:26" ht="12.65" customHeight="1" x14ac:dyDescent="0.35">
      <c r="A777" s="209" t="str">
        <f>RIGHT($C$84,3)&amp;"*"&amp;RIGHT($C$83,4)&amp;"*"&amp;AU$55&amp;"*"&amp;"A"</f>
        <v>029*2020*7430*A</v>
      </c>
      <c r="B777" s="286">
        <f>ROUND(AU59,0)</f>
        <v>3020</v>
      </c>
      <c r="C777" s="289">
        <f>ROUND(AU60,2)</f>
        <v>11.51</v>
      </c>
      <c r="D777" s="286">
        <f>ROUND(AU61,0)</f>
        <v>961534</v>
      </c>
      <c r="E777" s="286">
        <f>ROUND(AU62,0)</f>
        <v>355071</v>
      </c>
      <c r="F777" s="286">
        <f>ROUND(AU63,0)</f>
        <v>0</v>
      </c>
      <c r="G777" s="286">
        <f>ROUND(AU64,0)</f>
        <v>1021</v>
      </c>
      <c r="H777" s="286">
        <f>ROUND(AU65,0)</f>
        <v>1267</v>
      </c>
      <c r="I777" s="286">
        <f>ROUND(AU66,0)</f>
        <v>308366</v>
      </c>
      <c r="J777" s="286">
        <f>ROUND(AU67,0)</f>
        <v>0</v>
      </c>
      <c r="K777" s="286">
        <f>ROUND(AU68,0)</f>
        <v>0</v>
      </c>
      <c r="L777" s="286">
        <f>ROUND(AU70,0)</f>
        <v>300</v>
      </c>
      <c r="M777" s="286">
        <f>ROUND(AU71,0)</f>
        <v>1446707</v>
      </c>
      <c r="N777" s="286">
        <f>ROUND(AU76,0)</f>
        <v>783253</v>
      </c>
      <c r="O777" s="286">
        <f>ROUND(AU74,0)</f>
        <v>759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3.76</v>
      </c>
      <c r="U777" s="286"/>
      <c r="X777" s="286"/>
      <c r="Y777" s="286"/>
      <c r="Z777" s="286">
        <f t="shared" si="20"/>
        <v>191633</v>
      </c>
    </row>
    <row r="778" spans="1:26" ht="12.65" customHeight="1" x14ac:dyDescent="0.35">
      <c r="A778" s="209" t="str">
        <f>RIGHT($C$84,3)&amp;"*"&amp;RIGHT($C$83,4)&amp;"*"&amp;AV$55&amp;"*"&amp;"A"</f>
        <v>029*2020*7490*A</v>
      </c>
      <c r="B778" s="286"/>
      <c r="C778" s="289">
        <f>ROUND(AV60,2)</f>
        <v>46.89</v>
      </c>
      <c r="D778" s="286">
        <f>ROUND(AV61,0)</f>
        <v>4190225</v>
      </c>
      <c r="E778" s="286">
        <f>ROUND(AV62,0)</f>
        <v>1567352</v>
      </c>
      <c r="F778" s="286">
        <f>ROUND(AV63,0)</f>
        <v>0</v>
      </c>
      <c r="G778" s="286">
        <f>ROUND(AV64,0)</f>
        <v>269603</v>
      </c>
      <c r="H778" s="286">
        <f>ROUND(AV65,0)</f>
        <v>6794</v>
      </c>
      <c r="I778" s="286">
        <f>ROUND(AV66,0)</f>
        <v>3626707</v>
      </c>
      <c r="J778" s="286">
        <f>ROUND(AV67,0)</f>
        <v>12129</v>
      </c>
      <c r="K778" s="286">
        <f>ROUND(AV68,0)</f>
        <v>34428</v>
      </c>
      <c r="L778" s="286">
        <f>ROUND(AV70,0)</f>
        <v>51920</v>
      </c>
      <c r="M778" s="286">
        <f>ROUND(AV71,0)</f>
        <v>3489526</v>
      </c>
      <c r="N778" s="286">
        <f>ROUND(AV76,0)</f>
        <v>4619596</v>
      </c>
      <c r="O778" s="286">
        <f>ROUND(AV74,0)</f>
        <v>3738355</v>
      </c>
      <c r="P778" s="286">
        <f>IF(AV77&gt;0,ROUND(AV77,0),0)</f>
        <v>1620</v>
      </c>
      <c r="Q778" s="286">
        <f>IF(AV78&gt;0,ROUND(AV78,0),0)</f>
        <v>0</v>
      </c>
      <c r="R778" s="286">
        <f>IF(AV79&gt;0,ROUND(AV79,0),0)</f>
        <v>591</v>
      </c>
      <c r="S778" s="286">
        <f>IF(AV80&gt;0,ROUND(AV80,0),0)</f>
        <v>0</v>
      </c>
      <c r="T778" s="289">
        <f>IF(AV81&gt;0,ROUND(AV81,2),0)</f>
        <v>9.0399999999999991</v>
      </c>
      <c r="U778" s="286"/>
      <c r="X778" s="286"/>
      <c r="Y778" s="286"/>
      <c r="Z778" s="286">
        <f t="shared" si="20"/>
        <v>1287215</v>
      </c>
    </row>
    <row r="779" spans="1:26" ht="12.65" customHeight="1" x14ac:dyDescent="0.35">
      <c r="A779" s="209" t="str">
        <f>RIGHT($C$84,3)&amp;"*"&amp;RIGHT($C$83,4)&amp;"*"&amp;AW$55&amp;"*"&amp;"A"</f>
        <v>029*2020*8200*A</v>
      </c>
      <c r="B779" s="286"/>
      <c r="C779" s="289">
        <f>ROUND(AW60,2)</f>
        <v>3.05</v>
      </c>
      <c r="D779" s="286">
        <f>ROUND(AW61,0)</f>
        <v>205982</v>
      </c>
      <c r="E779" s="286">
        <f>ROUND(AW62,0)</f>
        <v>63816</v>
      </c>
      <c r="F779" s="286">
        <f>ROUND(AW63,0)</f>
        <v>0</v>
      </c>
      <c r="G779" s="286">
        <f>ROUND(AW64,0)</f>
        <v>388455</v>
      </c>
      <c r="H779" s="286">
        <f>ROUND(AW65,0)</f>
        <v>0</v>
      </c>
      <c r="I779" s="286">
        <f>ROUND(AW66,0)</f>
        <v>27827179</v>
      </c>
      <c r="J779" s="286">
        <f>ROUND(AW67,0)</f>
        <v>0</v>
      </c>
      <c r="K779" s="286">
        <f>ROUND(AW68,0)</f>
        <v>0</v>
      </c>
      <c r="L779" s="286">
        <f>ROUND(AW70,0)</f>
        <v>16590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40244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029*2020*8310*A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>
        <f>ROUND(AX67,0)</f>
        <v>0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029*2020*8320*A</v>
      </c>
      <c r="B781" s="286">
        <f>ROUND(AY59,0)</f>
        <v>839823</v>
      </c>
      <c r="C781" s="289">
        <f>ROUND(AY60,2)</f>
        <v>147.46</v>
      </c>
      <c r="D781" s="286">
        <f>ROUND(AY61,0)</f>
        <v>7249819</v>
      </c>
      <c r="E781" s="286">
        <f>ROUND(AY62,0)</f>
        <v>2741807</v>
      </c>
      <c r="F781" s="286">
        <f>ROUND(AY63,0)</f>
        <v>0</v>
      </c>
      <c r="G781" s="286">
        <f>ROUND(AY64,0)</f>
        <v>5363099</v>
      </c>
      <c r="H781" s="286">
        <f>ROUND(AY65,0)</f>
        <v>6439</v>
      </c>
      <c r="I781" s="286">
        <f>ROUND(AY66,0)</f>
        <v>273324</v>
      </c>
      <c r="J781" s="286">
        <f>ROUND(AY67,0)</f>
        <v>337403</v>
      </c>
      <c r="K781" s="286">
        <f>ROUND(AY68,0)</f>
        <v>105</v>
      </c>
      <c r="L781" s="286">
        <f>ROUND(AY70,0)</f>
        <v>-495569</v>
      </c>
      <c r="M781" s="286">
        <f>ROUND(AY71,0)</f>
        <v>4036404</v>
      </c>
      <c r="N781" s="286"/>
      <c r="O781" s="286"/>
      <c r="P781" s="286">
        <f>IF(AY77&gt;0,ROUND(AY77,0),0)</f>
        <v>27282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029*2020*8330*A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>
        <f>ROUND(AZ62,0)</f>
        <v>0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>
        <f>ROUND(AZ67,0)</f>
        <v>0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029*2020*8350*A</v>
      </c>
      <c r="B783" s="286">
        <f>ROUND(BA59,0)</f>
        <v>0</v>
      </c>
      <c r="C783" s="289">
        <f>ROUND(BA60,2)</f>
        <v>11.65</v>
      </c>
      <c r="D783" s="286">
        <f>ROUND(BA61,0)</f>
        <v>524576</v>
      </c>
      <c r="E783" s="286">
        <f>ROUND(BA62,0)</f>
        <v>207573</v>
      </c>
      <c r="F783" s="286">
        <f>ROUND(BA63,0)</f>
        <v>0</v>
      </c>
      <c r="G783" s="286">
        <f>ROUND(BA64,0)</f>
        <v>115245</v>
      </c>
      <c r="H783" s="286">
        <f>ROUND(BA65,0)</f>
        <v>450</v>
      </c>
      <c r="I783" s="286">
        <f>ROUND(BA66,0)</f>
        <v>330022</v>
      </c>
      <c r="J783" s="286">
        <f>ROUND(BA67,0)</f>
        <v>43312</v>
      </c>
      <c r="K783" s="286">
        <f>ROUND(BA68,0)</f>
        <v>66</v>
      </c>
      <c r="L783" s="286">
        <f>ROUND(BA70,0)</f>
        <v>0</v>
      </c>
      <c r="M783" s="286">
        <f>ROUND(BA71,0)</f>
        <v>0</v>
      </c>
      <c r="N783" s="286"/>
      <c r="O783" s="286"/>
      <c r="P783" s="286">
        <f>IF(BA77&gt;0,ROUND(BA77,0),0)</f>
        <v>5539</v>
      </c>
      <c r="Q783" s="286">
        <f>IF(BA78&gt;0,ROUND(BA78,0),0)</f>
        <v>0</v>
      </c>
      <c r="R783" s="286">
        <f>IF(BA79&gt;0,ROUND(BA79,0),0)</f>
        <v>2022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029*2020*8360*A</v>
      </c>
      <c r="B784" s="286"/>
      <c r="C784" s="289">
        <f>ROUND(BB60,2)</f>
        <v>105.4</v>
      </c>
      <c r="D784" s="286">
        <f>ROUND(BB61,0)</f>
        <v>8149573</v>
      </c>
      <c r="E784" s="286">
        <f>ROUND(BB62,0)</f>
        <v>3129457</v>
      </c>
      <c r="F784" s="286">
        <f>ROUND(BB63,0)</f>
        <v>126952</v>
      </c>
      <c r="G784" s="286">
        <f>ROUND(BB64,0)</f>
        <v>193190</v>
      </c>
      <c r="H784" s="286">
        <f>ROUND(BB65,0)</f>
        <v>16375</v>
      </c>
      <c r="I784" s="286">
        <f>ROUND(BB66,0)</f>
        <v>5514210</v>
      </c>
      <c r="J784" s="286">
        <f>ROUND(BB67,0)</f>
        <v>47171</v>
      </c>
      <c r="K784" s="286">
        <f>ROUND(BB68,0)</f>
        <v>39066</v>
      </c>
      <c r="L784" s="286">
        <f>ROUND(BB70,0)</f>
        <v>349039</v>
      </c>
      <c r="M784" s="286">
        <f>ROUND(BB71,0)</f>
        <v>2227603</v>
      </c>
      <c r="N784" s="286"/>
      <c r="O784" s="286"/>
      <c r="P784" s="286">
        <f>IF(BB77&gt;0,ROUND(BB77,0),0)</f>
        <v>6774</v>
      </c>
      <c r="Q784" s="286">
        <f>IF(BB78&gt;0,ROUND(BB78,0),0)</f>
        <v>0</v>
      </c>
      <c r="R784" s="286">
        <f>IF(BB79&gt;0,ROUND(BB79,0),0)</f>
        <v>2472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029*2020*8370*A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029*2020*8420*A</v>
      </c>
      <c r="B786" s="286"/>
      <c r="C786" s="289">
        <f>ROUND(BD60,2)</f>
        <v>0</v>
      </c>
      <c r="D786" s="286">
        <f>ROUND(BD61,0)</f>
        <v>0</v>
      </c>
      <c r="E786" s="286">
        <f>ROUND(BD62,0)</f>
        <v>0</v>
      </c>
      <c r="F786" s="286">
        <f>ROUND(BD63,0)</f>
        <v>0</v>
      </c>
      <c r="G786" s="286">
        <f>ROUND(BD64,0)</f>
        <v>0</v>
      </c>
      <c r="H786" s="286">
        <f>ROUND(BD65,0)</f>
        <v>0</v>
      </c>
      <c r="I786" s="286">
        <f>ROUND(BD66,0)</f>
        <v>3622729</v>
      </c>
      <c r="J786" s="286">
        <f>ROUND(BD67,0)</f>
        <v>21803</v>
      </c>
      <c r="K786" s="286">
        <f>ROUND(BD68,0)</f>
        <v>0</v>
      </c>
      <c r="L786" s="286">
        <f>ROUND(BD70,0)</f>
        <v>0</v>
      </c>
      <c r="M786" s="286">
        <f>ROUND(BD71,0)</f>
        <v>0</v>
      </c>
      <c r="N786" s="286"/>
      <c r="O786" s="286"/>
      <c r="P786" s="286">
        <f>IF(BD77&gt;0,ROUND(BD77,0),0)</f>
        <v>3131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029*2020*8430*A</v>
      </c>
      <c r="B787" s="286">
        <f>ROUND(BE59,0)</f>
        <v>1122932</v>
      </c>
      <c r="C787" s="289">
        <f>ROUND(BE60,2)</f>
        <v>95.79</v>
      </c>
      <c r="D787" s="286">
        <f>ROUND(BE61,0)</f>
        <v>7835671</v>
      </c>
      <c r="E787" s="286">
        <f>ROUND(BE62,0)</f>
        <v>3085267</v>
      </c>
      <c r="F787" s="286">
        <f>ROUND(BE63,0)</f>
        <v>89</v>
      </c>
      <c r="G787" s="286">
        <f>ROUND(BE64,0)</f>
        <v>1171403</v>
      </c>
      <c r="H787" s="286">
        <f>ROUND(BE65,0)</f>
        <v>5063644</v>
      </c>
      <c r="I787" s="286">
        <f>ROUND(BE66,0)</f>
        <v>8211366</v>
      </c>
      <c r="J787" s="286">
        <f>ROUND(BE67,0)</f>
        <v>3112019</v>
      </c>
      <c r="K787" s="286">
        <f>ROUND(BE68,0)</f>
        <v>203441</v>
      </c>
      <c r="L787" s="286">
        <f>ROUND(BE70,0)</f>
        <v>60233</v>
      </c>
      <c r="M787" s="286">
        <f>ROUND(BE71,0)</f>
        <v>537780</v>
      </c>
      <c r="N787" s="286"/>
      <c r="O787" s="286"/>
      <c r="P787" s="286">
        <f>IF(BE77&gt;0,ROUND(BE77,0),0)</f>
        <v>145714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029*2020*8460*A</v>
      </c>
      <c r="B788" s="286"/>
      <c r="C788" s="289">
        <f>ROUND(BF60,2)</f>
        <v>226.07</v>
      </c>
      <c r="D788" s="286">
        <f>ROUND(BF61,0)</f>
        <v>10347196</v>
      </c>
      <c r="E788" s="286">
        <f>ROUND(BF62,0)</f>
        <v>3935808</v>
      </c>
      <c r="F788" s="286">
        <f>ROUND(BF63,0)</f>
        <v>0</v>
      </c>
      <c r="G788" s="286">
        <f>ROUND(BF64,0)</f>
        <v>2312749</v>
      </c>
      <c r="H788" s="286">
        <f>ROUND(BF65,0)</f>
        <v>607292</v>
      </c>
      <c r="I788" s="286">
        <f>ROUND(BF66,0)</f>
        <v>351377</v>
      </c>
      <c r="J788" s="286">
        <f>ROUND(BF67,0)</f>
        <v>218076</v>
      </c>
      <c r="K788" s="286">
        <f>ROUND(BF68,0)</f>
        <v>242</v>
      </c>
      <c r="L788" s="286">
        <f>ROUND(BF70,0)</f>
        <v>10203</v>
      </c>
      <c r="M788" s="286">
        <f>ROUND(BF71,0)</f>
        <v>17467</v>
      </c>
      <c r="N788" s="286"/>
      <c r="O788" s="286"/>
      <c r="P788" s="286">
        <f>IF(BF77&gt;0,ROUND(BF77,0),0)</f>
        <v>25971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029*2020*8470*A</v>
      </c>
      <c r="B789" s="286"/>
      <c r="C789" s="289">
        <f>ROUND(BG60,2)</f>
        <v>20.260000000000002</v>
      </c>
      <c r="D789" s="286">
        <f>ROUND(BG61,0)</f>
        <v>1322258</v>
      </c>
      <c r="E789" s="286">
        <f>ROUND(BG62,0)</f>
        <v>502456</v>
      </c>
      <c r="F789" s="286">
        <f>ROUND(BG63,0)</f>
        <v>0</v>
      </c>
      <c r="G789" s="286">
        <f>ROUND(BG64,0)</f>
        <v>8892</v>
      </c>
      <c r="H789" s="286">
        <f>ROUND(BG65,0)</f>
        <v>381536</v>
      </c>
      <c r="I789" s="286">
        <f>ROUND(BG66,0)</f>
        <v>362557</v>
      </c>
      <c r="J789" s="286">
        <f>ROUND(BG67,0)</f>
        <v>116117</v>
      </c>
      <c r="K789" s="286">
        <f>ROUND(BG68,0)</f>
        <v>11301</v>
      </c>
      <c r="L789" s="286">
        <f>ROUND(BG70,0)</f>
        <v>30012</v>
      </c>
      <c r="M789" s="286">
        <f>ROUND(BG71,0)</f>
        <v>31837</v>
      </c>
      <c r="N789" s="286"/>
      <c r="O789" s="286"/>
      <c r="P789" s="286">
        <f>IF(BG77&gt;0,ROUND(BG77,0),0)</f>
        <v>6792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029*2020*8480*A</v>
      </c>
      <c r="B790" s="286"/>
      <c r="C790" s="289">
        <f>ROUND(BH60,2)</f>
        <v>18.71</v>
      </c>
      <c r="D790" s="286">
        <f>ROUND(BH61,0)</f>
        <v>1513260</v>
      </c>
      <c r="E790" s="286">
        <f>ROUND(BH62,0)</f>
        <v>517530</v>
      </c>
      <c r="F790" s="286">
        <f>ROUND(BH63,0)</f>
        <v>0</v>
      </c>
      <c r="G790" s="286">
        <f>ROUND(BH64,0)</f>
        <v>163029</v>
      </c>
      <c r="H790" s="286">
        <f>ROUND(BH65,0)</f>
        <v>194333</v>
      </c>
      <c r="I790" s="286">
        <f>ROUND(BH66,0)</f>
        <v>71174070</v>
      </c>
      <c r="J790" s="286">
        <f>ROUND(BH67,0)</f>
        <v>1344684</v>
      </c>
      <c r="K790" s="286">
        <f>ROUND(BH68,0)</f>
        <v>1893442</v>
      </c>
      <c r="L790" s="286">
        <f>ROUND(BH70,0)</f>
        <v>32018</v>
      </c>
      <c r="M790" s="286">
        <f>ROUND(BH71,0)</f>
        <v>5889294</v>
      </c>
      <c r="N790" s="286"/>
      <c r="O790" s="286"/>
      <c r="P790" s="286">
        <f>IF(BH77&gt;0,ROUND(BH77,0),0)</f>
        <v>60012</v>
      </c>
      <c r="Q790" s="286">
        <f>IF(BH78&gt;0,ROUND(BH78,0),0)</f>
        <v>0</v>
      </c>
      <c r="R790" s="286">
        <f>IF(BH79&gt;0,ROUND(BH79,0),0)</f>
        <v>21903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029*2020*8490*A</v>
      </c>
      <c r="B791" s="286"/>
      <c r="C791" s="289">
        <f>ROUND(BI60,2)</f>
        <v>6.09</v>
      </c>
      <c r="D791" s="286">
        <f>ROUND(BI61,0)</f>
        <v>369297</v>
      </c>
      <c r="E791" s="286">
        <f>ROUND(BI62,0)</f>
        <v>130974</v>
      </c>
      <c r="F791" s="286">
        <f>ROUND(BI63,0)</f>
        <v>0</v>
      </c>
      <c r="G791" s="286">
        <f>ROUND(BI64,0)</f>
        <v>274031</v>
      </c>
      <c r="H791" s="286">
        <f>ROUND(BI65,0)</f>
        <v>87</v>
      </c>
      <c r="I791" s="286">
        <f>ROUND(BI66,0)</f>
        <v>24587</v>
      </c>
      <c r="J791" s="286">
        <f>ROUND(BI67,0)</f>
        <v>141346</v>
      </c>
      <c r="K791" s="286">
        <f>ROUND(BI68,0)</f>
        <v>66</v>
      </c>
      <c r="L791" s="286">
        <f>ROUND(BI70,0)</f>
        <v>10895</v>
      </c>
      <c r="M791" s="286">
        <f>ROUND(BI71,0)</f>
        <v>480182</v>
      </c>
      <c r="N791" s="286"/>
      <c r="O791" s="286"/>
      <c r="P791" s="286">
        <f>IF(BI77&gt;0,ROUND(BI77,0),0)</f>
        <v>20298</v>
      </c>
      <c r="Q791" s="286">
        <f>IF(BI78&gt;0,ROUND(BI78,0),0)</f>
        <v>0</v>
      </c>
      <c r="R791" s="286">
        <f>IF(BI79&gt;0,ROUND(BI79,0),0)</f>
        <v>7408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029*2020*8510*A</v>
      </c>
      <c r="B792" s="286"/>
      <c r="C792" s="289">
        <f>ROUND(BJ60,2)</f>
        <v>0</v>
      </c>
      <c r="D792" s="286">
        <f>ROUND(BJ61,0)</f>
        <v>0</v>
      </c>
      <c r="E792" s="286">
        <f>ROUND(BJ62,0)</f>
        <v>0</v>
      </c>
      <c r="F792" s="286">
        <f>ROUND(BJ63,0)</f>
        <v>158194</v>
      </c>
      <c r="G792" s="286">
        <f>ROUND(BJ64,0)</f>
        <v>1</v>
      </c>
      <c r="H792" s="286">
        <f>ROUND(BJ65,0)</f>
        <v>0</v>
      </c>
      <c r="I792" s="286">
        <f>ROUND(BJ66,0)</f>
        <v>8213657</v>
      </c>
      <c r="J792" s="286">
        <f>ROUND(BJ67,0)</f>
        <v>21044</v>
      </c>
      <c r="K792" s="286">
        <f>ROUND(BJ68,0)</f>
        <v>0</v>
      </c>
      <c r="L792" s="286">
        <f>ROUND(BJ70,0)</f>
        <v>0</v>
      </c>
      <c r="M792" s="286">
        <f>ROUND(BJ71,0)</f>
        <v>962</v>
      </c>
      <c r="N792" s="286"/>
      <c r="O792" s="286"/>
      <c r="P792" s="286">
        <f>IF(BJ77&gt;0,ROUND(BJ77,0),0)</f>
        <v>3022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029*2020*8530*A</v>
      </c>
      <c r="B793" s="286"/>
      <c r="C793" s="289">
        <f>ROUND(BK60,2)</f>
        <v>0</v>
      </c>
      <c r="D793" s="286">
        <f>ROUND(BK61,0)</f>
        <v>0</v>
      </c>
      <c r="E793" s="286">
        <f>ROUND(BK62,0)</f>
        <v>0</v>
      </c>
      <c r="F793" s="286">
        <f>ROUND(BK63,0)</f>
        <v>0</v>
      </c>
      <c r="G793" s="286">
        <f>ROUND(BK64,0)</f>
        <v>0</v>
      </c>
      <c r="H793" s="286">
        <f>ROUND(BK65,0)</f>
        <v>0</v>
      </c>
      <c r="I793" s="286">
        <f>ROUND(BK66,0)</f>
        <v>19262213</v>
      </c>
      <c r="J793" s="286">
        <f>ROUND(BK67,0)</f>
        <v>30918</v>
      </c>
      <c r="K793" s="286">
        <f>ROUND(BK68,0)</f>
        <v>0</v>
      </c>
      <c r="L793" s="286">
        <f>ROUND(BK70,0)</f>
        <v>-33</v>
      </c>
      <c r="M793" s="286">
        <f>ROUND(BK71,0)</f>
        <v>66510</v>
      </c>
      <c r="N793" s="286"/>
      <c r="O793" s="286"/>
      <c r="P793" s="286">
        <f>IF(BK77&gt;0,ROUND(BK77,0),0)</f>
        <v>4440</v>
      </c>
      <c r="Q793" s="286">
        <f>IF(BK78&gt;0,ROUND(BK78,0),0)</f>
        <v>0</v>
      </c>
      <c r="R793" s="286">
        <f>IF(BK79&gt;0,ROUND(BK79,0),0)</f>
        <v>1621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029*2020*8560*A</v>
      </c>
      <c r="B794" s="286"/>
      <c r="C794" s="289">
        <f>ROUND(BL60,2)</f>
        <v>0</v>
      </c>
      <c r="D794" s="286">
        <f>ROUND(BL61,0)</f>
        <v>0</v>
      </c>
      <c r="E794" s="286">
        <f>ROUND(BL62,0)</f>
        <v>0</v>
      </c>
      <c r="F794" s="286">
        <f>ROUND(BL63,0)</f>
        <v>0</v>
      </c>
      <c r="G794" s="286">
        <f>ROUND(BL64,0)</f>
        <v>0</v>
      </c>
      <c r="H794" s="286">
        <f>ROUND(BL65,0)</f>
        <v>0</v>
      </c>
      <c r="I794" s="286">
        <f>ROUND(BL66,0)</f>
        <v>6250216</v>
      </c>
      <c r="J794" s="286">
        <f>ROUND(BL67,0)</f>
        <v>19240</v>
      </c>
      <c r="K794" s="286">
        <f>ROUND(BL68,0)</f>
        <v>0</v>
      </c>
      <c r="L794" s="286">
        <f>ROUND(BL70,0)</f>
        <v>0</v>
      </c>
      <c r="M794" s="286">
        <f>ROUND(BL71,0)</f>
        <v>0</v>
      </c>
      <c r="N794" s="286"/>
      <c r="O794" s="286"/>
      <c r="P794" s="286">
        <f>IF(BL77&gt;0,ROUND(BL77,0),0)</f>
        <v>2763</v>
      </c>
      <c r="Q794" s="286">
        <f>IF(BL78&gt;0,ROUND(BL78,0),0)</f>
        <v>0</v>
      </c>
      <c r="R794" s="286">
        <f>IF(BL79&gt;0,ROUND(BL79,0),0)</f>
        <v>1008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029*2020*8590*A</v>
      </c>
      <c r="B795" s="286"/>
      <c r="C795" s="289">
        <f>ROUND(BM60,2)</f>
        <v>0.37</v>
      </c>
      <c r="D795" s="286">
        <f>ROUND(BM61,0)</f>
        <v>22092</v>
      </c>
      <c r="E795" s="286">
        <f>ROUND(BM62,0)</f>
        <v>6525</v>
      </c>
      <c r="F795" s="286">
        <f>ROUND(BM63,0)</f>
        <v>0</v>
      </c>
      <c r="G795" s="286">
        <f>ROUND(BM64,0)</f>
        <v>18207</v>
      </c>
      <c r="H795" s="286">
        <f>ROUND(BM65,0)</f>
        <v>0</v>
      </c>
      <c r="I795" s="286">
        <f>ROUND(BM66,0)</f>
        <v>4388</v>
      </c>
      <c r="J795" s="286">
        <f>ROUND(BM67,0)</f>
        <v>0</v>
      </c>
      <c r="K795" s="286">
        <f>ROUND(BM68,0)</f>
        <v>0</v>
      </c>
      <c r="L795" s="286">
        <f>ROUND(BM70,0)</f>
        <v>2116</v>
      </c>
      <c r="M795" s="286">
        <f>ROUND(BM71,0)</f>
        <v>36113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029*2020*8610*A</v>
      </c>
      <c r="B796" s="286"/>
      <c r="C796" s="289">
        <f>ROUND(BN60,2)</f>
        <v>38.909999999999997</v>
      </c>
      <c r="D796" s="286">
        <f>ROUND(BN61,0)</f>
        <v>4671264</v>
      </c>
      <c r="E796" s="286">
        <f>ROUND(BN62,0)</f>
        <v>1581845</v>
      </c>
      <c r="F796" s="286">
        <f>ROUND(BN63,0)</f>
        <v>545930</v>
      </c>
      <c r="G796" s="286">
        <f>ROUND(BN64,0)</f>
        <v>1238095</v>
      </c>
      <c r="H796" s="286">
        <f>ROUND(BN65,0)</f>
        <v>4244</v>
      </c>
      <c r="I796" s="286">
        <f>ROUND(BN66,0)</f>
        <v>3647105</v>
      </c>
      <c r="J796" s="286">
        <f>ROUND(BN67,0)</f>
        <v>39814</v>
      </c>
      <c r="K796" s="286">
        <f>ROUND(BN68,0)</f>
        <v>48074</v>
      </c>
      <c r="L796" s="286">
        <f>ROUND(BN70,0)</f>
        <v>915127</v>
      </c>
      <c r="M796" s="286">
        <f>ROUND(BN71,0)</f>
        <v>1027265</v>
      </c>
      <c r="N796" s="286"/>
      <c r="O796" s="286"/>
      <c r="P796" s="286">
        <f>IF(BN77&gt;0,ROUND(BN77,0),0)</f>
        <v>5674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029*2020*8620*A</v>
      </c>
      <c r="B797" s="286"/>
      <c r="C797" s="289">
        <f>ROUND(BO60,2)</f>
        <v>5.38</v>
      </c>
      <c r="D797" s="286">
        <f>ROUND(BO61,0)</f>
        <v>546711</v>
      </c>
      <c r="E797" s="286">
        <f>ROUND(BO62,0)</f>
        <v>181116</v>
      </c>
      <c r="F797" s="286">
        <f>ROUND(BO63,0)</f>
        <v>0</v>
      </c>
      <c r="G797" s="286">
        <f>ROUND(BO64,0)</f>
        <v>200801</v>
      </c>
      <c r="H797" s="286">
        <f>ROUND(BO65,0)</f>
        <v>0</v>
      </c>
      <c r="I797" s="286">
        <f>ROUND(BO66,0)</f>
        <v>4011</v>
      </c>
      <c r="J797" s="286">
        <f>ROUND(BO67,0)</f>
        <v>10492</v>
      </c>
      <c r="K797" s="286">
        <f>ROUND(BO68,0)</f>
        <v>197</v>
      </c>
      <c r="L797" s="286">
        <f>ROUND(BO70,0)</f>
        <v>9050</v>
      </c>
      <c r="M797" s="286">
        <f>ROUND(BO71,0)</f>
        <v>1651</v>
      </c>
      <c r="N797" s="286"/>
      <c r="O797" s="286"/>
      <c r="P797" s="286">
        <f>IF(BO77&gt;0,ROUND(BO77,0),0)</f>
        <v>1305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029*2020*8630*A</v>
      </c>
      <c r="B798" s="286"/>
      <c r="C798" s="289">
        <f>ROUND(BP60,2)</f>
        <v>9.77</v>
      </c>
      <c r="D798" s="286">
        <f>ROUND(BP61,0)</f>
        <v>710352</v>
      </c>
      <c r="E798" s="286">
        <f>ROUND(BP62,0)</f>
        <v>226771</v>
      </c>
      <c r="F798" s="286">
        <f>ROUND(BP63,0)</f>
        <v>0</v>
      </c>
      <c r="G798" s="286">
        <f>ROUND(BP64,0)</f>
        <v>3620</v>
      </c>
      <c r="H798" s="286">
        <f>ROUND(BP65,0)</f>
        <v>875</v>
      </c>
      <c r="I798" s="286">
        <f>ROUND(BP66,0)</f>
        <v>296625</v>
      </c>
      <c r="J798" s="286">
        <f>ROUND(BP67,0)</f>
        <v>5682</v>
      </c>
      <c r="K798" s="286">
        <f>ROUND(BP68,0)</f>
        <v>0</v>
      </c>
      <c r="L798" s="286">
        <f>ROUND(BP70,0)</f>
        <v>2600</v>
      </c>
      <c r="M798" s="286">
        <f>ROUND(BP71,0)</f>
        <v>0</v>
      </c>
      <c r="N798" s="286"/>
      <c r="O798" s="286"/>
      <c r="P798" s="286">
        <f>IF(BP77&gt;0,ROUND(BP77,0),0)</f>
        <v>816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029*2020*8640*A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029*2020*8650*A</v>
      </c>
      <c r="B800" s="286"/>
      <c r="C800" s="289">
        <f>ROUND(BR60,2)</f>
        <v>0</v>
      </c>
      <c r="D800" s="286">
        <f>ROUND(BR61,0)</f>
        <v>0</v>
      </c>
      <c r="E800" s="286">
        <f>ROUND(BR62,0)</f>
        <v>0</v>
      </c>
      <c r="F800" s="286">
        <f>ROUND(BR63,0)</f>
        <v>0</v>
      </c>
      <c r="G800" s="286">
        <f>ROUND(BR64,0)</f>
        <v>4</v>
      </c>
      <c r="H800" s="286">
        <f>ROUND(BR65,0)</f>
        <v>0</v>
      </c>
      <c r="I800" s="286">
        <f>ROUND(BR66,0)</f>
        <v>5524209</v>
      </c>
      <c r="J800" s="286">
        <f>ROUND(BR67,0)</f>
        <v>24658</v>
      </c>
      <c r="K800" s="286">
        <f>ROUND(BR68,0)</f>
        <v>0</v>
      </c>
      <c r="L800" s="286">
        <f>ROUND(BR70,0)</f>
        <v>0</v>
      </c>
      <c r="M800" s="286">
        <f>ROUND(BR71,0)</f>
        <v>0</v>
      </c>
      <c r="N800" s="286"/>
      <c r="O800" s="286"/>
      <c r="P800" s="286">
        <f>IF(BR77&gt;0,ROUND(BR77,0),0)</f>
        <v>3541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029*2020*8660*A</v>
      </c>
      <c r="B801" s="286"/>
      <c r="C801" s="289">
        <f>ROUND(BS60,2)</f>
        <v>3.36</v>
      </c>
      <c r="D801" s="286">
        <f>ROUND(BS61,0)</f>
        <v>218885</v>
      </c>
      <c r="E801" s="286">
        <f>ROUND(BS62,0)</f>
        <v>72441</v>
      </c>
      <c r="F801" s="286">
        <f>ROUND(BS63,0)</f>
        <v>0</v>
      </c>
      <c r="G801" s="286">
        <f>ROUND(BS64,0)</f>
        <v>35951</v>
      </c>
      <c r="H801" s="286">
        <f>ROUND(BS65,0)</f>
        <v>0</v>
      </c>
      <c r="I801" s="286">
        <f>ROUND(BS66,0)</f>
        <v>152592</v>
      </c>
      <c r="J801" s="286">
        <f>ROUND(BS67,0)</f>
        <v>4554</v>
      </c>
      <c r="K801" s="286">
        <f>ROUND(BS68,0)</f>
        <v>96</v>
      </c>
      <c r="L801" s="286">
        <f>ROUND(BS70,0)</f>
        <v>16322</v>
      </c>
      <c r="M801" s="286">
        <f>ROUND(BS71,0)</f>
        <v>4925</v>
      </c>
      <c r="N801" s="286"/>
      <c r="O801" s="286"/>
      <c r="P801" s="286">
        <f>IF(BS77&gt;0,ROUND(BS77,0),0)</f>
        <v>654</v>
      </c>
      <c r="Q801" s="286">
        <f>IF(BS78&gt;0,ROUND(BS78,0),0)</f>
        <v>0</v>
      </c>
      <c r="R801" s="286">
        <f>IF(BS79&gt;0,ROUND(BS79,0),0)</f>
        <v>239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029*2020*8670*A</v>
      </c>
      <c r="B802" s="286"/>
      <c r="C802" s="289">
        <f>ROUND(BT60,2)</f>
        <v>8.99</v>
      </c>
      <c r="D802" s="286">
        <f>ROUND(BT61,0)</f>
        <v>508094</v>
      </c>
      <c r="E802" s="286">
        <f>ROUND(BT62,0)</f>
        <v>154121</v>
      </c>
      <c r="F802" s="286">
        <f>ROUND(BT63,0)</f>
        <v>0</v>
      </c>
      <c r="G802" s="286">
        <f>ROUND(BT64,0)</f>
        <v>2483</v>
      </c>
      <c r="H802" s="286">
        <f>ROUND(BT65,0)</f>
        <v>16</v>
      </c>
      <c r="I802" s="286">
        <f>ROUND(BT66,0)</f>
        <v>5574</v>
      </c>
      <c r="J802" s="286">
        <f>ROUND(BT67,0)</f>
        <v>7360</v>
      </c>
      <c r="K802" s="286">
        <f>ROUND(BT68,0)</f>
        <v>66</v>
      </c>
      <c r="L802" s="286">
        <f>ROUND(BT70,0)</f>
        <v>7650</v>
      </c>
      <c r="M802" s="286">
        <f>ROUND(BT71,0)</f>
        <v>0</v>
      </c>
      <c r="N802" s="286"/>
      <c r="O802" s="286"/>
      <c r="P802" s="286">
        <f>IF(BT77&gt;0,ROUND(BT77,0),0)</f>
        <v>1057</v>
      </c>
      <c r="Q802" s="286">
        <f>IF(BT78&gt;0,ROUND(BT78,0),0)</f>
        <v>0</v>
      </c>
      <c r="R802" s="286">
        <f>IF(BT79&gt;0,ROUND(BT79,0),0)</f>
        <v>386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029*2020*8680*A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029*2020*8690*A</v>
      </c>
      <c r="B804" s="286"/>
      <c r="C804" s="289">
        <f>ROUND(BV60,2)</f>
        <v>0</v>
      </c>
      <c r="D804" s="286">
        <f>ROUND(BV61,0)</f>
        <v>0</v>
      </c>
      <c r="E804" s="286">
        <f>ROUND(BV62,0)</f>
        <v>0</v>
      </c>
      <c r="F804" s="286">
        <f>ROUND(BV63,0)</f>
        <v>0</v>
      </c>
      <c r="G804" s="286">
        <f>ROUND(BV64,0)</f>
        <v>80</v>
      </c>
      <c r="H804" s="286">
        <f>ROUND(BV65,0)</f>
        <v>0</v>
      </c>
      <c r="I804" s="286">
        <f>ROUND(BV66,0)</f>
        <v>7081374</v>
      </c>
      <c r="J804" s="286">
        <f>ROUND(BV67,0)</f>
        <v>116195</v>
      </c>
      <c r="K804" s="286">
        <f>ROUND(BV68,0)</f>
        <v>0</v>
      </c>
      <c r="L804" s="286">
        <f>ROUND(BV70,0)</f>
        <v>0</v>
      </c>
      <c r="M804" s="286">
        <f>ROUND(BV71,0)</f>
        <v>25</v>
      </c>
      <c r="N804" s="286"/>
      <c r="O804" s="286"/>
      <c r="P804" s="286">
        <f>IF(BV77&gt;0,ROUND(BV77,0),0)</f>
        <v>14834</v>
      </c>
      <c r="Q804" s="286">
        <f>IF(BV78&gt;0,ROUND(BV78,0),0)</f>
        <v>0</v>
      </c>
      <c r="R804" s="286">
        <f>IF(BV79&gt;0,ROUND(BV79,0),0)</f>
        <v>5414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029*2020*8700*A</v>
      </c>
      <c r="B805" s="286"/>
      <c r="C805" s="289">
        <f>ROUND(BW60,2)</f>
        <v>101.56</v>
      </c>
      <c r="D805" s="286">
        <f>ROUND(BW61,0)</f>
        <v>18145217</v>
      </c>
      <c r="E805" s="286">
        <f>ROUND(BW62,0)</f>
        <v>5339034</v>
      </c>
      <c r="F805" s="286">
        <f>ROUND(BW63,0)</f>
        <v>27141735</v>
      </c>
      <c r="G805" s="286">
        <f>ROUND(BW64,0)</f>
        <v>87550</v>
      </c>
      <c r="H805" s="286">
        <f>ROUND(BW65,0)</f>
        <v>9107</v>
      </c>
      <c r="I805" s="286">
        <f>ROUND(BW66,0)</f>
        <v>1377572</v>
      </c>
      <c r="J805" s="286">
        <f>ROUND(BW67,0)</f>
        <v>893535</v>
      </c>
      <c r="K805" s="286">
        <f>ROUND(BW68,0)</f>
        <v>525</v>
      </c>
      <c r="L805" s="286">
        <f>ROUND(BW70,0)</f>
        <v>104869</v>
      </c>
      <c r="M805" s="286">
        <f>ROUND(BW71,0)</f>
        <v>0</v>
      </c>
      <c r="N805" s="286"/>
      <c r="O805" s="286"/>
      <c r="P805" s="286">
        <f>IF(BW77&gt;0,ROUND(BW77,0),0)</f>
        <v>128316</v>
      </c>
      <c r="Q805" s="286">
        <f>IF(BW78&gt;0,ROUND(BW78,0),0)</f>
        <v>0</v>
      </c>
      <c r="R805" s="286">
        <f>IF(BW79&gt;0,ROUND(BW79,0),0)</f>
        <v>46833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029*2020*8710*A</v>
      </c>
      <c r="B806" s="286"/>
      <c r="C806" s="289">
        <f>ROUND(BX60,2)</f>
        <v>51.31</v>
      </c>
      <c r="D806" s="286">
        <f>ROUND(BX61,0)</f>
        <v>5737156</v>
      </c>
      <c r="E806" s="286">
        <f>ROUND(BX62,0)</f>
        <v>1996352</v>
      </c>
      <c r="F806" s="286">
        <f>ROUND(BX63,0)</f>
        <v>2290</v>
      </c>
      <c r="G806" s="286">
        <f>ROUND(BX64,0)</f>
        <v>31524</v>
      </c>
      <c r="H806" s="286">
        <f>ROUND(BX65,0)</f>
        <v>728</v>
      </c>
      <c r="I806" s="286">
        <f>ROUND(BX66,0)</f>
        <v>780392</v>
      </c>
      <c r="J806" s="286">
        <f>ROUND(BX67,0)</f>
        <v>35681</v>
      </c>
      <c r="K806" s="286">
        <f>ROUND(BX68,0)</f>
        <v>66</v>
      </c>
      <c r="L806" s="286">
        <f>ROUND(BX70,0)</f>
        <v>674352</v>
      </c>
      <c r="M806" s="286">
        <f>ROUND(BX71,0)</f>
        <v>197774</v>
      </c>
      <c r="N806" s="286"/>
      <c r="O806" s="286"/>
      <c r="P806" s="286">
        <f>IF(BX77&gt;0,ROUND(BX77,0),0)</f>
        <v>5124</v>
      </c>
      <c r="Q806" s="286">
        <f>IF(BX78&gt;0,ROUND(BX78,0),0)</f>
        <v>0</v>
      </c>
      <c r="R806" s="286">
        <f>IF(BX79&gt;0,ROUND(BX79,0),0)</f>
        <v>1870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029*2020*8720*A</v>
      </c>
      <c r="B807" s="286"/>
      <c r="C807" s="289">
        <f>ROUND(BY60,2)</f>
        <v>91.42</v>
      </c>
      <c r="D807" s="286">
        <f>ROUND(BY61,0)</f>
        <v>9067437</v>
      </c>
      <c r="E807" s="286">
        <f>ROUND(BY62,0)</f>
        <v>3348896</v>
      </c>
      <c r="F807" s="286">
        <f>ROUND(BY63,0)</f>
        <v>234234</v>
      </c>
      <c r="G807" s="286">
        <f>ROUND(BY64,0)</f>
        <v>26935</v>
      </c>
      <c r="H807" s="286">
        <f>ROUND(BY65,0)</f>
        <v>15570</v>
      </c>
      <c r="I807" s="286">
        <f>ROUND(BY66,0)</f>
        <v>44919</v>
      </c>
      <c r="J807" s="286">
        <f>ROUND(BY67,0)</f>
        <v>25558</v>
      </c>
      <c r="K807" s="286">
        <f>ROUND(BY68,0)</f>
        <v>329</v>
      </c>
      <c r="L807" s="286">
        <f>ROUND(BY70,0)</f>
        <v>75871</v>
      </c>
      <c r="M807" s="286">
        <f>ROUND(BY71,0)</f>
        <v>631</v>
      </c>
      <c r="N807" s="286"/>
      <c r="O807" s="286"/>
      <c r="P807" s="286">
        <f>IF(BY77&gt;0,ROUND(BY77,0),0)</f>
        <v>3237</v>
      </c>
      <c r="Q807" s="286">
        <f>IF(BY78&gt;0,ROUND(BY78,0),0)</f>
        <v>0</v>
      </c>
      <c r="R807" s="286">
        <f>IF(BY79&gt;0,ROUND(BY79,0),0)</f>
        <v>1181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029*2020*8730*A</v>
      </c>
      <c r="B808" s="286"/>
      <c r="C808" s="289">
        <f>ROUND(BZ60,2)</f>
        <v>54.83</v>
      </c>
      <c r="D808" s="286">
        <f>ROUND(BZ61,0)</f>
        <v>5360125</v>
      </c>
      <c r="E808" s="286">
        <f>ROUND(BZ62,0)</f>
        <v>1716400</v>
      </c>
      <c r="F808" s="286">
        <f>ROUND(BZ63,0)</f>
        <v>0</v>
      </c>
      <c r="G808" s="286">
        <f>ROUND(BZ64,0)</f>
        <v>6865</v>
      </c>
      <c r="H808" s="286">
        <f>ROUND(BZ65,0)</f>
        <v>7104</v>
      </c>
      <c r="I808" s="286">
        <f>ROUND(BZ66,0)</f>
        <v>0</v>
      </c>
      <c r="J808" s="286">
        <f>ROUND(BZ67,0)</f>
        <v>14352</v>
      </c>
      <c r="K808" s="286">
        <f>ROUND(BZ68,0)</f>
        <v>0</v>
      </c>
      <c r="L808" s="286">
        <f>ROUND(BZ70,0)</f>
        <v>0</v>
      </c>
      <c r="M808" s="286">
        <f>ROUND(BZ71,0)</f>
        <v>7602</v>
      </c>
      <c r="N808" s="286"/>
      <c r="O808" s="286"/>
      <c r="P808" s="286">
        <f>IF(BZ77&gt;0,ROUND(BZ77,0),0)</f>
        <v>1806</v>
      </c>
      <c r="Q808" s="286">
        <f>IF(BZ78&gt;0,ROUND(BZ78,0),0)</f>
        <v>0</v>
      </c>
      <c r="R808" s="286">
        <f>IF(BZ79&gt;0,ROUND(BZ79,0),0)</f>
        <v>659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029*2020*8740*A</v>
      </c>
      <c r="B809" s="286"/>
      <c r="C809" s="289">
        <f>ROUND(CA60,2)</f>
        <v>26.36</v>
      </c>
      <c r="D809" s="286">
        <f>ROUND(CA61,0)</f>
        <v>2958229</v>
      </c>
      <c r="E809" s="286">
        <f>ROUND(CA62,0)</f>
        <v>950535</v>
      </c>
      <c r="F809" s="286">
        <f>ROUND(CA63,0)</f>
        <v>66705</v>
      </c>
      <c r="G809" s="286">
        <f>ROUND(CA64,0)</f>
        <v>135769</v>
      </c>
      <c r="H809" s="286">
        <f>ROUND(CA65,0)</f>
        <v>6798</v>
      </c>
      <c r="I809" s="286">
        <f>ROUND(CA66,0)</f>
        <v>186374</v>
      </c>
      <c r="J809" s="286">
        <f>ROUND(CA67,0)</f>
        <v>69094</v>
      </c>
      <c r="K809" s="286">
        <f>ROUND(CA68,0)</f>
        <v>13687</v>
      </c>
      <c r="L809" s="286">
        <f>ROUND(CA70,0)</f>
        <v>998064</v>
      </c>
      <c r="M809" s="286">
        <f>ROUND(CA71,0)</f>
        <v>165073</v>
      </c>
      <c r="N809" s="286"/>
      <c r="O809" s="286"/>
      <c r="P809" s="286">
        <f>IF(CA77&gt;0,ROUND(CA77,0),0)</f>
        <v>9794</v>
      </c>
      <c r="Q809" s="286">
        <f>IF(CA78&gt;0,ROUND(CA78,0),0)</f>
        <v>0</v>
      </c>
      <c r="R809" s="286">
        <f>IF(CA79&gt;0,ROUND(CA79,0),0)</f>
        <v>3575</v>
      </c>
      <c r="S809" s="286">
        <f>IF(CA80&gt;0,ROUND(CA80,0),0)</f>
        <v>6986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029*2020*8770*A</v>
      </c>
      <c r="B810" s="286"/>
      <c r="C810" s="289">
        <f>ROUND(CB60,2)</f>
        <v>3.17</v>
      </c>
      <c r="D810" s="286">
        <f>ROUND(CB61,0)</f>
        <v>342972</v>
      </c>
      <c r="E810" s="286">
        <f>ROUND(CB62,0)</f>
        <v>118041</v>
      </c>
      <c r="F810" s="286">
        <f>ROUND(CB63,0)</f>
        <v>0</v>
      </c>
      <c r="G810" s="286">
        <f>ROUND(CB64,0)</f>
        <v>20892</v>
      </c>
      <c r="H810" s="286">
        <f>ROUND(CB65,0)</f>
        <v>311</v>
      </c>
      <c r="I810" s="286">
        <f>ROUND(CB66,0)</f>
        <v>7719</v>
      </c>
      <c r="J810" s="286">
        <f>ROUND(CB67,0)</f>
        <v>0</v>
      </c>
      <c r="K810" s="286">
        <f>ROUND(CB68,0)</f>
        <v>0</v>
      </c>
      <c r="L810" s="286">
        <f>ROUND(CB70,0)</f>
        <v>70294</v>
      </c>
      <c r="M810" s="286">
        <f>ROUND(CB71,0)</f>
        <v>152909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029*2020*8790*A</v>
      </c>
      <c r="B811" s="286"/>
      <c r="C811" s="289">
        <f>ROUND(CC60,2)</f>
        <v>74.08</v>
      </c>
      <c r="D811" s="286">
        <f>ROUND(CC61,0)</f>
        <v>11422682</v>
      </c>
      <c r="E811" s="286">
        <f>ROUND(CC62,0)</f>
        <v>1917624</v>
      </c>
      <c r="F811" s="286">
        <f>ROUND(CC63,0)</f>
        <v>0</v>
      </c>
      <c r="G811" s="286">
        <f>ROUND(CC64,0)</f>
        <v>-2385588</v>
      </c>
      <c r="H811" s="286">
        <f>ROUND(CC65,0)</f>
        <v>4588441</v>
      </c>
      <c r="I811" s="286">
        <f>ROUND(CC66,0)</f>
        <v>26972684</v>
      </c>
      <c r="J811" s="286">
        <f>ROUND(CC67,0)</f>
        <v>8239744</v>
      </c>
      <c r="K811" s="286">
        <f>ROUND(CC68,0)</f>
        <v>9404786</v>
      </c>
      <c r="L811" s="286">
        <f>ROUND(CC70,0)</f>
        <v>5697637</v>
      </c>
      <c r="M811" s="286">
        <f>ROUND(CC71,0)</f>
        <v>26344974</v>
      </c>
      <c r="N811" s="286"/>
      <c r="O811" s="286"/>
      <c r="P811" s="286">
        <f>IF(CC77&gt;0,ROUND(CC77,0),0)</f>
        <v>13426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029*2020*9000*A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0</v>
      </c>
      <c r="V812" s="180">
        <f>ROUND(CD69,0)</f>
        <v>0</v>
      </c>
      <c r="W812" s="180">
        <f>ROUND(CD71,0)</f>
        <v>0</v>
      </c>
      <c r="X812" s="286">
        <f>ROUND(CE73,0)</f>
        <v>0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1">SUM(C733:C812)</f>
        <v>4470.6600000000008</v>
      </c>
      <c r="D814" s="180">
        <f t="shared" si="21"/>
        <v>409213375</v>
      </c>
      <c r="E814" s="180">
        <f t="shared" si="21"/>
        <v>141705565</v>
      </c>
      <c r="F814" s="180">
        <f t="shared" si="21"/>
        <v>28703379</v>
      </c>
      <c r="G814" s="180">
        <f t="shared" si="21"/>
        <v>169137364</v>
      </c>
      <c r="H814" s="180">
        <f t="shared" si="21"/>
        <v>11266182</v>
      </c>
      <c r="I814" s="180">
        <f t="shared" si="21"/>
        <v>227725871</v>
      </c>
      <c r="J814" s="180">
        <f t="shared" si="21"/>
        <v>29294115</v>
      </c>
      <c r="K814" s="180">
        <f t="shared" si="21"/>
        <v>15533242</v>
      </c>
      <c r="L814" s="180">
        <f>SUM(L733:L812)+SUM(U733:U812)</f>
        <v>10644810</v>
      </c>
      <c r="M814" s="180">
        <f>SUM(M733:M812)+SUM(W733:W812)</f>
        <v>106642306</v>
      </c>
      <c r="N814" s="180">
        <f t="shared" ref="N814:Z814" si="22">SUM(N733:N812)</f>
        <v>2481688502</v>
      </c>
      <c r="O814" s="180">
        <f t="shared" si="22"/>
        <v>1573409857</v>
      </c>
      <c r="P814" s="180">
        <f t="shared" si="22"/>
        <v>1122932</v>
      </c>
      <c r="Q814" s="180">
        <f t="shared" si="22"/>
        <v>839823</v>
      </c>
      <c r="R814" s="180">
        <f t="shared" si="22"/>
        <v>323468</v>
      </c>
      <c r="S814" s="180">
        <f t="shared" si="22"/>
        <v>3091102</v>
      </c>
      <c r="T814" s="266">
        <f t="shared" si="22"/>
        <v>1289.7599999999998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>
        <f t="shared" si="22"/>
        <v>369164796</v>
      </c>
    </row>
    <row r="815" spans="1:26" ht="12.65" customHeight="1" x14ac:dyDescent="0.35">
      <c r="B815" s="180" t="s">
        <v>1005</v>
      </c>
      <c r="C815" s="266">
        <f>CE60</f>
        <v>4470.6600000000017</v>
      </c>
      <c r="D815" s="180">
        <f>CE61</f>
        <v>409213374.17999995</v>
      </c>
      <c r="E815" s="180">
        <f>CE62</f>
        <v>141705565</v>
      </c>
      <c r="F815" s="180">
        <f>CE63</f>
        <v>28703377.420000002</v>
      </c>
      <c r="G815" s="180">
        <f>CE64</f>
        <v>169137362.41000006</v>
      </c>
      <c r="H815" s="243">
        <f>CE65</f>
        <v>11266181.539999999</v>
      </c>
      <c r="I815" s="243">
        <f>CE66</f>
        <v>227725867.74000001</v>
      </c>
      <c r="J815" s="243">
        <f>CE67</f>
        <v>29294115</v>
      </c>
      <c r="K815" s="243">
        <f>CE68</f>
        <v>15533240.369999999</v>
      </c>
      <c r="L815" s="243">
        <f>CE70</f>
        <v>10644808.85</v>
      </c>
      <c r="M815" s="243">
        <f>CE71</f>
        <v>106642306.98000003</v>
      </c>
      <c r="N815" s="180">
        <f>CE76</f>
        <v>2481688501.6800003</v>
      </c>
      <c r="O815" s="180">
        <f>CE74</f>
        <v>1573409858.9600003</v>
      </c>
      <c r="P815" s="180">
        <f>CE77</f>
        <v>1122932</v>
      </c>
      <c r="Q815" s="180">
        <f>CE78</f>
        <v>839823</v>
      </c>
      <c r="R815" s="180">
        <f>CE79</f>
        <v>323470.4136221073</v>
      </c>
      <c r="S815" s="180">
        <f>CE80</f>
        <v>3091102.8999999994</v>
      </c>
      <c r="T815" s="266">
        <f>CE81</f>
        <v>1289.76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369164799.04999995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409213375</v>
      </c>
      <c r="E816" s="180">
        <f>C377</f>
        <v>141705565</v>
      </c>
      <c r="F816" s="180">
        <f>C378</f>
        <v>28703376</v>
      </c>
      <c r="G816" s="243">
        <f>C379</f>
        <v>169137364</v>
      </c>
      <c r="H816" s="243">
        <f>C380</f>
        <v>11266182</v>
      </c>
      <c r="I816" s="243">
        <f>C381</f>
        <v>227725869</v>
      </c>
      <c r="J816" s="243">
        <f>C382</f>
        <v>29294115</v>
      </c>
      <c r="K816" s="243">
        <f>C383</f>
        <v>15533239</v>
      </c>
      <c r="L816" s="243">
        <f>C384+C385+C386+C388</f>
        <v>10644811</v>
      </c>
      <c r="M816" s="243">
        <f>C368</f>
        <v>106642305</v>
      </c>
      <c r="N816" s="180">
        <f>D360</f>
        <v>2481688504</v>
      </c>
      <c r="O816" s="180">
        <f>C358</f>
        <v>1573409859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2022-01-19T17:20:25Z</dcterms:modified>
</cp:coreProperties>
</file>