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D4F808F1-CE85-4E39-935A-E08D6CC185EE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LawsonDrillInfo" sheetId="14" state="veryHidden" r:id="rId11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KeyFields" localSheetId="10">LawsonDrillInfo!$A$5:$C$6</definedName>
    <definedName name="MappedFields" localSheetId="10">LawsonDrillInfo!$D$5:$F$6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ductLine" localSheetId="10">LawsonDrillInfo!$B$2</definedName>
    <definedName name="SSType" localSheetId="10">LawsonDrillInfo!$D$3</definedName>
    <definedName name="Support" localSheetId="9">'Prior Year'!#REF!</definedName>
    <definedName name="Support">data!$A$720:$CD$722</definedName>
    <definedName name="SystemCode" localSheetId="10">LawsonDrillInfo!$B$3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H233" i="9"/>
  <c r="H124" i="9"/>
  <c r="F203" i="9"/>
  <c r="I176" i="9"/>
  <c r="I178" i="9"/>
  <c r="I180" i="9"/>
  <c r="G84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C316" i="9"/>
  <c r="I220" i="9"/>
  <c r="E28" i="9"/>
  <c r="C139" i="9"/>
  <c r="C148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H240" i="9"/>
  <c r="G33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E16" i="9"/>
  <c r="C18" i="9"/>
  <c r="C16" i="9"/>
  <c r="E29" i="9"/>
  <c r="I64" i="9"/>
  <c r="E9" i="9"/>
  <c r="C138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O48" i="1" s="1"/>
  <c r="O62" i="1" s="1"/>
  <c r="CE65" i="1"/>
  <c r="C431" i="1" s="1"/>
  <c r="CE63" i="1"/>
  <c r="CE66" i="1"/>
  <c r="CE68" i="1"/>
  <c r="C434" i="1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E211" i="1"/>
  <c r="E212" i="1"/>
  <c r="E213" i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E202" i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66" i="9" s="1"/>
  <c r="D368" i="9"/>
  <c r="I812" i="1"/>
  <c r="C276" i="9"/>
  <c r="CE70" i="1"/>
  <c r="C458" i="1" s="1"/>
  <c r="CE76" i="1"/>
  <c r="I380" i="9" s="1"/>
  <c r="P812" i="1"/>
  <c r="CE77" i="1"/>
  <c r="I20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V815" i="1"/>
  <c r="E372" i="9"/>
  <c r="F24" i="6" l="1"/>
  <c r="B465" i="1"/>
  <c r="AH48" i="1"/>
  <c r="AH62" i="1" s="1"/>
  <c r="E765" i="1" s="1"/>
  <c r="F27" i="6"/>
  <c r="U48" i="1"/>
  <c r="U62" i="1" s="1"/>
  <c r="G76" i="9" s="1"/>
  <c r="AF48" i="1"/>
  <c r="AF62" i="1" s="1"/>
  <c r="E763" i="1" s="1"/>
  <c r="AK48" i="1"/>
  <c r="AK62" i="1" s="1"/>
  <c r="E768" i="1" s="1"/>
  <c r="AV48" i="1"/>
  <c r="AV62" i="1" s="1"/>
  <c r="E779" i="1" s="1"/>
  <c r="D48" i="1"/>
  <c r="D62" i="1" s="1"/>
  <c r="D12" i="9" s="1"/>
  <c r="AX48" i="1"/>
  <c r="AX62" i="1" s="1"/>
  <c r="H204" i="9" s="1"/>
  <c r="L48" i="1"/>
  <c r="L62" i="1" s="1"/>
  <c r="E743" i="1" s="1"/>
  <c r="BL48" i="1"/>
  <c r="BL62" i="1" s="1"/>
  <c r="E795" i="1" s="1"/>
  <c r="AA48" i="1"/>
  <c r="AA62" i="1" s="1"/>
  <c r="F108" i="9" s="1"/>
  <c r="AE48" i="1"/>
  <c r="AE62" i="1" s="1"/>
  <c r="E762" i="1" s="1"/>
  <c r="BN48" i="1"/>
  <c r="BN62" i="1" s="1"/>
  <c r="E797" i="1" s="1"/>
  <c r="AI48" i="1"/>
  <c r="AI62" i="1" s="1"/>
  <c r="E766" i="1" s="1"/>
  <c r="BS48" i="1"/>
  <c r="BS62" i="1" s="1"/>
  <c r="E802" i="1" s="1"/>
  <c r="CA48" i="1"/>
  <c r="CA62" i="1" s="1"/>
  <c r="I332" i="9" s="1"/>
  <c r="Q48" i="1"/>
  <c r="Q62" i="1" s="1"/>
  <c r="C76" i="9" s="1"/>
  <c r="F48" i="1"/>
  <c r="F62" i="1" s="1"/>
  <c r="F12" i="9" s="1"/>
  <c r="AG48" i="1"/>
  <c r="AG62" i="1" s="1"/>
  <c r="E140" i="9" s="1"/>
  <c r="J48" i="1"/>
  <c r="J62" i="1" s="1"/>
  <c r="C44" i="9" s="1"/>
  <c r="AJ48" i="1"/>
  <c r="AJ62" i="1" s="1"/>
  <c r="E767" i="1" s="1"/>
  <c r="AZ48" i="1"/>
  <c r="AZ62" i="1" s="1"/>
  <c r="E783" i="1" s="1"/>
  <c r="BP48" i="1"/>
  <c r="BP62" i="1" s="1"/>
  <c r="E799" i="1" s="1"/>
  <c r="AY48" i="1"/>
  <c r="AY62" i="1" s="1"/>
  <c r="E782" i="1" s="1"/>
  <c r="AO48" i="1"/>
  <c r="AO62" i="1" s="1"/>
  <c r="E772" i="1" s="1"/>
  <c r="BA48" i="1"/>
  <c r="BA62" i="1" s="1"/>
  <c r="D236" i="9" s="1"/>
  <c r="AU48" i="1"/>
  <c r="AU62" i="1" s="1"/>
  <c r="E204" i="9" s="1"/>
  <c r="X48" i="1"/>
  <c r="X62" i="1" s="1"/>
  <c r="E755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48" i="1"/>
  <c r="C62" i="1" s="1"/>
  <c r="E734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B48" i="1"/>
  <c r="AB62" i="1" s="1"/>
  <c r="G108" i="9" s="1"/>
  <c r="R48" i="1"/>
  <c r="R62" i="1" s="1"/>
  <c r="D76" i="9" s="1"/>
  <c r="BD48" i="1"/>
  <c r="BD62" i="1" s="1"/>
  <c r="G236" i="9" s="1"/>
  <c r="BT48" i="1"/>
  <c r="BT62" i="1" s="1"/>
  <c r="E803" i="1" s="1"/>
  <c r="BO48" i="1"/>
  <c r="BO62" i="1" s="1"/>
  <c r="D300" i="9" s="1"/>
  <c r="BE48" i="1"/>
  <c r="BE62" i="1" s="1"/>
  <c r="H236" i="9" s="1"/>
  <c r="V48" i="1"/>
  <c r="V62" i="1" s="1"/>
  <c r="E753" i="1" s="1"/>
  <c r="BF48" i="1"/>
  <c r="BF62" i="1" s="1"/>
  <c r="E789" i="1" s="1"/>
  <c r="BV48" i="1"/>
  <c r="BV62" i="1" s="1"/>
  <c r="D332" i="9" s="1"/>
  <c r="BW48" i="1"/>
  <c r="BW62" i="1" s="1"/>
  <c r="E332" i="9" s="1"/>
  <c r="BM48" i="1"/>
  <c r="BM62" i="1" s="1"/>
  <c r="E796" i="1" s="1"/>
  <c r="AP48" i="1"/>
  <c r="AP62" i="1" s="1"/>
  <c r="G172" i="9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F332" i="9" s="1"/>
  <c r="CC48" i="1"/>
  <c r="CC62" i="1" s="1"/>
  <c r="E812" i="1" s="1"/>
  <c r="BU48" i="1"/>
  <c r="BU62" i="1" s="1"/>
  <c r="C332" i="9" s="1"/>
  <c r="BI48" i="1"/>
  <c r="BI62" i="1" s="1"/>
  <c r="E268" i="9" s="1"/>
  <c r="AN48" i="1"/>
  <c r="AN62" i="1" s="1"/>
  <c r="E172" i="9" s="1"/>
  <c r="AD48" i="1"/>
  <c r="AD62" i="1" s="1"/>
  <c r="I108" i="9" s="1"/>
  <c r="AT48" i="1"/>
  <c r="AT62" i="1" s="1"/>
  <c r="D204" i="9" s="1"/>
  <c r="BJ48" i="1"/>
  <c r="BJ62" i="1" s="1"/>
  <c r="E793" i="1" s="1"/>
  <c r="BY48" i="1"/>
  <c r="BY62" i="1" s="1"/>
  <c r="G332" i="9" s="1"/>
  <c r="K48" i="1"/>
  <c r="K62" i="1" s="1"/>
  <c r="E742" i="1" s="1"/>
  <c r="I48" i="1"/>
  <c r="I62" i="1" s="1"/>
  <c r="E740" i="1" s="1"/>
  <c r="E48" i="1"/>
  <c r="E62" i="1" s="1"/>
  <c r="E12" i="9" s="1"/>
  <c r="C469" i="1"/>
  <c r="B10" i="4"/>
  <c r="M816" i="1"/>
  <c r="I372" i="9"/>
  <c r="F12" i="6"/>
  <c r="G816" i="1"/>
  <c r="C430" i="1"/>
  <c r="I370" i="9"/>
  <c r="F15" i="6"/>
  <c r="F30" i="6"/>
  <c r="F28" i="6"/>
  <c r="F26" i="6"/>
  <c r="F25" i="6"/>
  <c r="F8" i="6"/>
  <c r="C474" i="1"/>
  <c r="C472" i="1"/>
  <c r="C473" i="1"/>
  <c r="D330" i="1"/>
  <c r="C86" i="8" s="1"/>
  <c r="G10" i="4"/>
  <c r="C27" i="5"/>
  <c r="I381" i="9"/>
  <c r="Q816" i="1"/>
  <c r="B782" i="1"/>
  <c r="CF77" i="1"/>
  <c r="E544" i="1"/>
  <c r="G612" i="1"/>
  <c r="P816" i="1"/>
  <c r="C33" i="8"/>
  <c r="B476" i="1"/>
  <c r="B445" i="1"/>
  <c r="K816" i="1"/>
  <c r="F10" i="4"/>
  <c r="F815" i="1"/>
  <c r="B441" i="1"/>
  <c r="D368" i="1"/>
  <c r="C120" i="8" s="1"/>
  <c r="C448" i="1"/>
  <c r="C112" i="8"/>
  <c r="D815" i="1"/>
  <c r="F612" i="1"/>
  <c r="D816" i="1"/>
  <c r="AS48" i="1"/>
  <c r="AS62" i="1" s="1"/>
  <c r="W48" i="1"/>
  <c r="W62" i="1" s="1"/>
  <c r="I76" i="9" s="1"/>
  <c r="E373" i="9"/>
  <c r="C575" i="1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F816" i="1"/>
  <c r="I365" i="9"/>
  <c r="C815" i="1"/>
  <c r="H815" i="1"/>
  <c r="C415" i="1"/>
  <c r="C10" i="4"/>
  <c r="I371" i="9"/>
  <c r="C440" i="1"/>
  <c r="L816" i="1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I815" i="1"/>
  <c r="G815" i="1"/>
  <c r="P815" i="1"/>
  <c r="Q815" i="1"/>
  <c r="R815" i="1"/>
  <c r="S815" i="1"/>
  <c r="G28" i="4"/>
  <c r="H44" i="9"/>
  <c r="B446" i="1"/>
  <c r="D242" i="1"/>
  <c r="C418" i="1"/>
  <c r="D438" i="1"/>
  <c r="F14" i="6"/>
  <c r="T815" i="1"/>
  <c r="C471" i="1"/>
  <c r="F10" i="6"/>
  <c r="F7" i="6"/>
  <c r="E204" i="1"/>
  <c r="C468" i="1"/>
  <c r="I383" i="9"/>
  <c r="S816" i="1"/>
  <c r="D22" i="7"/>
  <c r="C40" i="5"/>
  <c r="C420" i="1"/>
  <c r="B28" i="4"/>
  <c r="E746" i="1"/>
  <c r="E217" i="1"/>
  <c r="I384" i="9"/>
  <c r="T816" i="1"/>
  <c r="L612" i="1"/>
  <c r="D464" i="1"/>
  <c r="K815" i="1"/>
  <c r="I367" i="9"/>
  <c r="H816" i="1"/>
  <c r="M815" i="1"/>
  <c r="D434" i="1"/>
  <c r="L815" i="1"/>
  <c r="D292" i="1"/>
  <c r="E758" i="1" l="1"/>
  <c r="H140" i="9"/>
  <c r="E745" i="1"/>
  <c r="D268" i="9"/>
  <c r="D52" i="1"/>
  <c r="D67" i="1" s="1"/>
  <c r="D71" i="1" s="1"/>
  <c r="BD52" i="1"/>
  <c r="BD67" i="1" s="1"/>
  <c r="BD71" i="1" s="1"/>
  <c r="E804" i="1"/>
  <c r="I268" i="9"/>
  <c r="E781" i="1"/>
  <c r="C236" i="9"/>
  <c r="E759" i="1"/>
  <c r="F140" i="9"/>
  <c r="E773" i="1"/>
  <c r="D339" i="1"/>
  <c r="C102" i="8" s="1"/>
  <c r="AA52" i="1"/>
  <c r="AA67" i="1" s="1"/>
  <c r="AA71" i="1" s="1"/>
  <c r="C520" i="1" s="1"/>
  <c r="G520" i="1" s="1"/>
  <c r="BX52" i="1"/>
  <c r="BX67" i="1" s="1"/>
  <c r="BX71" i="1" s="1"/>
  <c r="E735" i="1"/>
  <c r="E764" i="1"/>
  <c r="I140" i="9"/>
  <c r="E807" i="1"/>
  <c r="E752" i="1"/>
  <c r="E785" i="1"/>
  <c r="H300" i="9"/>
  <c r="E805" i="1"/>
  <c r="D44" i="9"/>
  <c r="G300" i="9"/>
  <c r="E736" i="1"/>
  <c r="D364" i="9"/>
  <c r="G140" i="9"/>
  <c r="E769" i="1"/>
  <c r="E810" i="1"/>
  <c r="E787" i="1"/>
  <c r="F204" i="9"/>
  <c r="I204" i="9"/>
  <c r="CB52" i="1"/>
  <c r="CB67" i="1" s="1"/>
  <c r="C369" i="9" s="1"/>
  <c r="BM52" i="1"/>
  <c r="BM67" i="1" s="1"/>
  <c r="BM71" i="1" s="1"/>
  <c r="C638" i="1" s="1"/>
  <c r="AK52" i="1"/>
  <c r="AK67" i="1" s="1"/>
  <c r="AK71" i="1" s="1"/>
  <c r="C702" i="1" s="1"/>
  <c r="BR52" i="1"/>
  <c r="BR67" i="1" s="1"/>
  <c r="BR71" i="1" s="1"/>
  <c r="G309" i="9" s="1"/>
  <c r="M52" i="1"/>
  <c r="M67" i="1" s="1"/>
  <c r="J744" i="1" s="1"/>
  <c r="F52" i="1"/>
  <c r="F67" i="1" s="1"/>
  <c r="F17" i="9" s="1"/>
  <c r="G52" i="1"/>
  <c r="G67" i="1" s="1"/>
  <c r="G71" i="1" s="1"/>
  <c r="BN52" i="1"/>
  <c r="BN67" i="1" s="1"/>
  <c r="BN71" i="1" s="1"/>
  <c r="BQ52" i="1"/>
  <c r="BQ67" i="1" s="1"/>
  <c r="BQ71" i="1" s="1"/>
  <c r="AY52" i="1"/>
  <c r="AY67" i="1" s="1"/>
  <c r="AY71" i="1" s="1"/>
  <c r="C544" i="1" s="1"/>
  <c r="G544" i="1" s="1"/>
  <c r="AX52" i="1"/>
  <c r="AX67" i="1" s="1"/>
  <c r="AX71" i="1" s="1"/>
  <c r="C543" i="1" s="1"/>
  <c r="T52" i="1"/>
  <c r="T67" i="1" s="1"/>
  <c r="F81" i="9" s="1"/>
  <c r="BF52" i="1"/>
  <c r="BF67" i="1" s="1"/>
  <c r="I241" i="9" s="1"/>
  <c r="BV52" i="1"/>
  <c r="BV67" i="1" s="1"/>
  <c r="BV71" i="1" s="1"/>
  <c r="C642" i="1" s="1"/>
  <c r="BY52" i="1"/>
  <c r="BY67" i="1" s="1"/>
  <c r="BY71" i="1" s="1"/>
  <c r="C570" i="1" s="1"/>
  <c r="AH52" i="1"/>
  <c r="AH67" i="1" s="1"/>
  <c r="F145" i="9" s="1"/>
  <c r="BE52" i="1"/>
  <c r="BE67" i="1" s="1"/>
  <c r="BE71" i="1" s="1"/>
  <c r="C614" i="1" s="1"/>
  <c r="AW52" i="1"/>
  <c r="AW67" i="1" s="1"/>
  <c r="AW71" i="1" s="1"/>
  <c r="G213" i="9" s="1"/>
  <c r="AM52" i="1"/>
  <c r="AM67" i="1" s="1"/>
  <c r="J770" i="1" s="1"/>
  <c r="H268" i="9"/>
  <c r="E108" i="9"/>
  <c r="E737" i="1"/>
  <c r="E748" i="1"/>
  <c r="H76" i="9"/>
  <c r="F268" i="9"/>
  <c r="D140" i="9"/>
  <c r="E44" i="9"/>
  <c r="C140" i="9"/>
  <c r="C300" i="9"/>
  <c r="E738" i="1"/>
  <c r="C108" i="9"/>
  <c r="E808" i="1"/>
  <c r="E741" i="1"/>
  <c r="E800" i="1"/>
  <c r="I236" i="9"/>
  <c r="F172" i="9"/>
  <c r="E771" i="1"/>
  <c r="E761" i="1"/>
  <c r="E798" i="1"/>
  <c r="E784" i="1"/>
  <c r="E778" i="1"/>
  <c r="I172" i="9"/>
  <c r="E792" i="1"/>
  <c r="E790" i="1"/>
  <c r="E300" i="9"/>
  <c r="I300" i="9"/>
  <c r="C12" i="9"/>
  <c r="E788" i="1"/>
  <c r="H172" i="9"/>
  <c r="E749" i="1"/>
  <c r="G204" i="9"/>
  <c r="I12" i="9"/>
  <c r="E806" i="1"/>
  <c r="E777" i="1"/>
  <c r="E754" i="1"/>
  <c r="B564" i="1"/>
  <c r="B570" i="1"/>
  <c r="B518" i="1"/>
  <c r="B565" i="1"/>
  <c r="B504" i="1"/>
  <c r="B569" i="1"/>
  <c r="B521" i="1"/>
  <c r="B515" i="1"/>
  <c r="B568" i="1"/>
  <c r="B528" i="1"/>
  <c r="F528" i="1" s="1"/>
  <c r="B537" i="1"/>
  <c r="B501" i="1"/>
  <c r="B567" i="1"/>
  <c r="B531" i="1"/>
  <c r="B552" i="1"/>
  <c r="B556" i="1"/>
  <c r="B560" i="1"/>
  <c r="B529" i="1"/>
  <c r="B516" i="1"/>
  <c r="F516" i="1" s="1"/>
  <c r="E811" i="1"/>
  <c r="P52" i="1"/>
  <c r="P67" i="1" s="1"/>
  <c r="I49" i="9" s="1"/>
  <c r="V52" i="1"/>
  <c r="V67" i="1" s="1"/>
  <c r="J753" i="1" s="1"/>
  <c r="J52" i="1"/>
  <c r="J67" i="1" s="1"/>
  <c r="C49" i="9" s="1"/>
  <c r="AF52" i="1"/>
  <c r="AF67" i="1" s="1"/>
  <c r="AF71" i="1" s="1"/>
  <c r="C697" i="1" s="1"/>
  <c r="AJ52" i="1"/>
  <c r="AJ67" i="1" s="1"/>
  <c r="AJ71" i="1" s="1"/>
  <c r="H149" i="9" s="1"/>
  <c r="BP52" i="1"/>
  <c r="BP67" i="1" s="1"/>
  <c r="J799" i="1" s="1"/>
  <c r="AN52" i="1"/>
  <c r="AN67" i="1" s="1"/>
  <c r="J771" i="1" s="1"/>
  <c r="AG52" i="1"/>
  <c r="AG67" i="1" s="1"/>
  <c r="E145" i="9" s="1"/>
  <c r="BO52" i="1"/>
  <c r="BO67" i="1" s="1"/>
  <c r="BO71" i="1" s="1"/>
  <c r="D309" i="9" s="1"/>
  <c r="BT52" i="1"/>
  <c r="BT67" i="1" s="1"/>
  <c r="AB52" i="1"/>
  <c r="AB67" i="1" s="1"/>
  <c r="B559" i="1"/>
  <c r="B571" i="1"/>
  <c r="F44" i="9"/>
  <c r="D373" i="1"/>
  <c r="C126" i="8" s="1"/>
  <c r="CE62" i="1"/>
  <c r="E816" i="1" s="1"/>
  <c r="H71" i="1"/>
  <c r="C501" i="1" s="1"/>
  <c r="G501" i="1" s="1"/>
  <c r="E756" i="1"/>
  <c r="D108" i="9"/>
  <c r="CE48" i="1"/>
  <c r="C204" i="9"/>
  <c r="E776" i="1"/>
  <c r="B558" i="1"/>
  <c r="B547" i="1"/>
  <c r="B519" i="1"/>
  <c r="B499" i="1"/>
  <c r="F499" i="1" s="1"/>
  <c r="B522" i="1"/>
  <c r="B526" i="1"/>
  <c r="B538" i="1"/>
  <c r="B532" i="1"/>
  <c r="F532" i="1" s="1"/>
  <c r="B520" i="1"/>
  <c r="B497" i="1"/>
  <c r="H497" i="1" s="1"/>
  <c r="B562" i="1"/>
  <c r="B554" i="1"/>
  <c r="B539" i="1"/>
  <c r="B503" i="1"/>
  <c r="B511" i="1"/>
  <c r="B542" i="1"/>
  <c r="B563" i="1"/>
  <c r="B573" i="1"/>
  <c r="B561" i="1"/>
  <c r="B513" i="1"/>
  <c r="B512" i="1"/>
  <c r="B545" i="1"/>
  <c r="B507" i="1"/>
  <c r="B540" i="1"/>
  <c r="F540" i="1" s="1"/>
  <c r="B508" i="1"/>
  <c r="B551" i="1"/>
  <c r="B510" i="1"/>
  <c r="B505" i="1"/>
  <c r="F505" i="1" s="1"/>
  <c r="B572" i="1"/>
  <c r="B500" i="1"/>
  <c r="B514" i="1"/>
  <c r="B557" i="1"/>
  <c r="B498" i="1"/>
  <c r="F498" i="1" s="1"/>
  <c r="B548" i="1"/>
  <c r="B566" i="1"/>
  <c r="B543" i="1"/>
  <c r="B541" i="1"/>
  <c r="B536" i="1"/>
  <c r="H536" i="1" s="1"/>
  <c r="B534" i="1"/>
  <c r="B530" i="1"/>
  <c r="B550" i="1"/>
  <c r="F550" i="1" s="1"/>
  <c r="B525" i="1"/>
  <c r="B527" i="1"/>
  <c r="B506" i="1"/>
  <c r="B544" i="1"/>
  <c r="B546" i="1"/>
  <c r="B517" i="1"/>
  <c r="B555" i="1"/>
  <c r="B523" i="1"/>
  <c r="B533" i="1"/>
  <c r="B524" i="1"/>
  <c r="B574" i="1"/>
  <c r="B553" i="1"/>
  <c r="B509" i="1"/>
  <c r="B549" i="1"/>
  <c r="F76" i="9"/>
  <c r="E751" i="1"/>
  <c r="H17" i="9"/>
  <c r="J739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D27" i="7"/>
  <c r="B448" i="1"/>
  <c r="D341" i="1"/>
  <c r="C481" i="1" s="1"/>
  <c r="C50" i="8"/>
  <c r="F32" i="6"/>
  <c r="C478" i="1"/>
  <c r="C476" i="1"/>
  <c r="F16" i="6"/>
  <c r="G241" i="9" l="1"/>
  <c r="J787" i="1"/>
  <c r="F71" i="1"/>
  <c r="F21" i="9" s="1"/>
  <c r="J737" i="1"/>
  <c r="J805" i="1"/>
  <c r="M71" i="1"/>
  <c r="C506" i="1" s="1"/>
  <c r="G506" i="1" s="1"/>
  <c r="G17" i="9"/>
  <c r="G337" i="9"/>
  <c r="D337" i="9"/>
  <c r="J735" i="1"/>
  <c r="C624" i="1"/>
  <c r="C549" i="1"/>
  <c r="C669" i="1"/>
  <c r="C497" i="1"/>
  <c r="G497" i="1" s="1"/>
  <c r="D21" i="9"/>
  <c r="D17" i="9"/>
  <c r="BF71" i="1"/>
  <c r="C551" i="1" s="1"/>
  <c r="J807" i="1"/>
  <c r="J789" i="1"/>
  <c r="F49" i="9"/>
  <c r="C567" i="1"/>
  <c r="D341" i="9"/>
  <c r="G245" i="9"/>
  <c r="J758" i="1"/>
  <c r="F113" i="9"/>
  <c r="CB71" i="1"/>
  <c r="C622" i="1" s="1"/>
  <c r="G341" i="9"/>
  <c r="C499" i="1"/>
  <c r="G499" i="1" s="1"/>
  <c r="J741" i="1"/>
  <c r="J811" i="1"/>
  <c r="J763" i="1"/>
  <c r="D145" i="9"/>
  <c r="C569" i="1"/>
  <c r="C644" i="1"/>
  <c r="F337" i="9"/>
  <c r="T71" i="1"/>
  <c r="C513" i="1" s="1"/>
  <c r="G513" i="1" s="1"/>
  <c r="F341" i="9"/>
  <c r="H501" i="1"/>
  <c r="C482" i="1"/>
  <c r="I273" i="9"/>
  <c r="C500" i="1"/>
  <c r="G500" i="1" s="1"/>
  <c r="G21" i="9"/>
  <c r="C672" i="1"/>
  <c r="C671" i="1"/>
  <c r="C645" i="1"/>
  <c r="J808" i="1"/>
  <c r="J738" i="1"/>
  <c r="C692" i="1"/>
  <c r="AM71" i="1"/>
  <c r="D181" i="9" s="1"/>
  <c r="F117" i="9"/>
  <c r="C563" i="1"/>
  <c r="H209" i="9"/>
  <c r="J781" i="1"/>
  <c r="C616" i="1"/>
  <c r="I149" i="9"/>
  <c r="D177" i="9"/>
  <c r="J796" i="1"/>
  <c r="C530" i="1"/>
  <c r="G530" i="1" s="1"/>
  <c r="J751" i="1"/>
  <c r="J801" i="1"/>
  <c r="I145" i="9"/>
  <c r="H213" i="9"/>
  <c r="G305" i="9"/>
  <c r="J768" i="1"/>
  <c r="C626" i="1"/>
  <c r="I277" i="9"/>
  <c r="C558" i="1"/>
  <c r="J797" i="1"/>
  <c r="J765" i="1"/>
  <c r="C309" i="9"/>
  <c r="C619" i="1"/>
  <c r="C559" i="1"/>
  <c r="F309" i="9"/>
  <c r="C623" i="1"/>
  <c r="C625" i="1"/>
  <c r="J780" i="1"/>
  <c r="J782" i="1"/>
  <c r="I213" i="9"/>
  <c r="G209" i="9"/>
  <c r="C305" i="9"/>
  <c r="I209" i="9"/>
  <c r="D305" i="9"/>
  <c r="F305" i="9"/>
  <c r="H81" i="9"/>
  <c r="J798" i="1"/>
  <c r="AH71" i="1"/>
  <c r="C699" i="1" s="1"/>
  <c r="J800" i="1"/>
  <c r="H241" i="9"/>
  <c r="J747" i="1"/>
  <c r="J788" i="1"/>
  <c r="J71" i="1"/>
  <c r="C53" i="9" s="1"/>
  <c r="C562" i="1"/>
  <c r="C631" i="1"/>
  <c r="C542" i="1"/>
  <c r="C550" i="1"/>
  <c r="G550" i="1" s="1"/>
  <c r="H245" i="9"/>
  <c r="J767" i="1"/>
  <c r="H145" i="9"/>
  <c r="V71" i="1"/>
  <c r="H85" i="9" s="1"/>
  <c r="BP71" i="1"/>
  <c r="C561" i="1" s="1"/>
  <c r="C560" i="1"/>
  <c r="C627" i="1"/>
  <c r="H516" i="1"/>
  <c r="H528" i="1"/>
  <c r="F520" i="1"/>
  <c r="H520" i="1" s="1"/>
  <c r="B535" i="1"/>
  <c r="H498" i="1"/>
  <c r="F524" i="1"/>
  <c r="F501" i="1"/>
  <c r="B502" i="1"/>
  <c r="F502" i="1" s="1"/>
  <c r="F511" i="1"/>
  <c r="H505" i="1"/>
  <c r="C525" i="1"/>
  <c r="G525" i="1" s="1"/>
  <c r="D149" i="9"/>
  <c r="C541" i="1"/>
  <c r="C529" i="1"/>
  <c r="G529" i="1" s="1"/>
  <c r="C701" i="1"/>
  <c r="C620" i="1"/>
  <c r="E177" i="9"/>
  <c r="E305" i="9"/>
  <c r="AN71" i="1"/>
  <c r="E181" i="9" s="1"/>
  <c r="C508" i="1"/>
  <c r="G508" i="1" s="1"/>
  <c r="C539" i="1"/>
  <c r="G539" i="1" s="1"/>
  <c r="C680" i="1"/>
  <c r="D213" i="9"/>
  <c r="F213" i="9"/>
  <c r="G53" i="9"/>
  <c r="D373" i="9"/>
  <c r="J803" i="1"/>
  <c r="BT71" i="1"/>
  <c r="I305" i="9"/>
  <c r="J764" i="1"/>
  <c r="AG71" i="1"/>
  <c r="G113" i="9"/>
  <c r="AB71" i="1"/>
  <c r="J759" i="1"/>
  <c r="F536" i="1"/>
  <c r="C691" i="1"/>
  <c r="G181" i="9"/>
  <c r="C673" i="1"/>
  <c r="C707" i="1"/>
  <c r="C709" i="1"/>
  <c r="C679" i="1"/>
  <c r="D391" i="1"/>
  <c r="C142" i="8" s="1"/>
  <c r="C545" i="1"/>
  <c r="G545" i="1" s="1"/>
  <c r="C531" i="1"/>
  <c r="G531" i="1" s="1"/>
  <c r="C628" i="1"/>
  <c r="C537" i="1"/>
  <c r="G537" i="1" s="1"/>
  <c r="C703" i="1"/>
  <c r="F277" i="9"/>
  <c r="C643" i="1"/>
  <c r="E341" i="9"/>
  <c r="H309" i="9"/>
  <c r="C617" i="1"/>
  <c r="E117" i="9"/>
  <c r="C518" i="1"/>
  <c r="G518" i="1" s="1"/>
  <c r="D117" i="9"/>
  <c r="C690" i="1"/>
  <c r="C277" i="9"/>
  <c r="C618" i="1"/>
  <c r="C552" i="1"/>
  <c r="C546" i="1"/>
  <c r="G546" i="1" s="1"/>
  <c r="D245" i="9"/>
  <c r="C630" i="1"/>
  <c r="I117" i="9"/>
  <c r="C641" i="1"/>
  <c r="C566" i="1"/>
  <c r="C341" i="9"/>
  <c r="C523" i="1"/>
  <c r="G523" i="1" s="1"/>
  <c r="C547" i="1"/>
  <c r="I21" i="9"/>
  <c r="C554" i="1"/>
  <c r="C634" i="1"/>
  <c r="E277" i="9"/>
  <c r="I341" i="9"/>
  <c r="C553" i="1"/>
  <c r="C677" i="1"/>
  <c r="C676" i="1"/>
  <c r="D53" i="9"/>
  <c r="C504" i="1"/>
  <c r="G504" i="1" s="1"/>
  <c r="C632" i="1"/>
  <c r="C670" i="1"/>
  <c r="C674" i="1"/>
  <c r="C511" i="1"/>
  <c r="G511" i="1" s="1"/>
  <c r="D85" i="9"/>
  <c r="C683" i="1"/>
  <c r="C572" i="1"/>
  <c r="D277" i="9"/>
  <c r="C540" i="1"/>
  <c r="G540" i="1" s="1"/>
  <c r="C712" i="1"/>
  <c r="E213" i="9"/>
  <c r="F181" i="9"/>
  <c r="C534" i="1"/>
  <c r="G534" i="1" s="1"/>
  <c r="C706" i="1"/>
  <c r="C688" i="1"/>
  <c r="E21" i="9"/>
  <c r="C700" i="1"/>
  <c r="C117" i="9"/>
  <c r="C517" i="1"/>
  <c r="G517" i="1" s="1"/>
  <c r="C689" i="1"/>
  <c r="C524" i="1"/>
  <c r="G524" i="1" s="1"/>
  <c r="C149" i="9"/>
  <c r="C696" i="1"/>
  <c r="E53" i="9"/>
  <c r="I85" i="9"/>
  <c r="C528" i="1"/>
  <c r="G528" i="1" s="1"/>
  <c r="C564" i="1"/>
  <c r="H277" i="9"/>
  <c r="C557" i="1"/>
  <c r="C637" i="1"/>
  <c r="C85" i="9"/>
  <c r="C510" i="1"/>
  <c r="G510" i="1" s="1"/>
  <c r="C682" i="1"/>
  <c r="G85" i="9"/>
  <c r="C514" i="1"/>
  <c r="G514" i="1" s="1"/>
  <c r="C686" i="1"/>
  <c r="D615" i="1"/>
  <c r="E815" i="1"/>
  <c r="H21" i="9"/>
  <c r="I364" i="9"/>
  <c r="C428" i="1"/>
  <c r="F53" i="9"/>
  <c r="C708" i="1"/>
  <c r="H181" i="9"/>
  <c r="C710" i="1"/>
  <c r="C213" i="9"/>
  <c r="C538" i="1"/>
  <c r="G538" i="1" s="1"/>
  <c r="C522" i="1"/>
  <c r="G522" i="1" s="1"/>
  <c r="H117" i="9"/>
  <c r="H532" i="1"/>
  <c r="F497" i="1"/>
  <c r="F544" i="1"/>
  <c r="H544" i="1" s="1"/>
  <c r="B496" i="1"/>
  <c r="F496" i="1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F534" i="1"/>
  <c r="H534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H499" i="1" l="1"/>
  <c r="C678" i="1"/>
  <c r="C629" i="1"/>
  <c r="I245" i="9"/>
  <c r="C373" i="9"/>
  <c r="H508" i="1"/>
  <c r="F85" i="9"/>
  <c r="C532" i="1"/>
  <c r="G532" i="1" s="1"/>
  <c r="C573" i="1"/>
  <c r="C704" i="1"/>
  <c r="C685" i="1"/>
  <c r="H538" i="1"/>
  <c r="H540" i="1"/>
  <c r="H511" i="1"/>
  <c r="C527" i="1"/>
  <c r="G527" i="1" s="1"/>
  <c r="H530" i="1"/>
  <c r="F149" i="9"/>
  <c r="H550" i="1"/>
  <c r="C503" i="1"/>
  <c r="C675" i="1"/>
  <c r="C687" i="1"/>
  <c r="H513" i="1"/>
  <c r="C515" i="1"/>
  <c r="G515" i="1" s="1"/>
  <c r="H522" i="1"/>
  <c r="C621" i="1"/>
  <c r="E309" i="9"/>
  <c r="H509" i="1"/>
  <c r="H510" i="1"/>
  <c r="H517" i="1"/>
  <c r="H546" i="1"/>
  <c r="H512" i="1"/>
  <c r="H514" i="1"/>
  <c r="H518" i="1"/>
  <c r="H524" i="1"/>
  <c r="H502" i="1"/>
  <c r="D393" i="1"/>
  <c r="C146" i="8" s="1"/>
  <c r="C705" i="1"/>
  <c r="C533" i="1"/>
  <c r="G533" i="1" s="1"/>
  <c r="C698" i="1"/>
  <c r="C526" i="1"/>
  <c r="E149" i="9"/>
  <c r="C640" i="1"/>
  <c r="I309" i="9"/>
  <c r="C565" i="1"/>
  <c r="G117" i="9"/>
  <c r="C521" i="1"/>
  <c r="G521" i="1" s="1"/>
  <c r="C693" i="1"/>
  <c r="C496" i="1"/>
  <c r="G496" i="1" s="1"/>
  <c r="C668" i="1"/>
  <c r="C21" i="9"/>
  <c r="D710" i="1"/>
  <c r="D668" i="1"/>
  <c r="D680" i="1"/>
  <c r="D643" i="1"/>
  <c r="D619" i="1"/>
  <c r="D695" i="1"/>
  <c r="D683" i="1"/>
  <c r="D624" i="1"/>
  <c r="D625" i="1"/>
  <c r="D681" i="1"/>
  <c r="D692" i="1"/>
  <c r="D623" i="1"/>
  <c r="D675" i="1"/>
  <c r="D616" i="1"/>
  <c r="D620" i="1"/>
  <c r="D673" i="1"/>
  <c r="D689" i="1"/>
  <c r="D644" i="1"/>
  <c r="D645" i="1"/>
  <c r="D704" i="1"/>
  <c r="D639" i="1"/>
  <c r="D628" i="1"/>
  <c r="D705" i="1"/>
  <c r="D711" i="1"/>
  <c r="D631" i="1"/>
  <c r="D706" i="1"/>
  <c r="D676" i="1"/>
  <c r="D684" i="1"/>
  <c r="D716" i="1"/>
  <c r="D636" i="1"/>
  <c r="D698" i="1"/>
  <c r="D632" i="1"/>
  <c r="D617" i="1"/>
  <c r="D697" i="1"/>
  <c r="D685" i="1"/>
  <c r="D690" i="1"/>
  <c r="D707" i="1"/>
  <c r="D637" i="1"/>
  <c r="D694" i="1"/>
  <c r="D647" i="1"/>
  <c r="D635" i="1"/>
  <c r="D622" i="1"/>
  <c r="D699" i="1"/>
  <c r="D682" i="1"/>
  <c r="D674" i="1"/>
  <c r="D709" i="1"/>
  <c r="D702" i="1"/>
  <c r="D629" i="1"/>
  <c r="D691" i="1"/>
  <c r="D640" i="1"/>
  <c r="D696" i="1"/>
  <c r="D671" i="1"/>
  <c r="D634" i="1"/>
  <c r="D638" i="1"/>
  <c r="D703" i="1"/>
  <c r="D670" i="1"/>
  <c r="D627" i="1"/>
  <c r="D621" i="1"/>
  <c r="D712" i="1"/>
  <c r="D678" i="1"/>
  <c r="D686" i="1"/>
  <c r="D642" i="1"/>
  <c r="D669" i="1"/>
  <c r="D701" i="1"/>
  <c r="D672" i="1"/>
  <c r="D626" i="1"/>
  <c r="D641" i="1"/>
  <c r="D633" i="1"/>
  <c r="D646" i="1"/>
  <c r="D708" i="1"/>
  <c r="D688" i="1"/>
  <c r="D679" i="1"/>
  <c r="D693" i="1"/>
  <c r="D618" i="1"/>
  <c r="D687" i="1"/>
  <c r="D700" i="1"/>
  <c r="D630" i="1"/>
  <c r="D713" i="1"/>
  <c r="D677" i="1"/>
  <c r="J734" i="1"/>
  <c r="J815" i="1" s="1"/>
  <c r="CE67" i="1"/>
  <c r="CE71" i="1" s="1"/>
  <c r="C17" i="9"/>
  <c r="F545" i="1"/>
  <c r="H545" i="1" s="1"/>
  <c r="H525" i="1"/>
  <c r="F525" i="1"/>
  <c r="F529" i="1"/>
  <c r="H529" i="1" s="1"/>
  <c r="F521" i="1"/>
  <c r="H535" i="1"/>
  <c r="F535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G503" i="1" l="1"/>
  <c r="H503" i="1"/>
  <c r="D396" i="1"/>
  <c r="C151" i="8" s="1"/>
  <c r="H515" i="1"/>
  <c r="H533" i="1"/>
  <c r="H496" i="1"/>
  <c r="C648" i="1"/>
  <c r="M716" i="1" s="1"/>
  <c r="Y816" i="1" s="1"/>
  <c r="H521" i="1"/>
  <c r="G526" i="1"/>
  <c r="H526" i="1" s="1"/>
  <c r="E623" i="1"/>
  <c r="E716" i="1" s="1"/>
  <c r="C716" i="1"/>
  <c r="I373" i="9"/>
  <c r="C715" i="1"/>
  <c r="E612" i="1"/>
  <c r="D715" i="1"/>
  <c r="C433" i="1"/>
  <c r="C441" i="1" s="1"/>
  <c r="J816" i="1"/>
  <c r="I369" i="9"/>
  <c r="E639" i="1" l="1"/>
  <c r="E670" i="1"/>
  <c r="E684" i="1"/>
  <c r="E692" i="1"/>
  <c r="E709" i="1"/>
  <c r="E676" i="1"/>
  <c r="E677" i="1"/>
  <c r="E630" i="1"/>
  <c r="E691" i="1"/>
  <c r="E644" i="1"/>
  <c r="E634" i="1"/>
  <c r="E685" i="1"/>
  <c r="E712" i="1"/>
  <c r="E646" i="1"/>
  <c r="E697" i="1"/>
  <c r="E674" i="1"/>
  <c r="E695" i="1"/>
  <c r="E707" i="1"/>
  <c r="E638" i="1"/>
  <c r="E688" i="1"/>
  <c r="E710" i="1"/>
  <c r="E626" i="1"/>
  <c r="E669" i="1"/>
  <c r="E703" i="1"/>
  <c r="E673" i="1"/>
  <c r="E628" i="1"/>
  <c r="E633" i="1"/>
  <c r="E704" i="1"/>
  <c r="E706" i="1"/>
  <c r="E701" i="1"/>
  <c r="E624" i="1"/>
  <c r="F624" i="1" s="1"/>
  <c r="E629" i="1"/>
  <c r="E672" i="1"/>
  <c r="E642" i="1"/>
  <c r="E680" i="1"/>
  <c r="E686" i="1"/>
  <c r="E702" i="1"/>
  <c r="E668" i="1"/>
  <c r="E700" i="1"/>
  <c r="E632" i="1"/>
  <c r="E690" i="1"/>
  <c r="E689" i="1"/>
  <c r="E625" i="1"/>
  <c r="E713" i="1"/>
  <c r="E683" i="1"/>
  <c r="E694" i="1"/>
  <c r="E637" i="1"/>
  <c r="E635" i="1"/>
  <c r="E675" i="1"/>
  <c r="E687" i="1"/>
  <c r="E640" i="1"/>
  <c r="E705" i="1"/>
  <c r="E631" i="1"/>
  <c r="E681" i="1"/>
  <c r="E711" i="1"/>
  <c r="E696" i="1"/>
  <c r="E693" i="1"/>
  <c r="E698" i="1"/>
  <c r="E643" i="1"/>
  <c r="E679" i="1"/>
  <c r="E636" i="1"/>
  <c r="E699" i="1"/>
  <c r="E645" i="1"/>
  <c r="E682" i="1"/>
  <c r="E708" i="1"/>
  <c r="E647" i="1"/>
  <c r="E627" i="1"/>
  <c r="E641" i="1"/>
  <c r="E678" i="1"/>
  <c r="E671" i="1"/>
  <c r="F671" i="1" l="1"/>
  <c r="F708" i="1"/>
  <c r="F682" i="1"/>
  <c r="F692" i="1"/>
  <c r="F701" i="1"/>
  <c r="F686" i="1"/>
  <c r="F698" i="1"/>
  <c r="F702" i="1"/>
  <c r="F699" i="1"/>
  <c r="F704" i="1"/>
  <c r="F713" i="1"/>
  <c r="F643" i="1"/>
  <c r="F711" i="1"/>
  <c r="F696" i="1"/>
  <c r="F628" i="1"/>
  <c r="F641" i="1"/>
  <c r="F629" i="1"/>
  <c r="F626" i="1"/>
  <c r="F637" i="1"/>
  <c r="F678" i="1"/>
  <c r="F677" i="1"/>
  <c r="F635" i="1"/>
  <c r="F705" i="1"/>
  <c r="F716" i="1"/>
  <c r="F634" i="1"/>
  <c r="F700" i="1"/>
  <c r="F683" i="1"/>
  <c r="F680" i="1"/>
  <c r="F639" i="1"/>
  <c r="F689" i="1"/>
  <c r="F709" i="1"/>
  <c r="F703" i="1"/>
  <c r="F695" i="1"/>
  <c r="F675" i="1"/>
  <c r="F625" i="1"/>
  <c r="G625" i="1" s="1"/>
  <c r="F638" i="1"/>
  <c r="F687" i="1"/>
  <c r="F640" i="1"/>
  <c r="F645" i="1"/>
  <c r="F706" i="1"/>
  <c r="F636" i="1"/>
  <c r="F710" i="1"/>
  <c r="F684" i="1"/>
  <c r="F668" i="1"/>
  <c r="F685" i="1"/>
  <c r="F674" i="1"/>
  <c r="F646" i="1"/>
  <c r="F697" i="1"/>
  <c r="F707" i="1"/>
  <c r="F688" i="1"/>
  <c r="F679" i="1"/>
  <c r="F630" i="1"/>
  <c r="F712" i="1"/>
  <c r="F633" i="1"/>
  <c r="F690" i="1"/>
  <c r="F647" i="1"/>
  <c r="F669" i="1"/>
  <c r="F672" i="1"/>
  <c r="F673" i="1"/>
  <c r="F627" i="1"/>
  <c r="F691" i="1"/>
  <c r="F632" i="1"/>
  <c r="F693" i="1"/>
  <c r="F642" i="1"/>
  <c r="F644" i="1"/>
  <c r="F694" i="1"/>
  <c r="F676" i="1"/>
  <c r="F681" i="1"/>
  <c r="F631" i="1"/>
  <c r="F670" i="1"/>
  <c r="E715" i="1"/>
  <c r="G712" i="1" l="1"/>
  <c r="G642" i="1"/>
  <c r="G693" i="1"/>
  <c r="G630" i="1"/>
  <c r="G691" i="1"/>
  <c r="G673" i="1"/>
  <c r="G692" i="1"/>
  <c r="G677" i="1"/>
  <c r="G683" i="1"/>
  <c r="G635" i="1"/>
  <c r="G705" i="1"/>
  <c r="G647" i="1"/>
  <c r="G684" i="1"/>
  <c r="G637" i="1"/>
  <c r="G678" i="1"/>
  <c r="G685" i="1"/>
  <c r="G716" i="1"/>
  <c r="G633" i="1"/>
  <c r="G697" i="1"/>
  <c r="G699" i="1"/>
  <c r="G668" i="1"/>
  <c r="G643" i="1"/>
  <c r="G632" i="1"/>
  <c r="G681" i="1"/>
  <c r="G688" i="1"/>
  <c r="G711" i="1"/>
  <c r="G690" i="1"/>
  <c r="G695" i="1"/>
  <c r="G710" i="1"/>
  <c r="G646" i="1"/>
  <c r="G636" i="1"/>
  <c r="G634" i="1"/>
  <c r="G706" i="1"/>
  <c r="G674" i="1"/>
  <c r="G707" i="1"/>
  <c r="G676" i="1"/>
  <c r="G709" i="1"/>
  <c r="G639" i="1"/>
  <c r="G687" i="1"/>
  <c r="G700" i="1"/>
  <c r="G682" i="1"/>
  <c r="G694" i="1"/>
  <c r="G672" i="1"/>
  <c r="G675" i="1"/>
  <c r="G641" i="1"/>
  <c r="G628" i="1"/>
  <c r="G671" i="1"/>
  <c r="G679" i="1"/>
  <c r="G680" i="1"/>
  <c r="G670" i="1"/>
  <c r="G698" i="1"/>
  <c r="G631" i="1"/>
  <c r="G703" i="1"/>
  <c r="G701" i="1"/>
  <c r="G627" i="1"/>
  <c r="G704" i="1"/>
  <c r="G713" i="1"/>
  <c r="G708" i="1"/>
  <c r="G629" i="1"/>
  <c r="G644" i="1"/>
  <c r="G638" i="1"/>
  <c r="G702" i="1"/>
  <c r="G669" i="1"/>
  <c r="G645" i="1"/>
  <c r="G640" i="1"/>
  <c r="G626" i="1"/>
  <c r="G689" i="1"/>
  <c r="G696" i="1"/>
  <c r="G686" i="1"/>
  <c r="F715" i="1"/>
  <c r="G715" i="1" l="1"/>
  <c r="H628" i="1"/>
  <c r="H679" i="1" l="1"/>
  <c r="H686" i="1"/>
  <c r="H632" i="1"/>
  <c r="H676" i="1"/>
  <c r="H668" i="1"/>
  <c r="H669" i="1"/>
  <c r="H646" i="1"/>
  <c r="H630" i="1"/>
  <c r="H697" i="1"/>
  <c r="H674" i="1"/>
  <c r="H642" i="1"/>
  <c r="H675" i="1"/>
  <c r="H638" i="1"/>
  <c r="H629" i="1"/>
  <c r="H643" i="1"/>
  <c r="H712" i="1"/>
  <c r="H636" i="1"/>
  <c r="H707" i="1"/>
  <c r="H698" i="1"/>
  <c r="H685" i="1"/>
  <c r="H634" i="1"/>
  <c r="H689" i="1"/>
  <c r="H706" i="1"/>
  <c r="H672" i="1"/>
  <c r="H687" i="1"/>
  <c r="H691" i="1"/>
  <c r="H696" i="1"/>
  <c r="H683" i="1"/>
  <c r="H647" i="1"/>
  <c r="H703" i="1"/>
  <c r="H699" i="1"/>
  <c r="H635" i="1"/>
  <c r="H694" i="1"/>
  <c r="H710" i="1"/>
  <c r="H684" i="1"/>
  <c r="H705" i="1"/>
  <c r="H690" i="1"/>
  <c r="H637" i="1"/>
  <c r="H695" i="1"/>
  <c r="H644" i="1"/>
  <c r="H709" i="1"/>
  <c r="H645" i="1"/>
  <c r="H678" i="1"/>
  <c r="H681" i="1"/>
  <c r="H693" i="1"/>
  <c r="H640" i="1"/>
  <c r="H677" i="1"/>
  <c r="H680" i="1"/>
  <c r="H704" i="1"/>
  <c r="H673" i="1"/>
  <c r="H708" i="1"/>
  <c r="H692" i="1"/>
  <c r="H716" i="1"/>
  <c r="H700" i="1"/>
  <c r="H633" i="1"/>
  <c r="H682" i="1"/>
  <c r="H670" i="1"/>
  <c r="H639" i="1"/>
  <c r="H688" i="1"/>
  <c r="H702" i="1"/>
  <c r="H711" i="1"/>
  <c r="H631" i="1"/>
  <c r="H713" i="1"/>
  <c r="H641" i="1"/>
  <c r="H671" i="1"/>
  <c r="H701" i="1"/>
  <c r="H715" i="1" l="1"/>
  <c r="I629" i="1"/>
  <c r="I700" i="1" l="1"/>
  <c r="I699" i="1"/>
  <c r="I691" i="1"/>
  <c r="I688" i="1"/>
  <c r="I698" i="1"/>
  <c r="I701" i="1"/>
  <c r="I679" i="1"/>
  <c r="I632" i="1"/>
  <c r="I642" i="1"/>
  <c r="I693" i="1"/>
  <c r="I682" i="1"/>
  <c r="I707" i="1"/>
  <c r="I669" i="1"/>
  <c r="I702" i="1"/>
  <c r="I635" i="1"/>
  <c r="I696" i="1"/>
  <c r="I644" i="1"/>
  <c r="I680" i="1"/>
  <c r="I695" i="1"/>
  <c r="I713" i="1"/>
  <c r="I643" i="1"/>
  <c r="I678" i="1"/>
  <c r="I633" i="1"/>
  <c r="I684" i="1"/>
  <c r="I710" i="1"/>
  <c r="I689" i="1"/>
  <c r="I645" i="1"/>
  <c r="I670" i="1"/>
  <c r="I681" i="1"/>
  <c r="I711" i="1"/>
  <c r="I634" i="1"/>
  <c r="I687" i="1"/>
  <c r="I694" i="1"/>
  <c r="I636" i="1"/>
  <c r="I716" i="1"/>
  <c r="I677" i="1"/>
  <c r="I683" i="1"/>
  <c r="I697" i="1"/>
  <c r="I704" i="1"/>
  <c r="I712" i="1"/>
  <c r="I708" i="1"/>
  <c r="I690" i="1"/>
  <c r="I631" i="1"/>
  <c r="I668" i="1"/>
  <c r="I706" i="1"/>
  <c r="I705" i="1"/>
  <c r="I673" i="1"/>
  <c r="I646" i="1"/>
  <c r="I685" i="1"/>
  <c r="I675" i="1"/>
  <c r="I686" i="1"/>
  <c r="I639" i="1"/>
  <c r="I638" i="1"/>
  <c r="I703" i="1"/>
  <c r="I671" i="1"/>
  <c r="I641" i="1"/>
  <c r="I637" i="1"/>
  <c r="I692" i="1"/>
  <c r="I647" i="1"/>
  <c r="I676" i="1"/>
  <c r="I672" i="1"/>
  <c r="I640" i="1"/>
  <c r="I709" i="1"/>
  <c r="I630" i="1"/>
  <c r="I674" i="1"/>
  <c r="I715" i="1" l="1"/>
  <c r="J630" i="1"/>
  <c r="J686" i="1" l="1"/>
  <c r="J669" i="1"/>
  <c r="J645" i="1"/>
  <c r="J635" i="1"/>
  <c r="J640" i="1"/>
  <c r="J698" i="1"/>
  <c r="J706" i="1"/>
  <c r="J704" i="1"/>
  <c r="J633" i="1"/>
  <c r="J671" i="1"/>
  <c r="J690" i="1"/>
  <c r="J709" i="1"/>
  <c r="J689" i="1"/>
  <c r="J693" i="1"/>
  <c r="J675" i="1"/>
  <c r="J713" i="1"/>
  <c r="J674" i="1"/>
  <c r="J643" i="1"/>
  <c r="J639" i="1"/>
  <c r="J647" i="1"/>
  <c r="J632" i="1"/>
  <c r="J687" i="1"/>
  <c r="J679" i="1"/>
  <c r="J716" i="1"/>
  <c r="J673" i="1"/>
  <c r="J702" i="1"/>
  <c r="J670" i="1"/>
  <c r="J703" i="1"/>
  <c r="J710" i="1"/>
  <c r="J684" i="1"/>
  <c r="J701" i="1"/>
  <c r="J695" i="1"/>
  <c r="J688" i="1"/>
  <c r="J692" i="1"/>
  <c r="J707" i="1"/>
  <c r="J696" i="1"/>
  <c r="J677" i="1"/>
  <c r="J680" i="1"/>
  <c r="J682" i="1"/>
  <c r="J681" i="1"/>
  <c r="J631" i="1"/>
  <c r="J699" i="1"/>
  <c r="J708" i="1"/>
  <c r="J694" i="1"/>
  <c r="J685" i="1"/>
  <c r="J678" i="1"/>
  <c r="J636" i="1"/>
  <c r="J637" i="1"/>
  <c r="J705" i="1"/>
  <c r="J642" i="1"/>
  <c r="J672" i="1"/>
  <c r="J712" i="1"/>
  <c r="J691" i="1"/>
  <c r="J676" i="1"/>
  <c r="J641" i="1"/>
  <c r="J646" i="1"/>
  <c r="J683" i="1"/>
  <c r="J711" i="1"/>
  <c r="J638" i="1"/>
  <c r="J697" i="1"/>
  <c r="J700" i="1"/>
  <c r="J644" i="1"/>
  <c r="J668" i="1"/>
  <c r="J634" i="1"/>
  <c r="K644" i="1" l="1"/>
  <c r="L647" i="1"/>
  <c r="L712" i="1" s="1"/>
  <c r="J715" i="1"/>
  <c r="L692" i="1" l="1"/>
  <c r="L703" i="1"/>
  <c r="L680" i="1"/>
  <c r="L709" i="1"/>
  <c r="L675" i="1"/>
  <c r="L699" i="1"/>
  <c r="L676" i="1"/>
  <c r="L707" i="1"/>
  <c r="L677" i="1"/>
  <c r="L688" i="1"/>
  <c r="L683" i="1"/>
  <c r="L682" i="1"/>
  <c r="L681" i="1"/>
  <c r="L701" i="1"/>
  <c r="L696" i="1"/>
  <c r="L689" i="1"/>
  <c r="L670" i="1"/>
  <c r="L693" i="1"/>
  <c r="L674" i="1"/>
  <c r="L700" i="1"/>
  <c r="L687" i="1"/>
  <c r="L702" i="1"/>
  <c r="L669" i="1"/>
  <c r="L690" i="1"/>
  <c r="L672" i="1"/>
  <c r="L694" i="1"/>
  <c r="L671" i="1"/>
  <c r="L695" i="1"/>
  <c r="L713" i="1"/>
  <c r="L685" i="1"/>
  <c r="L711" i="1"/>
  <c r="L697" i="1"/>
  <c r="L716" i="1"/>
  <c r="L691" i="1"/>
  <c r="L668" i="1"/>
  <c r="L673" i="1"/>
  <c r="L684" i="1"/>
  <c r="L706" i="1"/>
  <c r="L705" i="1"/>
  <c r="L678" i="1"/>
  <c r="L698" i="1"/>
  <c r="L679" i="1"/>
  <c r="L704" i="1"/>
  <c r="L686" i="1"/>
  <c r="L708" i="1"/>
  <c r="L710" i="1"/>
  <c r="K716" i="1"/>
  <c r="L715" i="1" l="1"/>
  <c r="H88" i="9" l="1"/>
  <c r="O753" i="1"/>
  <c r="I152" i="9"/>
  <c r="O768" i="1"/>
  <c r="E24" i="9"/>
  <c r="O736" i="1"/>
  <c r="C88" i="9"/>
  <c r="O748" i="1"/>
  <c r="O734" i="1"/>
  <c r="C24" i="9"/>
  <c r="G57" i="9"/>
  <c r="I89" i="9"/>
  <c r="G89" i="9"/>
  <c r="H25" i="9"/>
  <c r="D217" i="9"/>
  <c r="E217" i="9"/>
  <c r="D184" i="9"/>
  <c r="O770" i="1"/>
  <c r="O771" i="1"/>
  <c r="AN75" i="1"/>
  <c r="N771" i="1" s="1"/>
  <c r="E184" i="9"/>
  <c r="O739" i="1"/>
  <c r="H24" i="9"/>
  <c r="F152" i="9"/>
  <c r="O765" i="1"/>
  <c r="O778" i="1"/>
  <c r="E216" i="9"/>
  <c r="O766" i="1"/>
  <c r="G152" i="9"/>
  <c r="O773" i="1"/>
  <c r="AP75" i="1"/>
  <c r="G186" i="9" s="1"/>
  <c r="G184" i="9"/>
  <c r="O761" i="1"/>
  <c r="AD75" i="1"/>
  <c r="N761" i="1" s="1"/>
  <c r="I120" i="9"/>
  <c r="O759" i="1"/>
  <c r="G120" i="9"/>
  <c r="H185" i="9"/>
  <c r="E88" i="9"/>
  <c r="O750" i="1"/>
  <c r="E120" i="9"/>
  <c r="O757" i="1"/>
  <c r="O744" i="1"/>
  <c r="F56" i="9"/>
  <c r="O737" i="1"/>
  <c r="F75" i="1"/>
  <c r="F26" i="9" s="1"/>
  <c r="F24" i="9"/>
  <c r="H120" i="9"/>
  <c r="O760" i="1"/>
  <c r="I88" i="9"/>
  <c r="O754" i="1"/>
  <c r="E57" i="9"/>
  <c r="E89" i="9"/>
  <c r="D88" i="9"/>
  <c r="O749" i="1"/>
  <c r="D120" i="9"/>
  <c r="O756" i="1"/>
  <c r="Y75" i="1"/>
  <c r="D122" i="9" s="1"/>
  <c r="R75" i="1"/>
  <c r="D90" i="9" s="1"/>
  <c r="Q75" i="1"/>
  <c r="N748" i="1" s="1"/>
  <c r="O772" i="1"/>
  <c r="F184" i="9"/>
  <c r="H184" i="9"/>
  <c r="O774" i="1"/>
  <c r="AB75" i="1"/>
  <c r="G122" i="9" s="1"/>
  <c r="N759" i="1"/>
  <c r="V75" i="1"/>
  <c r="N753" i="1" s="1"/>
  <c r="AK75" i="1"/>
  <c r="N768" i="1" s="1"/>
  <c r="AG75" i="1"/>
  <c r="N764" i="1" s="1"/>
  <c r="O764" i="1"/>
  <c r="E152" i="9"/>
  <c r="E75" i="1"/>
  <c r="E26" i="9" s="1"/>
  <c r="AO75" i="1"/>
  <c r="N772" i="1" s="1"/>
  <c r="J75" i="1"/>
  <c r="N741" i="1" s="1"/>
  <c r="O741" i="1"/>
  <c r="C56" i="9"/>
  <c r="M75" i="1"/>
  <c r="N744" i="1" s="1"/>
  <c r="E121" i="9"/>
  <c r="F217" i="9"/>
  <c r="E25" i="9"/>
  <c r="G121" i="9"/>
  <c r="F25" i="9"/>
  <c r="D24" i="9"/>
  <c r="D75" i="1"/>
  <c r="D26" i="9" s="1"/>
  <c r="O735" i="1"/>
  <c r="F185" i="9"/>
  <c r="H57" i="9"/>
  <c r="AI75" i="1"/>
  <c r="N766" i="1" s="1"/>
  <c r="G56" i="9"/>
  <c r="N75" i="1"/>
  <c r="G58" i="9" s="1"/>
  <c r="O745" i="1"/>
  <c r="F216" i="9"/>
  <c r="AV75" i="1"/>
  <c r="F218" i="9" s="1"/>
  <c r="O779" i="1"/>
  <c r="O777" i="1"/>
  <c r="D216" i="9"/>
  <c r="O747" i="1"/>
  <c r="I56" i="9"/>
  <c r="P75" i="1"/>
  <c r="N747" i="1" s="1"/>
  <c r="I153" i="9"/>
  <c r="S75" i="1"/>
  <c r="E90" i="9" s="1"/>
  <c r="G88" i="9"/>
  <c r="O752" i="1"/>
  <c r="CE73" i="1"/>
  <c r="C463" i="1" s="1"/>
  <c r="AU75" i="1"/>
  <c r="E218" i="9" s="1"/>
  <c r="C25" i="9"/>
  <c r="CE74" i="1"/>
  <c r="C464" i="1" s="1"/>
  <c r="H121" i="9"/>
  <c r="F88" i="9"/>
  <c r="O751" i="1"/>
  <c r="T75" i="1"/>
  <c r="N751" i="1" s="1"/>
  <c r="D25" i="9"/>
  <c r="F121" i="9"/>
  <c r="I24" i="9"/>
  <c r="O740" i="1"/>
  <c r="AQ75" i="1"/>
  <c r="H186" i="9" s="1"/>
  <c r="AM75" i="1"/>
  <c r="N770" i="1" s="1"/>
  <c r="AT75" i="1"/>
  <c r="N777" i="1" s="1"/>
  <c r="W75" i="1"/>
  <c r="N754" i="1" s="1"/>
  <c r="C153" i="9"/>
  <c r="AH75" i="1"/>
  <c r="F154" i="9" s="1"/>
  <c r="O742" i="1"/>
  <c r="D56" i="9"/>
  <c r="K75" i="1"/>
  <c r="N742" i="1" s="1"/>
  <c r="C121" i="9"/>
  <c r="O763" i="1"/>
  <c r="D152" i="9"/>
  <c r="I184" i="9"/>
  <c r="AR75" i="1"/>
  <c r="N775" i="1" s="1"/>
  <c r="O775" i="1"/>
  <c r="C57" i="9"/>
  <c r="Z75" i="1"/>
  <c r="E122" i="9" s="1"/>
  <c r="E56" i="9"/>
  <c r="O743" i="1"/>
  <c r="O755" i="1"/>
  <c r="C120" i="9"/>
  <c r="AJ75" i="1"/>
  <c r="N767" i="1" s="1"/>
  <c r="O767" i="1"/>
  <c r="H152" i="9"/>
  <c r="L75" i="1"/>
  <c r="N743" i="1" s="1"/>
  <c r="AL75" i="1"/>
  <c r="N769" i="1" s="1"/>
  <c r="C184" i="9"/>
  <c r="O769" i="1"/>
  <c r="H153" i="9"/>
  <c r="G185" i="9"/>
  <c r="F89" i="9"/>
  <c r="C152" i="9"/>
  <c r="O762" i="1"/>
  <c r="AE75" i="1"/>
  <c r="C154" i="9" s="1"/>
  <c r="H89" i="9"/>
  <c r="O738" i="1"/>
  <c r="G24" i="9"/>
  <c r="G75" i="1"/>
  <c r="N738" i="1" s="1"/>
  <c r="F153" i="9"/>
  <c r="D185" i="9"/>
  <c r="I185" i="9"/>
  <c r="E153" i="9"/>
  <c r="C217" i="9"/>
  <c r="X75" i="1"/>
  <c r="N755" i="1" s="1"/>
  <c r="F57" i="9"/>
  <c r="C216" i="9"/>
  <c r="O776" i="1"/>
  <c r="AS75" i="1"/>
  <c r="C218" i="9" s="1"/>
  <c r="C75" i="1"/>
  <c r="C26" i="9" s="1"/>
  <c r="AC75" i="1"/>
  <c r="N760" i="1" s="1"/>
  <c r="AF75" i="1"/>
  <c r="D154" i="9" s="1"/>
  <c r="O75" i="1"/>
  <c r="N746" i="1" s="1"/>
  <c r="H56" i="9"/>
  <c r="O746" i="1"/>
  <c r="H75" i="1"/>
  <c r="N739" i="1" s="1"/>
  <c r="U75" i="1"/>
  <c r="G90" i="9" s="1"/>
  <c r="G153" i="9"/>
  <c r="D89" i="9"/>
  <c r="D57" i="9"/>
  <c r="I75" i="1"/>
  <c r="I26" i="9" s="1"/>
  <c r="F120" i="9"/>
  <c r="AA75" i="1"/>
  <c r="N758" i="1" s="1"/>
  <c r="O758" i="1"/>
  <c r="D121" i="9"/>
  <c r="I57" i="9"/>
  <c r="G25" i="9"/>
  <c r="I25" i="9"/>
  <c r="I121" i="9"/>
  <c r="E185" i="9"/>
  <c r="D153" i="9"/>
  <c r="C89" i="9"/>
  <c r="C185" i="9"/>
  <c r="I90" i="9" l="1"/>
  <c r="I154" i="9"/>
  <c r="N778" i="1"/>
  <c r="F58" i="9"/>
  <c r="H26" i="9"/>
  <c r="E58" i="9"/>
  <c r="C90" i="9"/>
  <c r="N750" i="1"/>
  <c r="N763" i="1"/>
  <c r="H122" i="9"/>
  <c r="F90" i="9"/>
  <c r="N752" i="1"/>
  <c r="N734" i="1"/>
  <c r="N779" i="1"/>
  <c r="O816" i="1"/>
  <c r="G154" i="9"/>
  <c r="N736" i="1"/>
  <c r="O815" i="1"/>
  <c r="C58" i="9"/>
  <c r="N745" i="1"/>
  <c r="C122" i="9"/>
  <c r="N765" i="1"/>
  <c r="H90" i="9"/>
  <c r="I186" i="9"/>
  <c r="N749" i="1"/>
  <c r="N737" i="1"/>
  <c r="I58" i="9"/>
  <c r="F186" i="9"/>
  <c r="D58" i="9"/>
  <c r="G26" i="9"/>
  <c r="H154" i="9"/>
  <c r="I376" i="9"/>
  <c r="I122" i="9"/>
  <c r="F122" i="9"/>
  <c r="H58" i="9"/>
  <c r="N762" i="1"/>
  <c r="N773" i="1"/>
  <c r="E186" i="9"/>
  <c r="N757" i="1"/>
  <c r="D218" i="9"/>
  <c r="N774" i="1"/>
  <c r="I377" i="9"/>
  <c r="N735" i="1"/>
  <c r="N756" i="1"/>
  <c r="E154" i="9"/>
  <c r="C186" i="9"/>
  <c r="CE75" i="1"/>
  <c r="N776" i="1"/>
  <c r="N740" i="1"/>
  <c r="D186" i="9"/>
  <c r="N815" i="1" l="1"/>
  <c r="N816" i="1"/>
  <c r="C465" i="1"/>
  <c r="K612" i="1"/>
  <c r="I378" i="9"/>
  <c r="K687" i="1" l="1"/>
  <c r="M687" i="1" s="1"/>
  <c r="K686" i="1"/>
  <c r="M686" i="1" s="1"/>
  <c r="K682" i="1"/>
  <c r="M682" i="1" s="1"/>
  <c r="K696" i="1"/>
  <c r="M696" i="1" s="1"/>
  <c r="K698" i="1"/>
  <c r="M698" i="1" s="1"/>
  <c r="K691" i="1"/>
  <c r="M691" i="1" s="1"/>
  <c r="K701" i="1"/>
  <c r="M701" i="1" s="1"/>
  <c r="K699" i="1"/>
  <c r="M699" i="1" s="1"/>
  <c r="K707" i="1"/>
  <c r="M707" i="1" s="1"/>
  <c r="K680" i="1"/>
  <c r="M680" i="1" s="1"/>
  <c r="K705" i="1"/>
  <c r="M705" i="1" s="1"/>
  <c r="K674" i="1"/>
  <c r="M674" i="1" s="1"/>
  <c r="K679" i="1"/>
  <c r="M679" i="1" s="1"/>
  <c r="K708" i="1"/>
  <c r="M708" i="1" s="1"/>
  <c r="K704" i="1"/>
  <c r="M704" i="1" s="1"/>
  <c r="K692" i="1"/>
  <c r="M692" i="1" s="1"/>
  <c r="K711" i="1"/>
  <c r="M711" i="1" s="1"/>
  <c r="K670" i="1"/>
  <c r="M670" i="1" s="1"/>
  <c r="K709" i="1"/>
  <c r="M709" i="1" s="1"/>
  <c r="K681" i="1"/>
  <c r="M681" i="1" s="1"/>
  <c r="K693" i="1"/>
  <c r="M693" i="1" s="1"/>
  <c r="K671" i="1"/>
  <c r="M671" i="1" s="1"/>
  <c r="K690" i="1"/>
  <c r="M690" i="1" s="1"/>
  <c r="K668" i="1"/>
  <c r="K669" i="1"/>
  <c r="M669" i="1" s="1"/>
  <c r="K672" i="1"/>
  <c r="M672" i="1" s="1"/>
  <c r="K688" i="1"/>
  <c r="M688" i="1" s="1"/>
  <c r="K700" i="1"/>
  <c r="M700" i="1" s="1"/>
  <c r="K712" i="1"/>
  <c r="M712" i="1" s="1"/>
  <c r="K684" i="1"/>
  <c r="M684" i="1" s="1"/>
  <c r="K689" i="1"/>
  <c r="M689" i="1" s="1"/>
  <c r="K706" i="1"/>
  <c r="M706" i="1" s="1"/>
  <c r="K685" i="1"/>
  <c r="M685" i="1" s="1"/>
  <c r="K676" i="1"/>
  <c r="M676" i="1" s="1"/>
  <c r="K694" i="1"/>
  <c r="M694" i="1" s="1"/>
  <c r="K677" i="1"/>
  <c r="M677" i="1" s="1"/>
  <c r="K683" i="1"/>
  <c r="M683" i="1" s="1"/>
  <c r="K675" i="1"/>
  <c r="M675" i="1" s="1"/>
  <c r="K695" i="1"/>
  <c r="M695" i="1" s="1"/>
  <c r="K710" i="1"/>
  <c r="M710" i="1" s="1"/>
  <c r="K678" i="1"/>
  <c r="M678" i="1" s="1"/>
  <c r="K697" i="1"/>
  <c r="M697" i="1" s="1"/>
  <c r="K703" i="1"/>
  <c r="M703" i="1" s="1"/>
  <c r="K702" i="1"/>
  <c r="M702" i="1" s="1"/>
  <c r="K673" i="1"/>
  <c r="M673" i="1" s="1"/>
  <c r="K713" i="1"/>
  <c r="M713" i="1" s="1"/>
  <c r="K715" i="1" l="1"/>
  <c r="M668" i="1"/>
  <c r="Y767" i="1"/>
  <c r="H151" i="9"/>
  <c r="Y750" i="1"/>
  <c r="E87" i="9"/>
  <c r="Y737" i="1"/>
  <c r="F23" i="9"/>
  <c r="Y774" i="1"/>
  <c r="H183" i="9"/>
  <c r="E119" i="9"/>
  <c r="Y757" i="1"/>
  <c r="Y761" i="1"/>
  <c r="I119" i="9"/>
  <c r="Y779" i="1"/>
  <c r="F215" i="9"/>
  <c r="D87" i="9"/>
  <c r="Y749" i="1"/>
  <c r="E215" i="9"/>
  <c r="Y778" i="1"/>
  <c r="Y759" i="1"/>
  <c r="G119" i="9"/>
  <c r="G55" i="9"/>
  <c r="Y745" i="1"/>
  <c r="E151" i="9"/>
  <c r="Y764" i="1"/>
  <c r="Y772" i="1"/>
  <c r="F183" i="9"/>
  <c r="Y755" i="1"/>
  <c r="C119" i="9"/>
  <c r="H23" i="9"/>
  <c r="Y739" i="1"/>
  <c r="I151" i="9"/>
  <c r="Y768" i="1"/>
  <c r="Y743" i="1"/>
  <c r="E55" i="9"/>
  <c r="Y766" i="1"/>
  <c r="G151" i="9"/>
  <c r="Y747" i="1"/>
  <c r="I55" i="9"/>
  <c r="Y740" i="1"/>
  <c r="I23" i="9"/>
  <c r="Y762" i="1"/>
  <c r="C151" i="9"/>
  <c r="Y765" i="1"/>
  <c r="F151" i="9"/>
  <c r="C55" i="9"/>
  <c r="Y741" i="1"/>
  <c r="I87" i="9"/>
  <c r="Y754" i="1"/>
  <c r="I183" i="9"/>
  <c r="Y775" i="1"/>
  <c r="E183" i="9"/>
  <c r="Y771" i="1"/>
  <c r="Y748" i="1"/>
  <c r="C87" i="9"/>
  <c r="Y776" i="1"/>
  <c r="C215" i="9"/>
  <c r="Y756" i="1"/>
  <c r="D119" i="9"/>
  <c r="H119" i="9"/>
  <c r="Y760" i="1"/>
  <c r="Y742" i="1"/>
  <c r="D55" i="9"/>
  <c r="G23" i="9"/>
  <c r="Y738" i="1"/>
  <c r="E23" i="9"/>
  <c r="Y736" i="1"/>
  <c r="H55" i="9"/>
  <c r="Y746" i="1"/>
  <c r="G87" i="9"/>
  <c r="Y752" i="1"/>
  <c r="F119" i="9"/>
  <c r="Y758" i="1"/>
  <c r="Y770" i="1"/>
  <c r="D183" i="9"/>
  <c r="Y769" i="1"/>
  <c r="C183" i="9"/>
  <c r="D151" i="9"/>
  <c r="Y763" i="1"/>
  <c r="Y744" i="1"/>
  <c r="F55" i="9"/>
  <c r="F87" i="9"/>
  <c r="Y751" i="1"/>
  <c r="Y735" i="1"/>
  <c r="D23" i="9"/>
  <c r="Y777" i="1"/>
  <c r="D215" i="9"/>
  <c r="Y773" i="1"/>
  <c r="G183" i="9"/>
  <c r="Y753" i="1"/>
  <c r="H87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<sst xmlns="http://schemas.openxmlformats.org/spreadsheetml/2006/main" count="5227" uniqueCount="1384">
  <si>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</si>
  <si>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</si>
  <si>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</si>
  <si>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</si>
  <si>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</si>
  <si>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</si>
  <si>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</si>
  <si>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</si>
  <si>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</si>
  <si>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</si>
  <si>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</si>
  <si>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</si>
  <si>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</si>
  <si>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</si>
  <si>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</si>
  <si>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</si>
  <si>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</si>
  <si>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</si>
  <si>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</si>
  <si>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</si>
  <si>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</si>
  <si>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</si>
  <si>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</si>
  <si>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</si>
  <si>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</si>
  <si>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</si>
  <si>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</si>
  <si>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</si>
  <si>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</si>
  <si>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</si>
  <si>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</si>
  <si>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</si>
  <si>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</si>
  <si>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</si>
  <si>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</si>
  <si>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</si>
  <si>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</si>
  <si>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</si>
  <si>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</si>
  <si>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</si>
  <si>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</si>
  <si>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</si>
  <si>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</si>
  <si>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</si>
  <si>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</si>
  <si>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</si>
  <si>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</si>
  <si>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</si>
  <si>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</si>
  <si>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</si>
  <si>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</si>
  <si>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</si>
  <si>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</si>
  <si>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</si>
  <si>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</si>
  <si>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</si>
  <si>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</si>
  <si>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</si>
  <si>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</si>
  <si>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</si>
  <si>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</si>
  <si>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</si>
  <si>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</si>
  <si>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</si>
  <si>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</si>
  <si>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</si>
  <si>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</si>
  <si>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</si>
  <si>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</si>
  <si>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</si>
  <si>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</si>
  <si>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</si>
  <si>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</si>
  <si>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</si>
  <si>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</si>
  <si>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</si>
  <si>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</si>
  <si>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</si>
  <si>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</si>
  <si>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</si>
  <si>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</si>
  <si>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</si>
  <si>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</si>
  <si>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</si>
  <si>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</si>
  <si>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</si>
  <si>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</si>
  <si>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</si>
  <si>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</si>
  <si>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</si>
  <si>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</si>
  <si>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</si>
  <si>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</si>
  <si>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</si>
  <si>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</si>
  <si>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</si>
  <si>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</si>
  <si>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</si>
  <si>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</si>
  <si>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</si>
  <si>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</si>
  <si>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</si>
  <si>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</si>
  <si>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</si>
  <si>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</si>
  <si>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</si>
  <si>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</si>
  <si>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</si>
  <si>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</si>
  <si>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</si>
  <si>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</si>
  <si>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</si>
  <si>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</si>
  <si>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</si>
  <si>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</si>
  <si>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</si>
  <si>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</si>
  <si>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</si>
  <si>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</si>
  <si>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</si>
  <si>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</si>
  <si>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</si>
  <si>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</si>
  <si>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</si>
  <si>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</si>
  <si>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</si>
  <si>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</si>
  <si>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</si>
  <si>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</si>
  <si>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</si>
  <si>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</si>
  <si>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</si>
  <si>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</si>
  <si>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</si>
  <si>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</si>
  <si>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</si>
  <si>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</si>
  <si>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</si>
  <si>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</si>
  <si>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</si>
  <si>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</si>
  <si>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</si>
  <si>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</si>
  <si>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</si>
  <si>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</si>
  <si>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</si>
  <si>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</si>
  <si>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</si>
  <si>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</si>
  <si>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</si>
  <si>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</si>
  <si>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</si>
  <si>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</si>
  <si>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</si>
  <si>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</si>
  <si>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</si>
  <si>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</si>
  <si>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</si>
  <si>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</si>
  <si>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</si>
  <si>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</si>
  <si>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</si>
  <si>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</si>
  <si>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</si>
  <si>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</si>
  <si>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</si>
  <si>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</si>
  <si>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</si>
  <si>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</si>
  <si>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</si>
  <si>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</si>
  <si>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</si>
  <si>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</si>
  <si>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</si>
  <si>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</si>
  <si>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</si>
  <si>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</si>
  <si>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</si>
  <si>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</si>
  <si>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</si>
  <si>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</si>
  <si>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</si>
  <si>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</si>
  <si>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</si>
  <si>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</si>
  <si>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</si>
  <si>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</si>
  <si>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</si>
  <si>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</si>
  <si>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</si>
  <si>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</si>
  <si>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</si>
  <si>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</si>
  <si>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</si>
  <si>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</si>
  <si>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</si>
  <si>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</si>
  <si>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</si>
  <si>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</si>
  <si>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</si>
  <si>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</si>
  <si>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</si>
  <si>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</si>
  <si>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</si>
  <si>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</si>
  <si>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</si>
  <si>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</si>
  <si>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</si>
  <si>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</si>
  <si>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</si>
  <si>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</si>
  <si>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</si>
  <si>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</si>
  <si>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</si>
  <si>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</si>
  <si>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</si>
  <si>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</si>
  <si>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</si>
  <si>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</si>
  <si>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</si>
  <si>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</si>
  <si>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</si>
  <si>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</si>
  <si>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</si>
  <si>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</si>
  <si>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</si>
  <si>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</si>
  <si>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</si>
  <si>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</si>
  <si>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</si>
  <si>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</si>
  <si>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</si>
  <si>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</si>
  <si>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</si>
  <si>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</si>
  <si>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</si>
  <si>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</si>
  <si>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</si>
  <si>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</si>
  <si>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</si>
  <si>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</si>
  <si>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</si>
  <si>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</si>
  <si>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</si>
  <si>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</si>
  <si>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</si>
  <si>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</si>
  <si>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</si>
  <si>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</si>
  <si>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</si>
  <si>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</si>
  <si>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</si>
  <si>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</si>
  <si>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</si>
  <si>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</si>
  <si>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</si>
  <si>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</si>
  <si>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</si>
  <si>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</si>
  <si>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</si>
  <si>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</si>
  <si>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</si>
  <si>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</si>
  <si>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</si>
  <si>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</si>
  <si>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</si>
  <si>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</si>
  <si>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</si>
  <si>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</si>
  <si>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</si>
  <si>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</si>
  <si>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</si>
  <si>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</si>
  <si>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</si>
  <si>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</si>
  <si>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</si>
  <si>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</si>
  <si>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</si>
  <si>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</si>
  <si>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</si>
  <si>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</si>
  <si>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</si>
  <si>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</si>
  <si>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</si>
  <si>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</si>
  <si>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</si>
  <si>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</si>
  <si>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</si>
  <si>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</si>
  <si>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</si>
  <si>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</si>
  <si>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</si>
  <si>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</si>
  <si>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</si>
  <si>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</si>
  <si>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</si>
  <si>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</si>
  <si>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</si>
  <si>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</si>
  <si>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</si>
  <si>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</si>
  <si>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</si>
  <si>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</si>
  <si>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</si>
  <si>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</si>
  <si>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</si>
  <si>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</si>
  <si>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</si>
  <si>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</si>
  <si>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</si>
  <si>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</si>
  <si>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</si>
  <si>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</si>
  <si>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</si>
  <si>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</si>
  <si>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</si>
  <si>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</si>
  <si>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</si>
  <si>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</si>
  <si>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</si>
  <si>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</si>
  <si>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</si>
  <si>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</si>
  <si>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</si>
  <si>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</si>
  <si>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</si>
  <si>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</si>
  <si>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</si>
  <si>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</si>
  <si>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</si>
  <si>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</si>
  <si>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</si>
  <si>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</si>
  <si>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</si>
  <si>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</si>
  <si>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</si>
  <si>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</si>
  <si>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</si>
  <si>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</si>
  <si>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</si>
  <si>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</si>
  <si>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</si>
  <si>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</si>
  <si>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</si>
  <si>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</si>
  <si>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</si>
  <si>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</si>
  <si>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</si>
  <si>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</si>
  <si>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</si>
  <si>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</si>
  <si>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</si>
  <si>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</si>
  <si>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</si>
  <si>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</si>
  <si>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</si>
  <si>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</si>
  <si>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</si>
  <si>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</si>
  <si>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</si>
  <si>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</si>
  <si>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</si>
  <si>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</si>
  <si>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</si>
  <si>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</si>
  <si>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</si>
  <si>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</si>
  <si>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</si>
  <si>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</si>
  <si>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</si>
  <si>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</si>
  <si>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</si>
  <si>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</si>
  <si>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</si>
  <si>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</si>
  <si>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</si>
  <si>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</si>
  <si>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</si>
  <si>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</si>
  <si>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</si>
  <si>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</si>
  <si>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</si>
  <si>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</si>
  <si>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</si>
  <si>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</si>
  <si>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</si>
  <si>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</si>
  <si>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</si>
  <si>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</si>
  <si>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</si>
  <si>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</si>
  <si>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</si>
  <si>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</si>
  <si>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</si>
  <si>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</si>
  <si>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</si>
  <si>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</si>
  <si>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</si>
  <si>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</si>
  <si>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</si>
  <si>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</si>
  <si>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</si>
  <si>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</si>
  <si>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</si>
  <si>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</si>
  <si>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</si>
  <si>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</si>
  <si>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</si>
  <si>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</si>
  <si>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</si>
  <si>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</si>
  <si>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</si>
  <si>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</si>
  <si>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</si>
  <si>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</si>
  <si>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</si>
  <si>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</si>
  <si>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</si>
  <si>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</si>
  <si>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</si>
  <si>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</si>
  <si>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</si>
  <si>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</si>
  <si>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</si>
  <si>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</si>
  <si>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</si>
  <si>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</si>
  <si>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</si>
  <si>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</si>
  <si>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</si>
  <si>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</si>
  <si>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</si>
  <si>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</si>
  <si>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</si>
  <si>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</si>
  <si>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</si>
  <si>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</si>
  <si>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</si>
  <si>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</si>
  <si>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</si>
  <si>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</si>
  <si>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</si>
  <si>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</si>
  <si>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</si>
  <si>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</si>
  <si>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</si>
  <si>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</si>
  <si>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</si>
  <si>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</si>
  <si>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</si>
  <si>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</si>
  <si>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</si>
  <si>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</si>
  <si>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</si>
  <si>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</si>
  <si>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</si>
  <si>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</si>
  <si>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</si>
  <si>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</si>
  <si>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</si>
  <si>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</si>
  <si>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</si>
  <si>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</si>
  <si>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</si>
  <si>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</si>
  <si>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</si>
  <si>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</si>
  <si>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</si>
  <si>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</si>
  <si>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</si>
  <si>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</si>
  <si>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</si>
  <si>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</si>
  <si>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</si>
  <si>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</si>
  <si>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</si>
  <si>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</si>
  <si>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</si>
  <si>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</si>
  <si>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</si>
  <si>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</si>
  <si>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</si>
  <si>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</si>
  <si>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</si>
  <si>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</si>
  <si>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</si>
  <si>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</si>
  <si>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</si>
  <si>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</si>
  <si>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</si>
  <si>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</si>
  <si>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</si>
  <si>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</si>
  <si>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</si>
  <si>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</si>
  <si>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</si>
  <si>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</si>
  <si>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</si>
  <si>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</si>
  <si>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</si>
  <si>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</si>
  <si>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</si>
  <si>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</si>
  <si>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</si>
  <si>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</si>
  <si>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</si>
  <si>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</si>
  <si>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</si>
  <si>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</si>
  <si>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</si>
  <si>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</si>
  <si>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</si>
  <si>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</si>
  <si>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</si>
  <si>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</si>
  <si>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</si>
  <si>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</si>
  <si>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</si>
  <si>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</si>
  <si>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</si>
  <si>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</si>
  <si>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</si>
  <si>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</si>
  <si>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</si>
  <si>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</si>
  <si>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</si>
  <si>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</si>
  <si>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</si>
  <si>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</si>
  <si>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</si>
  <si>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</si>
  <si>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</si>
  <si>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</si>
  <si>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</si>
  <si>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</si>
  <si>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</si>
  <si>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</si>
  <si>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</si>
  <si>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</si>
  <si>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</si>
  <si>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</si>
  <si>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</si>
  <si>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</si>
  <si>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</si>
  <si>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</si>
  <si>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</si>
  <si>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</si>
  <si>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</si>
  <si>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</si>
  <si>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</si>
  <si>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</si>
  <si>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</si>
  <si>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</si>
  <si>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</si>
  <si>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</si>
  <si>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</si>
  <si>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</si>
  <si>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</si>
  <si>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</si>
  <si>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</si>
  <si>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</si>
  <si>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</si>
  <si>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</si>
  <si>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</si>
  <si>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</si>
  <si>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</si>
  <si>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</si>
  <si>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</si>
  <si>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</si>
  <si>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</si>
  <si>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</si>
  <si>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</si>
  <si>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</si>
  <si>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</si>
  <si>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</si>
  <si>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</si>
  <si>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</si>
  <si>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</si>
  <si>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</si>
  <si>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</si>
  <si>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</si>
  <si>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</si>
  <si>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</si>
  <si>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</si>
  <si>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</si>
  <si>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</si>
  <si>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</si>
  <si>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</si>
  <si>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</si>
  <si>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</si>
  <si>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</si>
  <si>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</si>
  <si>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</si>
  <si>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</si>
  <si>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</si>
  <si>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</si>
  <si>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</si>
  <si>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</si>
  <si>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</si>
  <si>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</si>
  <si>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</si>
  <si>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</si>
  <si>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</si>
  <si>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</si>
  <si>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</si>
  <si>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</si>
  <si>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</si>
  <si>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</si>
  <si>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</si>
  <si>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</si>
  <si>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</si>
  <si>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</si>
  <si>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</si>
  <si>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</si>
  <si>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</si>
  <si>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</si>
  <si>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</si>
  <si>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</si>
  <si>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</si>
  <si>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</si>
  <si>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</si>
  <si>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</si>
  <si>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</si>
  <si>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</si>
  <si>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</si>
  <si>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</si>
  <si>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</si>
  <si>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</si>
  <si>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</si>
  <si>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</si>
  <si>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</si>
  <si>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</si>
  <si>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</si>
  <si>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</si>
  <si>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</si>
  <si>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</si>
  <si>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</si>
  <si>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</si>
  <si>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</si>
  <si>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</si>
  <si>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</si>
  <si>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</si>
  <si>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</si>
  <si>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</si>
  <si>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</si>
  <si>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</si>
  <si>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</si>
  <si>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</si>
  <si>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</si>
  <si>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</si>
  <si>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</si>
  <si>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</si>
  <si>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</si>
  <si>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</si>
  <si>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</si>
  <si>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</si>
  <si>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</si>
  <si>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</si>
  <si>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</si>
  <si>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</si>
  <si>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</si>
  <si>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</si>
  <si>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</si>
  <si>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</si>
  <si>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</si>
  <si>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</si>
  <si>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</si>
  <si>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</si>
  <si>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</si>
  <si>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</si>
  <si>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</si>
  <si>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</si>
  <si>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</si>
  <si>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</si>
  <si>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</si>
  <si>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</si>
  <si>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</si>
  <si>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</si>
  <si>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</si>
  <si>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</si>
  <si>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</si>
  <si>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</si>
  <si>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</si>
  <si>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</si>
  <si>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</si>
  <si>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</si>
  <si>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</si>
  <si>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</si>
  <si>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</si>
  <si>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</si>
  <si>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</si>
  <si>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</si>
  <si>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</si>
  <si>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</si>
  <si>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</si>
  <si>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</si>
  <si>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</si>
  <si>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</si>
  <si>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</si>
  <si>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</si>
  <si>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</si>
  <si>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</si>
  <si>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</si>
  <si>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</si>
  <si>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</si>
  <si>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</si>
  <si>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</si>
  <si>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</si>
  <si>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</si>
  <si>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</si>
  <si>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</si>
  <si>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</si>
  <si>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</si>
  <si>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</si>
  <si>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</si>
  <si>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</si>
  <si>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</si>
  <si>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</si>
  <si>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</si>
  <si>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</si>
  <si>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</si>
  <si>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</si>
  <si>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</si>
  <si>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</si>
  <si>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</si>
  <si>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</si>
  <si>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</si>
  <si>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</si>
  <si>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</si>
  <si>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</si>
  <si>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</si>
  <si>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</si>
  <si>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</si>
  <si>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</si>
  <si>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</si>
  <si>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</si>
  <si>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</si>
  <si>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</si>
  <si>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</si>
  <si>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</si>
  <si>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</si>
  <si>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</si>
  <si>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</si>
  <si>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</si>
  <si>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</si>
  <si>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</si>
  <si>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</si>
  <si>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</si>
  <si>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</si>
  <si>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</si>
  <si>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</si>
  <si>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</si>
  <si>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</si>
  <si>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</si>
  <si>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</si>
  <si>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</si>
  <si>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</si>
  <si>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</si>
  <si>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</si>
  <si>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</si>
  <si>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</si>
  <si>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</si>
  <si>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</si>
  <si>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</si>
  <si>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</si>
  <si>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</si>
  <si>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</si>
  <si>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</si>
  <si>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</si>
  <si>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</si>
  <si>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</si>
  <si>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</si>
  <si>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</si>
  <si>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</si>
  <si>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</si>
  <si>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</si>
  <si>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</si>
  <si>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</si>
  <si>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</si>
  <si>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</si>
  <si>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</si>
  <si>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</si>
  <si>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</si>
  <si>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</si>
  <si>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</si>
  <si>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</si>
  <si>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</si>
  <si>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</si>
  <si>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</si>
  <si>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</si>
  <si>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</si>
  <si>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</si>
  <si>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</si>
  <si>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</si>
  <si>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</si>
  <si>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</si>
  <si>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</si>
  <si>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</si>
  <si>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</si>
  <si>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</si>
  <si>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</si>
  <si>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</si>
  <si>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</si>
  <si>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</si>
  <si>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</si>
  <si>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</si>
  <si>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</si>
  <si>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</si>
  <si>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</si>
  <si>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</si>
  <si>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</si>
  <si>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</si>
  <si>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</si>
  <si>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</si>
  <si>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</si>
  <si>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</si>
  <si>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</si>
  <si>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</si>
  <si>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</si>
  <si>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</si>
  <si>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</si>
  <si>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</si>
  <si>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</si>
  <si>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</si>
  <si>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</si>
  <si>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</si>
  <si>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</si>
  <si>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</si>
  <si>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</si>
  <si>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</si>
  <si>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</si>
  <si>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</si>
  <si>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</si>
  <si>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</si>
  <si>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</si>
  <si>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</si>
  <si>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</si>
  <si>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</si>
  <si>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</si>
  <si>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</si>
  <si>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</si>
  <si>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</si>
  <si>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</si>
  <si>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</si>
  <si>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</si>
  <si>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</si>
  <si>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</si>
  <si>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</si>
  <si>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</si>
  <si>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</si>
  <si>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</si>
  <si>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</si>
  <si>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</si>
  <si>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</si>
  <si>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</si>
  <si>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</si>
  <si>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</si>
  <si>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</si>
  <si>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</si>
  <si>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</si>
  <si>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</si>
  <si>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</si>
  <si>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</si>
  <si>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</si>
  <si>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</si>
  <si>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</si>
  <si>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</si>
  <si>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</si>
  <si>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</si>
  <si>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</si>
  <si>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</si>
  <si>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</si>
  <si>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</si>
  <si>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</si>
  <si>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</si>
  <si>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</si>
  <si>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</si>
  <si>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</si>
  <si>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</si>
  <si>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</si>
  <si>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</si>
  <si>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</si>
  <si>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</si>
  <si>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</si>
  <si>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</si>
  <si>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</si>
  <si>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</si>
  <si>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</si>
  <si>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</si>
  <si>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</si>
  <si>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</si>
  <si>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</si>
  <si>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</si>
  <si>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</si>
  <si>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</si>
  <si>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</si>
  <si>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</si>
  <si>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</si>
  <si>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</si>
  <si>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</si>
  <si>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</si>
  <si>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</si>
  <si>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</si>
  <si>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</si>
  <si>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</si>
  <si>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</si>
  <si>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</si>
  <si>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</si>
  <si>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</si>
  <si>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</si>
  <si>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</si>
  <si>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</si>
  <si>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</si>
  <si>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</si>
  <si>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</si>
  <si>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</si>
  <si>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</si>
  <si>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</si>
  <si>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</si>
  <si>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</si>
  <si>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</si>
  <si>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</si>
  <si>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</si>
  <si>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</si>
  <si>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</si>
  <si>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</si>
  <si>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</si>
  <si>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</si>
  <si>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</si>
  <si>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</si>
  <si>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</si>
  <si>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</si>
  <si>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</si>
  <si>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</si>
  <si>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</si>
  <si>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</si>
  <si>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</si>
  <si>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</si>
  <si>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</si>
  <si>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</si>
  <si>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</si>
  <si>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</si>
  <si>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</si>
  <si>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</si>
  <si>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</si>
  <si>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</si>
  <si>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</si>
  <si>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</si>
  <si>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</si>
  <si>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</si>
  <si>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</si>
  <si>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</si>
  <si>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</si>
  <si>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</si>
  <si>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</si>
  <si>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</si>
  <si>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</si>
  <si>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</si>
  <si>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</si>
  <si>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</si>
  <si>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</si>
  <si>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</si>
  <si>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</si>
  <si>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</si>
  <si>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</si>
  <si>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</si>
  <si>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</si>
  <si>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</si>
  <si>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</si>
  <si>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</si>
  <si>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</si>
  <si>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</si>
  <si>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</si>
  <si>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</si>
  <si>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</si>
  <si>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</si>
  <si>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</si>
  <si>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</si>
  <si>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</si>
  <si>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</si>
  <si>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</si>
  <si>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</si>
  <si>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</si>
  <si>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</si>
  <si>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</si>
  <si>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</si>
  <si>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</si>
  <si>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</si>
  <si>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</si>
  <si>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</si>
  <si>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</si>
  <si>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</si>
  <si>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</si>
  <si>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</si>
  <si>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</si>
  <si>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</si>
  <si>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</si>
  <si>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</si>
  <si>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</si>
  <si>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</si>
  <si>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</si>
  <si>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</si>
  <si>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</si>
  <si>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</si>
  <si>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</si>
  <si>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</si>
  <si>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</si>
  <si>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</si>
  <si>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</si>
  <si>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</si>
  <si>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</si>
  <si>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</si>
  <si>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</si>
  <si>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</si>
  <si>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</si>
  <si>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</si>
  <si>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</si>
  <si>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</si>
  <si>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</si>
  <si>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</si>
  <si>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</si>
  <si>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</si>
  <si>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</si>
  <si>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</si>
  <si>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</si>
  <si>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</si>
  <si>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</si>
  <si>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</si>
  <si>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</si>
  <si>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</si>
  <si>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</si>
  <si>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</si>
  <si>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</si>
  <si>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</si>
  <si>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</si>
  <si>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</si>
  <si>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</si>
  <si>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</si>
  <si>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</si>
  <si>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</si>
  <si>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</si>
  <si>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</si>
  <si>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</si>
  <si>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</si>
  <si>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</si>
  <si>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</si>
  <si>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</si>
  <si>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</si>
  <si>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</si>
  <si>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</si>
  <si>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</si>
  <si>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</si>
  <si>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</si>
  <si>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</si>
  <si>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</si>
  <si>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</si>
  <si>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</si>
  <si>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</si>
  <si>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</si>
  <si>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</si>
  <si>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</si>
  <si>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</si>
  <si>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</si>
  <si>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</si>
  <si>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</si>
  <si>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</si>
  <si>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</si>
  <si>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</si>
  <si>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</si>
  <si>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</si>
  <si>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</si>
  <si>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</si>
  <si>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</si>
  <si>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</si>
  <si>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</si>
  <si>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</si>
  <si>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</si>
  <si>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</si>
  <si>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</si>
  <si>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</si>
  <si>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</si>
  <si>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</si>
  <si>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</si>
  <si>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</si>
  <si>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</si>
  <si>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</si>
  <si>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</si>
  <si>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</si>
  <si>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</si>
  <si>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</si>
  <si>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</si>
  <si>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</si>
  <si>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</si>
  <si>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</si>
  <si>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</si>
  <si>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</si>
  <si>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</si>
  <si>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</si>
  <si>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</si>
  <si>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</si>
  <si>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</si>
  <si>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</si>
  <si>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</si>
  <si>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</si>
  <si>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</si>
  <si>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</si>
  <si>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</si>
  <si>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</si>
  <si>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</si>
  <si>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</si>
  <si>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</si>
  <si>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</si>
  <si>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</si>
  <si>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</si>
  <si>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</si>
  <si>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</si>
  <si>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</si>
  <si>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</si>
  <si>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</si>
  <si>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</si>
  <si>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</si>
  <si>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</si>
  <si>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</si>
  <si>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</si>
  <si>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</si>
  <si>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</si>
  <si>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</si>
  <si>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</si>
  <si>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</si>
  <si>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</si>
  <si>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</si>
  <si>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</si>
  <si>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</si>
  <si>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</si>
  <si>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</si>
  <si>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</si>
  <si>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</si>
  <si>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</si>
  <si>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</si>
  <si>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</si>
  <si>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</si>
  <si>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</si>
  <si>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</si>
  <si>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</si>
  <si>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</si>
  <si>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</si>
  <si>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</si>
  <si>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</si>
  <si>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</si>
  <si>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</si>
  <si>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</si>
  <si>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</si>
  <si>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</si>
  <si>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</si>
  <si>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</si>
  <si>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</si>
  <si>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</si>
  <si>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</si>
  <si>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</si>
  <si>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</si>
  <si>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</si>
  <si>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</si>
  <si>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</si>
  <si>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</si>
  <si>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</si>
  <si>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</si>
  <si>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</si>
  <si>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</si>
  <si>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</si>
  <si>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</si>
  <si>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</si>
  <si>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</si>
  <si>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</si>
  <si>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</si>
  <si>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</si>
  <si>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</si>
  <si>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</si>
  <si>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</si>
  <si>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</si>
  <si>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</si>
  <si>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</si>
  <si>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</si>
  <si>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</si>
  <si>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</si>
  <si>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</si>
  <si>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</si>
  <si>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</si>
  <si>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</si>
  <si>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</si>
  <si>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</si>
  <si>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</si>
  <si>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</si>
  <si>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</si>
  <si>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</si>
  <si>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</si>
  <si>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</si>
  <si>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</si>
  <si>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</si>
  <si>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</si>
  <si>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</si>
  <si>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</si>
  <si>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</si>
  <si>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</si>
  <si>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</si>
  <si>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</si>
  <si>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</si>
  <si>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</si>
  <si>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</si>
  <si>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</si>
  <si>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</si>
  <si>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</si>
  <si>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</si>
  <si>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</si>
  <si>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</si>
  <si>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</si>
  <si>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</si>
  <si>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</si>
  <si>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</si>
  <si>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</si>
  <si>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</si>
  <si>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</si>
  <si>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</si>
  <si>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</si>
  <si>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</si>
  <si>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</si>
  <si>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</si>
  <si>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</si>
  <si>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</si>
  <si>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</si>
  <si>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</si>
  <si>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</si>
  <si>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</si>
  <si>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</si>
  <si>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</si>
  <si>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</si>
  <si>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</si>
  <si>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</si>
  <si>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</si>
  <si>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</si>
  <si>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</si>
  <si>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</si>
  <si>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</si>
  <si>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</si>
  <si>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</si>
  <si>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</si>
  <si>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</si>
  <si>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</si>
  <si>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</si>
  <si>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</si>
  <si>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</si>
  <si>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</si>
  <si>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</si>
  <si>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</si>
  <si>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</si>
  <si>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</si>
  <si>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</si>
  <si>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</si>
  <si>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</si>
  <si>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</si>
  <si>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</si>
  <si>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</si>
  <si>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</si>
  <si>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</si>
  <si>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</si>
  <si>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</si>
  <si>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</si>
  <si>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</si>
  <si>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</si>
  <si>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</si>
  <si>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</si>
  <si>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</si>
  <si>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</si>
  <si>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</si>
  <si>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</si>
  <si>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</si>
  <si>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</si>
  <si>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</si>
  <si>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06/30/2021</t>
  </si>
  <si>
    <t>The operating expenses, the units of measure and the operating expenses per unit of measure are stated on line 484 thru line 568 in columns</t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</si>
  <si>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</si>
  <si>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t>06/30/2020</t>
  </si>
  <si>
    <t>035</t>
  </si>
  <si>
    <t>St. Elizabeth Hospital</t>
  </si>
  <si>
    <t>1450 Batersby Ave</t>
  </si>
  <si>
    <t>PO Box 218</t>
  </si>
  <si>
    <t>Enumclaw, WA 98022</t>
  </si>
  <si>
    <t>King</t>
  </si>
  <si>
    <t>Ketul Patel</t>
  </si>
  <si>
    <t>Mike Fitzerald</t>
  </si>
  <si>
    <t>Roy Brooks</t>
  </si>
  <si>
    <t>360-825-2505</t>
  </si>
  <si>
    <t>360-825-9046</t>
  </si>
  <si>
    <t>St. Elizabeth Hospital   H-0     FYE 06/30/2020</t>
  </si>
  <si>
    <t>2019</t>
  </si>
  <si>
    <t>2020</t>
  </si>
  <si>
    <t>decrease in volume</t>
  </si>
  <si>
    <t>decrease in volume  but increase in cost</t>
  </si>
  <si>
    <t>increase in revenue but decrease in volume</t>
  </si>
  <si>
    <t>035*2020*A</t>
  </si>
  <si>
    <t>035*2020*6010*A</t>
  </si>
  <si>
    <t>035*2020*6030*A</t>
  </si>
  <si>
    <t>035*2020*6070*A</t>
  </si>
  <si>
    <t>035*2020*6100*A</t>
  </si>
  <si>
    <t>035*2020*6120*A</t>
  </si>
  <si>
    <t>035*2020*6140*A</t>
  </si>
  <si>
    <t>035*2020*6150*A</t>
  </si>
  <si>
    <t>035*2020*6170*A</t>
  </si>
  <si>
    <t>035*2020*6200*A</t>
  </si>
  <si>
    <t>035*2020*6210*A</t>
  </si>
  <si>
    <t>035*2020*6330*A</t>
  </si>
  <si>
    <t>035*2020*6400*A</t>
  </si>
  <si>
    <t>035*2020*7010*A</t>
  </si>
  <si>
    <t>035*2020*7020*A</t>
  </si>
  <si>
    <t>035*2020*7030*A</t>
  </si>
  <si>
    <t>035*2020*7040*A</t>
  </si>
  <si>
    <t>035*2020*7050*A</t>
  </si>
  <si>
    <t>035*2020*7060*A</t>
  </si>
  <si>
    <t>035*2020*7070*A</t>
  </si>
  <si>
    <t>035*2020*7110*A</t>
  </si>
  <si>
    <t>035*2020*7120*A</t>
  </si>
  <si>
    <t>035*2020*7130*A</t>
  </si>
  <si>
    <t>035*2020*7140*A</t>
  </si>
  <si>
    <t>035*2020*7150*A</t>
  </si>
  <si>
    <t>035*2020*7160*A</t>
  </si>
  <si>
    <t>035*2020*7170*A</t>
  </si>
  <si>
    <t>035*2020*7180*A</t>
  </si>
  <si>
    <t>035*2020*7190*A</t>
  </si>
  <si>
    <t>035*2020*7200*A</t>
  </si>
  <si>
    <t>035*2020*7220*A</t>
  </si>
  <si>
    <t>035*2020*7230*A</t>
  </si>
  <si>
    <t>035*2020*7240*A</t>
  </si>
  <si>
    <t>035*2020*7250*A</t>
  </si>
  <si>
    <t>035*2020*7260*A</t>
  </si>
  <si>
    <t>035*2020*7310*A</t>
  </si>
  <si>
    <t>035*2020*7320*A</t>
  </si>
  <si>
    <t>035*2020*7330*A</t>
  </si>
  <si>
    <t>035*2020*7340*A</t>
  </si>
  <si>
    <t>035*2020*7350*A</t>
  </si>
  <si>
    <t>035*2020*7380*A</t>
  </si>
  <si>
    <t>035*2020*7390*A</t>
  </si>
  <si>
    <t>035*2020*7400*A</t>
  </si>
  <si>
    <t>035*2020*7410*A</t>
  </si>
  <si>
    <t>035*2020*7420*A</t>
  </si>
  <si>
    <t>035*2020*7430*A</t>
  </si>
  <si>
    <t>035*2020*7490*A</t>
  </si>
  <si>
    <t>035*2020*8200*A</t>
  </si>
  <si>
    <t>035*2020*8310*A</t>
  </si>
  <si>
    <t>035*2020*8320*A</t>
  </si>
  <si>
    <t>035*2020*8330*A</t>
  </si>
  <si>
    <t>035*2020*8350*A</t>
  </si>
  <si>
    <t>035*2020*8360*A</t>
  </si>
  <si>
    <t>035*2020*8370*A</t>
  </si>
  <si>
    <t>035*2020*8420*A</t>
  </si>
  <si>
    <t>035*2020*8430*A</t>
  </si>
  <si>
    <t>035*2020*8460*A</t>
  </si>
  <si>
    <t>035*2020*8470*A</t>
  </si>
  <si>
    <t>035*2020*8480*A</t>
  </si>
  <si>
    <t>035*2020*8490*A</t>
  </si>
  <si>
    <t>035*2020*8510*A</t>
  </si>
  <si>
    <t>035*2020*8530*A</t>
  </si>
  <si>
    <t>035*2020*8560*A</t>
  </si>
  <si>
    <t>035*2020*8590*A</t>
  </si>
  <si>
    <t>035*2020*8610*A</t>
  </si>
  <si>
    <t>035*2020*8620*A</t>
  </si>
  <si>
    <t>035*2020*8630*A</t>
  </si>
  <si>
    <t>035*2020*8640*A</t>
  </si>
  <si>
    <t>035*2020*8650*A</t>
  </si>
  <si>
    <t>035*2020*8660*A</t>
  </si>
  <si>
    <t>035*2020*8670*A</t>
  </si>
  <si>
    <t>035*2020*8680*A</t>
  </si>
  <si>
    <t>035*2020*8690*A</t>
  </si>
  <si>
    <t>035*2020*8700*A</t>
  </si>
  <si>
    <t>035*2020*8710*A</t>
  </si>
  <si>
    <t>035*2020*8720*A</t>
  </si>
  <si>
    <t>035*2020*8730*A</t>
  </si>
  <si>
    <t>035*2020*8740*A</t>
  </si>
  <si>
    <t>035*2020*8770*A</t>
  </si>
  <si>
    <t>035*2020*8790*A</t>
  </si>
  <si>
    <t>035*2020*9000*A</t>
  </si>
  <si>
    <t>David Nosacka</t>
  </si>
  <si>
    <t>Uli Chi</t>
  </si>
  <si>
    <t>√</t>
  </si>
  <si>
    <t>Prior year numbers did not agree with actual prior year filings</t>
  </si>
  <si>
    <t>Incurred higher professional fees in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</si>
</sst>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9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12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</cellStyleXfs>
  <cellXfs count="34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9" fillId="0" borderId="1" xfId="0" quotePrefix="1" applyFont="1" applyBorder="1" applyProtection="1">
      <protection locked="0"/>
    </xf>
    <xf numFmtId="49" fontId="9" fillId="4" borderId="1" xfId="0" quotePrefix="1" applyNumberFormat="1" applyFont="1" applyFill="1" applyBorder="1" applyProtection="1">
      <protection locked="0"/>
    </xf>
    <xf numFmtId="49" fontId="0" fillId="0" borderId="0" xfId="0" applyNumberFormat="1"/>
    <xf numFmtId="37" fontId="3" fillId="0" borderId="0" xfId="2" applyNumberFormat="1" applyFont="1" applyAlignment="1" applyProtection="1"/>
    <xf numFmtId="37" fontId="11" fillId="0" borderId="0" xfId="2" applyNumberFormat="1" applyAlignment="1" applyProtection="1"/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8" fillId="0" borderId="0" xfId="0" applyFont="1" applyAlignment="1">
      <alignment horizontal="center"/>
    </xf>
    <xf numFmtId="37" fontId="5" fillId="0" borderId="0" xfId="0" applyFont="1" applyFill="1" applyAlignment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6">
    <cellStyle name="Comma" xfId="1" builtinId="3"/>
    <cellStyle name="Comma 2" xfId="5" xr:uid="{00000000-0005-0000-0000-000001000000}"/>
    <cellStyle name="Hyperlink" xfId="2" builtinId="8"/>
    <cellStyle name="Normal" xfId="0" builtinId="0"/>
    <cellStyle name="Normal 3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DCB4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3" transitionEvaluation="1" transitionEntry="1" codeName="Sheet1">
    <pageSetUpPr autoPageBreaks="0" fitToPage="1"/>
  </sheetPr>
  <dimension ref="A1:CF817"/>
  <sheetViews>
    <sheetView showGridLines="0" tabSelected="1" topLeftCell="A73" zoomScale="75" zoomScaleNormal="75" workbookViewId="0">
      <pane xSplit="1" topLeftCell="B1" activePane="topRight" state="frozen"/>
      <selection pane="topRight" activeCell="F92" sqref="F9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282"/>
      <c r="C15" s="233"/>
    </row>
    <row r="16" spans="1:6" ht="12.75" customHeight="1" x14ac:dyDescent="0.35">
      <c r="A16" s="283" t="s">
        <v>1263</v>
      </c>
      <c r="C16" s="233"/>
      <c r="F16" s="279"/>
    </row>
    <row r="17" spans="1:6" ht="12.75" customHeight="1" x14ac:dyDescent="0.35">
      <c r="A17" s="283" t="s">
        <v>1262</v>
      </c>
      <c r="C17" s="279"/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14973.39</v>
      </c>
      <c r="C47" s="184">
        <v>0</v>
      </c>
      <c r="D47" s="184">
        <v>0</v>
      </c>
      <c r="E47" s="184">
        <v>0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205.71</v>
      </c>
      <c r="P47" s="184">
        <v>1161.26</v>
      </c>
      <c r="Q47" s="184">
        <v>0</v>
      </c>
      <c r="R47" s="184">
        <v>0</v>
      </c>
      <c r="S47" s="184">
        <v>85.81</v>
      </c>
      <c r="T47" s="184">
        <v>145.71</v>
      </c>
      <c r="U47" s="184">
        <v>48.91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0</v>
      </c>
      <c r="AD47" s="184">
        <v>0</v>
      </c>
      <c r="AE47" s="184">
        <v>0</v>
      </c>
      <c r="AF47" s="184">
        <v>0</v>
      </c>
      <c r="AG47" s="184">
        <v>672.87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10069.33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2583.79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14973.39</v>
      </c>
    </row>
    <row r="48" spans="1:83" ht="12.65" customHeight="1" x14ac:dyDescent="0.35">
      <c r="A48" s="175" t="s">
        <v>205</v>
      </c>
      <c r="B48" s="183">
        <v>7564662.950000002</v>
      </c>
      <c r="C48" s="242">
        <f>ROUND(((B48/CE61)*C61),0)</f>
        <v>0</v>
      </c>
      <c r="D48" s="242">
        <f>ROUND(((B48/CE61)*D61),0)</f>
        <v>0</v>
      </c>
      <c r="E48" s="195">
        <f>ROUND(((B48/CE61)*E61),0)</f>
        <v>925569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407658</v>
      </c>
      <c r="P48" s="195">
        <f>ROUND(((B48/CE61)*P61),0)</f>
        <v>483893</v>
      </c>
      <c r="Q48" s="195">
        <f>ROUND(((B48/CE61)*Q61),0)</f>
        <v>310504</v>
      </c>
      <c r="R48" s="195">
        <f>ROUND(((B48/CE61)*R61),0)</f>
        <v>0</v>
      </c>
      <c r="S48" s="195">
        <f>ROUND(((B48/CE61)*S61),0)</f>
        <v>76882</v>
      </c>
      <c r="T48" s="195">
        <f>ROUND(((B48/CE61)*T61),0)</f>
        <v>6206</v>
      </c>
      <c r="U48" s="195">
        <f>ROUND(((B48/CE61)*U61),0)</f>
        <v>204307</v>
      </c>
      <c r="V48" s="195">
        <f>ROUND(((B48/CE61)*V61),0)</f>
        <v>0</v>
      </c>
      <c r="W48" s="195">
        <f>ROUND(((B48/CE61)*W61),0)</f>
        <v>56655</v>
      </c>
      <c r="X48" s="195">
        <f>ROUND(((B48/CE61)*X61),0)</f>
        <v>157040</v>
      </c>
      <c r="Y48" s="195">
        <f>ROUND(((B48/CE61)*Y61),0)</f>
        <v>293108</v>
      </c>
      <c r="Z48" s="195">
        <f>ROUND(((B48/CE61)*Z61),0)</f>
        <v>0</v>
      </c>
      <c r="AA48" s="195">
        <f>ROUND(((B48/CE61)*AA61),0)</f>
        <v>35775</v>
      </c>
      <c r="AB48" s="195">
        <f>ROUND(((B48/CE61)*AB61),0)</f>
        <v>121282</v>
      </c>
      <c r="AC48" s="195">
        <f>ROUND(((B48/CE61)*AC61),0)</f>
        <v>128991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490588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3052645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122953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107737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58530</v>
      </c>
      <c r="BF48" s="195">
        <f>ROUND(((B48/CE61)*BF61),0)</f>
        <v>139105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72919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21516</v>
      </c>
      <c r="BY48" s="195">
        <f>ROUND(((B48/CE61)*BY61),0)</f>
        <v>241730</v>
      </c>
      <c r="BZ48" s="195">
        <f>ROUND(((B48/CE61)*BZ61),0)</f>
        <v>1623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47445</v>
      </c>
      <c r="CD48" s="195"/>
      <c r="CE48" s="195">
        <f>SUM(C48:CD48)</f>
        <v>7564661</v>
      </c>
    </row>
    <row r="49" spans="1:84" ht="12.65" customHeight="1" x14ac:dyDescent="0.35">
      <c r="A49" s="175" t="s">
        <v>206</v>
      </c>
      <c r="B49" s="195">
        <f>B47+B48</f>
        <v>7579636.3400000017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1946676.7299999997</v>
      </c>
      <c r="C51" s="184">
        <v>0</v>
      </c>
      <c r="D51" s="184">
        <v>0</v>
      </c>
      <c r="E51" s="184">
        <v>59310.79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25522.32</v>
      </c>
      <c r="P51" s="184">
        <v>439271.10000000003</v>
      </c>
      <c r="Q51" s="184">
        <v>1700.33</v>
      </c>
      <c r="R51" s="184">
        <v>1305.6400000000001</v>
      </c>
      <c r="S51" s="184">
        <v>0</v>
      </c>
      <c r="T51" s="184">
        <v>0</v>
      </c>
      <c r="U51" s="184">
        <v>22619.919999999998</v>
      </c>
      <c r="V51" s="184">
        <v>0</v>
      </c>
      <c r="W51" s="184">
        <v>9409.3499999999985</v>
      </c>
      <c r="X51" s="184">
        <v>2994.9</v>
      </c>
      <c r="Y51" s="184">
        <v>138422.01</v>
      </c>
      <c r="Z51" s="184">
        <v>0</v>
      </c>
      <c r="AA51" s="184">
        <v>2498.9699999999998</v>
      </c>
      <c r="AB51" s="184">
        <v>46501.19</v>
      </c>
      <c r="AC51" s="184">
        <v>21020.639999999999</v>
      </c>
      <c r="AD51" s="184">
        <v>0</v>
      </c>
      <c r="AE51" s="184">
        <v>0</v>
      </c>
      <c r="AF51" s="184">
        <v>0</v>
      </c>
      <c r="AG51" s="184">
        <v>35934.94</v>
      </c>
      <c r="AH51" s="184">
        <v>0</v>
      </c>
      <c r="AI51" s="184">
        <v>0</v>
      </c>
      <c r="AJ51" s="184">
        <v>808941.44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27437.07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29366.959999999999</v>
      </c>
      <c r="BF51" s="184">
        <v>6116.22</v>
      </c>
      <c r="BG51" s="184">
        <v>0</v>
      </c>
      <c r="BH51" s="184">
        <v>18968.21</v>
      </c>
      <c r="BI51" s="184">
        <v>0</v>
      </c>
      <c r="BJ51" s="184">
        <v>0</v>
      </c>
      <c r="BK51" s="184">
        <v>0</v>
      </c>
      <c r="BL51" s="184">
        <v>2133.16</v>
      </c>
      <c r="BM51" s="184">
        <v>0</v>
      </c>
      <c r="BN51" s="184">
        <v>565.4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246636.17</v>
      </c>
      <c r="CD51" s="195"/>
      <c r="CE51" s="195">
        <f>SUM(C51:CD51)</f>
        <v>1946676.7299999997</v>
      </c>
    </row>
    <row r="52" spans="1:84" ht="12.65" customHeight="1" x14ac:dyDescent="0.35">
      <c r="A52" s="171" t="s">
        <v>208</v>
      </c>
      <c r="B52" s="184">
        <v>2437039.7000000002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384396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145263</v>
      </c>
      <c r="P52" s="195">
        <f>ROUND((B52/(CE76+CF76)*P76),0)</f>
        <v>413282</v>
      </c>
      <c r="Q52" s="195">
        <f>ROUND((B52/(CE76+CF76)*Q76),0)</f>
        <v>29080</v>
      </c>
      <c r="R52" s="195">
        <f>ROUND((B52/(CE76+CF76)*R76),0)</f>
        <v>4653</v>
      </c>
      <c r="S52" s="195">
        <f>ROUND((B52/(CE76+CF76)*S76),0)</f>
        <v>71609</v>
      </c>
      <c r="T52" s="195">
        <f>ROUND((B52/(CE76+CF76)*T76),0)</f>
        <v>0</v>
      </c>
      <c r="U52" s="195">
        <f>ROUND((B52/(CE76+CF76)*U76),0)</f>
        <v>39403</v>
      </c>
      <c r="V52" s="195">
        <f>ROUND((B52/(CE76+CF76)*V76),0)</f>
        <v>0</v>
      </c>
      <c r="W52" s="195">
        <f>ROUND((B52/(CE76+CF76)*W76),0)</f>
        <v>17448</v>
      </c>
      <c r="X52" s="195">
        <f>ROUND((B52/(CE76+CF76)*X76),0)</f>
        <v>13958</v>
      </c>
      <c r="Y52" s="195">
        <f>ROUND((B52/(CE76+CF76)*Y76),0)</f>
        <v>237405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46270</v>
      </c>
      <c r="AC52" s="195">
        <f>ROUND((B52/(CE76+CF76)*AC76),0)</f>
        <v>4144</v>
      </c>
      <c r="AD52" s="195">
        <f>ROUND((B52/(CE76+CF76)*AD76),0)</f>
        <v>0</v>
      </c>
      <c r="AE52" s="195">
        <f>ROUND((B52/(CE76+CF76)*AE76),0)</f>
        <v>4653</v>
      </c>
      <c r="AF52" s="195">
        <f>ROUND((B52/(CE76+CF76)*AF76),0)</f>
        <v>0</v>
      </c>
      <c r="AG52" s="195">
        <f>ROUND((B52/(CE76+CF76)*AG76),0)</f>
        <v>201920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101086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86255</v>
      </c>
      <c r="BF52" s="195">
        <f>ROUND((B52/(CE76+CF76)*BF76),0)</f>
        <v>35268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545500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51181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4265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2437039</v>
      </c>
    </row>
    <row r="53" spans="1:84" ht="12.65" customHeight="1" x14ac:dyDescent="0.35">
      <c r="A53" s="175" t="s">
        <v>206</v>
      </c>
      <c r="B53" s="195">
        <f>B51+B52</f>
        <v>4383716.43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0</v>
      </c>
      <c r="D59" s="184"/>
      <c r="E59" s="184">
        <v>5331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1286</v>
      </c>
      <c r="P59" s="185">
        <v>142155</v>
      </c>
      <c r="Q59" s="185">
        <v>6104</v>
      </c>
      <c r="R59" s="185">
        <v>141990</v>
      </c>
      <c r="S59" s="245"/>
      <c r="T59" s="245"/>
      <c r="U59" s="222">
        <v>90579</v>
      </c>
      <c r="V59" s="185">
        <v>0</v>
      </c>
      <c r="W59" s="185">
        <v>1229</v>
      </c>
      <c r="X59" s="185">
        <v>5231</v>
      </c>
      <c r="Y59" s="185">
        <v>38484</v>
      </c>
      <c r="Z59" s="185">
        <v>0</v>
      </c>
      <c r="AA59" s="185">
        <v>332</v>
      </c>
      <c r="AB59" s="245"/>
      <c r="AC59" s="185">
        <v>11378</v>
      </c>
      <c r="AD59" s="185">
        <v>0</v>
      </c>
      <c r="AE59" s="185">
        <v>3600</v>
      </c>
      <c r="AF59" s="185">
        <v>0</v>
      </c>
      <c r="AG59" s="185">
        <v>10838</v>
      </c>
      <c r="AH59" s="185">
        <v>0</v>
      </c>
      <c r="AI59" s="185">
        <v>0</v>
      </c>
      <c r="AJ59" s="185">
        <v>97691.65</v>
      </c>
      <c r="AK59" s="185">
        <v>1536</v>
      </c>
      <c r="AL59" s="185">
        <v>106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5"/>
      <c r="AW59" s="245"/>
      <c r="AX59" s="245"/>
      <c r="AY59" s="185">
        <v>30734</v>
      </c>
      <c r="AZ59" s="185">
        <v>43482</v>
      </c>
      <c r="BA59" s="245"/>
      <c r="BB59" s="245"/>
      <c r="BC59" s="245"/>
      <c r="BD59" s="245"/>
      <c r="BE59" s="185">
        <v>100566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>
        <v>0</v>
      </c>
      <c r="D60" s="186">
        <v>0</v>
      </c>
      <c r="E60" s="186">
        <v>39.605028846153857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14.607168269230769</v>
      </c>
      <c r="P60" s="186">
        <v>20.848471153846155</v>
      </c>
      <c r="Q60" s="186">
        <v>10.905879807692308</v>
      </c>
      <c r="R60" s="186">
        <v>0</v>
      </c>
      <c r="S60" s="186">
        <v>5.3654663461538474</v>
      </c>
      <c r="T60" s="186">
        <v>0.17727884615384615</v>
      </c>
      <c r="U60" s="186">
        <v>11.709081730769231</v>
      </c>
      <c r="V60" s="186">
        <v>0</v>
      </c>
      <c r="W60" s="186">
        <v>1.916408653846154</v>
      </c>
      <c r="X60" s="186">
        <v>4.9895336538461539</v>
      </c>
      <c r="Y60" s="186">
        <v>11.734278846153847</v>
      </c>
      <c r="Z60" s="186">
        <v>0</v>
      </c>
      <c r="AA60" s="186">
        <v>1.0789567307692307</v>
      </c>
      <c r="AB60" s="186">
        <v>3.8635625</v>
      </c>
      <c r="AC60" s="186">
        <v>5.7856394230769235</v>
      </c>
      <c r="AD60" s="186">
        <v>0</v>
      </c>
      <c r="AE60" s="186">
        <v>0</v>
      </c>
      <c r="AF60" s="186">
        <v>0</v>
      </c>
      <c r="AG60" s="186">
        <v>17.799456730769233</v>
      </c>
      <c r="AH60" s="186">
        <v>0</v>
      </c>
      <c r="AI60" s="186">
        <v>0</v>
      </c>
      <c r="AJ60" s="186">
        <v>133.44481249999998</v>
      </c>
      <c r="AK60" s="186">
        <v>0</v>
      </c>
      <c r="AL60" s="186">
        <v>0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4.4137067307692313</v>
      </c>
      <c r="AW60" s="186">
        <v>0</v>
      </c>
      <c r="AX60" s="186">
        <v>0</v>
      </c>
      <c r="AY60" s="186">
        <v>10.699701923076923</v>
      </c>
      <c r="AZ60" s="186">
        <v>0</v>
      </c>
      <c r="BA60" s="186">
        <v>0</v>
      </c>
      <c r="BB60" s="186">
        <v>0</v>
      </c>
      <c r="BC60" s="186">
        <v>0</v>
      </c>
      <c r="BD60" s="186">
        <v>0</v>
      </c>
      <c r="BE60" s="186">
        <v>3.3616538461538465</v>
      </c>
      <c r="BF60" s="186">
        <v>10.057788461538461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0</v>
      </c>
      <c r="BM60" s="186">
        <v>0</v>
      </c>
      <c r="BN60" s="186">
        <v>2.2364807692307691</v>
      </c>
      <c r="BO60" s="186">
        <v>0</v>
      </c>
      <c r="BP60" s="186">
        <v>0</v>
      </c>
      <c r="BQ60" s="186">
        <v>0</v>
      </c>
      <c r="BR60" s="186">
        <v>4.807692307692308E-4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1.00275</v>
      </c>
      <c r="BY60" s="186">
        <v>8.0720048076923074</v>
      </c>
      <c r="BZ60" s="186">
        <v>4.8245192307692308E-2</v>
      </c>
      <c r="CA60" s="186">
        <v>0</v>
      </c>
      <c r="CB60" s="186">
        <v>0</v>
      </c>
      <c r="CC60" s="186">
        <v>0</v>
      </c>
      <c r="CD60" s="246" t="s">
        <v>221</v>
      </c>
      <c r="CE60" s="248">
        <f t="shared" ref="CE60:CE70" si="0">SUM(C60:CD60)</f>
        <v>323.72383653846146</v>
      </c>
    </row>
    <row r="61" spans="1:84" ht="12.65" customHeight="1" x14ac:dyDescent="0.35">
      <c r="A61" s="171" t="s">
        <v>235</v>
      </c>
      <c r="B61" s="175"/>
      <c r="C61" s="184">
        <v>0</v>
      </c>
      <c r="D61" s="184">
        <v>0</v>
      </c>
      <c r="E61" s="184">
        <v>3927664.149999999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1729902.4300000002</v>
      </c>
      <c r="P61" s="185">
        <v>2053407.2899999996</v>
      </c>
      <c r="Q61" s="185">
        <v>1317629.47</v>
      </c>
      <c r="R61" s="185">
        <v>0</v>
      </c>
      <c r="S61" s="185">
        <v>326251.74000000005</v>
      </c>
      <c r="T61" s="185">
        <v>26336.030000000002</v>
      </c>
      <c r="U61" s="185">
        <v>866980.39000000025</v>
      </c>
      <c r="V61" s="185">
        <v>0</v>
      </c>
      <c r="W61" s="185">
        <v>240415.67</v>
      </c>
      <c r="X61" s="185">
        <v>666400.82999999996</v>
      </c>
      <c r="Y61" s="185">
        <v>1243807.5400000003</v>
      </c>
      <c r="Z61" s="185">
        <v>0</v>
      </c>
      <c r="AA61" s="185">
        <v>151810.5</v>
      </c>
      <c r="AB61" s="185">
        <v>514662.69999999995</v>
      </c>
      <c r="AC61" s="185">
        <v>547373.85</v>
      </c>
      <c r="AD61" s="185">
        <v>0</v>
      </c>
      <c r="AE61" s="185">
        <v>0</v>
      </c>
      <c r="AF61" s="185">
        <v>0</v>
      </c>
      <c r="AG61" s="185">
        <v>2081815.6499999994</v>
      </c>
      <c r="AH61" s="185">
        <v>0</v>
      </c>
      <c r="AI61" s="185">
        <v>0</v>
      </c>
      <c r="AJ61" s="185">
        <v>12953934.950000001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521752.16000000003</v>
      </c>
      <c r="AW61" s="185">
        <v>0</v>
      </c>
      <c r="AX61" s="185">
        <v>0</v>
      </c>
      <c r="AY61" s="185">
        <v>457184.83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248373.36000000002</v>
      </c>
      <c r="BF61" s="185">
        <v>590293.02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309433.90000000002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91301.51</v>
      </c>
      <c r="BY61" s="185">
        <v>1025785.4100000003</v>
      </c>
      <c r="BZ61" s="185">
        <v>6887.4199999999992</v>
      </c>
      <c r="CA61" s="185">
        <v>0</v>
      </c>
      <c r="CB61" s="185">
        <v>0</v>
      </c>
      <c r="CC61" s="185">
        <v>201334.69</v>
      </c>
      <c r="CD61" s="246" t="s">
        <v>221</v>
      </c>
      <c r="CE61" s="195">
        <f t="shared" si="0"/>
        <v>32100739.489999998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925569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407864</v>
      </c>
      <c r="P62" s="195">
        <f t="shared" si="1"/>
        <v>485054</v>
      </c>
      <c r="Q62" s="195">
        <f t="shared" si="1"/>
        <v>310504</v>
      </c>
      <c r="R62" s="195">
        <f t="shared" si="1"/>
        <v>0</v>
      </c>
      <c r="S62" s="195">
        <f t="shared" si="1"/>
        <v>76968</v>
      </c>
      <c r="T62" s="195">
        <f t="shared" si="1"/>
        <v>6352</v>
      </c>
      <c r="U62" s="195">
        <f t="shared" si="1"/>
        <v>204356</v>
      </c>
      <c r="V62" s="195">
        <f t="shared" si="1"/>
        <v>0</v>
      </c>
      <c r="W62" s="195">
        <f t="shared" si="1"/>
        <v>56655</v>
      </c>
      <c r="X62" s="195">
        <f t="shared" si="1"/>
        <v>157040</v>
      </c>
      <c r="Y62" s="195">
        <f t="shared" si="1"/>
        <v>293108</v>
      </c>
      <c r="Z62" s="195">
        <f t="shared" si="1"/>
        <v>0</v>
      </c>
      <c r="AA62" s="195">
        <f t="shared" si="1"/>
        <v>35775</v>
      </c>
      <c r="AB62" s="195">
        <f t="shared" si="1"/>
        <v>121282</v>
      </c>
      <c r="AC62" s="195">
        <f t="shared" si="1"/>
        <v>128991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491261</v>
      </c>
      <c r="AH62" s="195">
        <f t="shared" si="1"/>
        <v>0</v>
      </c>
      <c r="AI62" s="195">
        <f t="shared" si="1"/>
        <v>0</v>
      </c>
      <c r="AJ62" s="195">
        <f t="shared" si="1"/>
        <v>3052645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122953</v>
      </c>
      <c r="AW62" s="195">
        <f t="shared" si="1"/>
        <v>0</v>
      </c>
      <c r="AX62" s="195">
        <f t="shared" si="1"/>
        <v>0</v>
      </c>
      <c r="AY62" s="195">
        <f>ROUND(AY47+AY48,0)</f>
        <v>107737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58530</v>
      </c>
      <c r="BF62" s="195">
        <f t="shared" si="1"/>
        <v>139105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82988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21516</v>
      </c>
      <c r="BY62" s="195">
        <f t="shared" si="2"/>
        <v>244314</v>
      </c>
      <c r="BZ62" s="195">
        <f t="shared" si="2"/>
        <v>1623</v>
      </c>
      <c r="CA62" s="195">
        <f t="shared" si="2"/>
        <v>0</v>
      </c>
      <c r="CB62" s="195">
        <f t="shared" si="2"/>
        <v>0</v>
      </c>
      <c r="CC62" s="195">
        <f t="shared" si="2"/>
        <v>47445</v>
      </c>
      <c r="CD62" s="246" t="s">
        <v>221</v>
      </c>
      <c r="CE62" s="195">
        <f t="shared" si="0"/>
        <v>7579635</v>
      </c>
      <c r="CF62" s="249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77330.63</v>
      </c>
      <c r="Q63" s="184">
        <v>0</v>
      </c>
      <c r="R63" s="184">
        <v>130126.6</v>
      </c>
      <c r="S63" s="184">
        <v>0</v>
      </c>
      <c r="T63" s="184">
        <v>0</v>
      </c>
      <c r="U63" s="184">
        <v>2365.84</v>
      </c>
      <c r="V63" s="184">
        <v>0</v>
      </c>
      <c r="W63" s="184">
        <v>2300</v>
      </c>
      <c r="X63" s="184">
        <v>1755</v>
      </c>
      <c r="Y63" s="184">
        <v>7846.5</v>
      </c>
      <c r="Z63" s="184">
        <v>0</v>
      </c>
      <c r="AA63" s="184">
        <v>4177.5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453915.32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500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1413262.61</v>
      </c>
      <c r="CD63" s="246" t="s">
        <v>221</v>
      </c>
      <c r="CE63" s="195">
        <f t="shared" si="0"/>
        <v>2093580</v>
      </c>
      <c r="CF63" s="249"/>
    </row>
    <row r="64" spans="1:84" ht="12.65" customHeight="1" x14ac:dyDescent="0.35">
      <c r="A64" s="171" t="s">
        <v>237</v>
      </c>
      <c r="B64" s="175"/>
      <c r="C64" s="184">
        <v>0</v>
      </c>
      <c r="D64" s="184">
        <v>0</v>
      </c>
      <c r="E64" s="184">
        <v>254302.44999999998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120772.93</v>
      </c>
      <c r="P64" s="184">
        <v>2645252.5899999985</v>
      </c>
      <c r="Q64" s="184">
        <v>59391.250000000015</v>
      </c>
      <c r="R64" s="184">
        <v>89978.52</v>
      </c>
      <c r="S64" s="184">
        <v>-301097</v>
      </c>
      <c r="T64" s="184">
        <v>32362.170000000002</v>
      </c>
      <c r="U64" s="184">
        <v>462599.86</v>
      </c>
      <c r="V64" s="184">
        <v>0</v>
      </c>
      <c r="W64" s="184">
        <v>10137.19</v>
      </c>
      <c r="X64" s="184">
        <v>68048.55</v>
      </c>
      <c r="Y64" s="184">
        <v>50957.570000000014</v>
      </c>
      <c r="Z64" s="184">
        <v>0</v>
      </c>
      <c r="AA64" s="184">
        <v>66003.430000000008</v>
      </c>
      <c r="AB64" s="184">
        <v>1004663.9999999999</v>
      </c>
      <c r="AC64" s="184">
        <v>21547.17</v>
      </c>
      <c r="AD64" s="184">
        <v>0</v>
      </c>
      <c r="AE64" s="184">
        <v>353.64</v>
      </c>
      <c r="AF64" s="184">
        <v>0</v>
      </c>
      <c r="AG64" s="184">
        <v>212856.09999999995</v>
      </c>
      <c r="AH64" s="184">
        <v>0</v>
      </c>
      <c r="AI64" s="184">
        <v>0</v>
      </c>
      <c r="AJ64" s="184">
        <v>1065658.6599999997</v>
      </c>
      <c r="AK64" s="184">
        <v>0</v>
      </c>
      <c r="AL64" s="184">
        <v>0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81157.45</v>
      </c>
      <c r="AW64" s="184">
        <v>0</v>
      </c>
      <c r="AX64" s="184">
        <v>0</v>
      </c>
      <c r="AY64" s="184">
        <v>290206.81999999995</v>
      </c>
      <c r="AZ64" s="184">
        <v>0</v>
      </c>
      <c r="BA64" s="184">
        <v>-11843.37</v>
      </c>
      <c r="BB64" s="184">
        <v>0</v>
      </c>
      <c r="BC64" s="184">
        <v>0</v>
      </c>
      <c r="BD64" s="184">
        <v>0</v>
      </c>
      <c r="BE64" s="184">
        <v>45997.229999999989</v>
      </c>
      <c r="BF64" s="184">
        <v>55832.9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9526.67</v>
      </c>
      <c r="BM64" s="184">
        <v>0</v>
      </c>
      <c r="BN64" s="184">
        <v>18385.750000000004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87.009999999999991</v>
      </c>
      <c r="BY64" s="184">
        <v>13385.47</v>
      </c>
      <c r="BZ64" s="184">
        <v>0</v>
      </c>
      <c r="CA64" s="184">
        <v>0</v>
      </c>
      <c r="CB64" s="184">
        <v>0</v>
      </c>
      <c r="CC64" s="184">
        <v>-24830.81</v>
      </c>
      <c r="CD64" s="246" t="s">
        <v>221</v>
      </c>
      <c r="CE64" s="195">
        <f t="shared" si="0"/>
        <v>6341694.1999999974</v>
      </c>
      <c r="CF64" s="249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881.84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681.2</v>
      </c>
      <c r="P65" s="184">
        <v>1550.0600000000002</v>
      </c>
      <c r="Q65" s="184">
        <v>0</v>
      </c>
      <c r="R65" s="184">
        <v>0</v>
      </c>
      <c r="S65" s="184">
        <v>0</v>
      </c>
      <c r="T65" s="184">
        <v>0</v>
      </c>
      <c r="U65" s="184">
        <v>196.98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98.49</v>
      </c>
      <c r="AC65" s="184">
        <v>0</v>
      </c>
      <c r="AD65" s="184">
        <v>0</v>
      </c>
      <c r="AE65" s="184">
        <v>0</v>
      </c>
      <c r="AF65" s="184">
        <v>0</v>
      </c>
      <c r="AG65" s="184">
        <v>1081.67</v>
      </c>
      <c r="AH65" s="184">
        <v>0</v>
      </c>
      <c r="AI65" s="184">
        <v>0</v>
      </c>
      <c r="AJ65" s="184">
        <v>103941.26000000001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406.38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437137.43000000005</v>
      </c>
      <c r="BF65" s="184">
        <v>568.54999999999995</v>
      </c>
      <c r="BG65" s="184">
        <v>29873.760000000002</v>
      </c>
      <c r="BH65" s="184">
        <v>0</v>
      </c>
      <c r="BI65" s="184">
        <v>0</v>
      </c>
      <c r="BJ65" s="184">
        <v>0</v>
      </c>
      <c r="BK65" s="184">
        <v>0</v>
      </c>
      <c r="BL65" s="184">
        <v>223.89</v>
      </c>
      <c r="BM65" s="184">
        <v>0</v>
      </c>
      <c r="BN65" s="184">
        <v>1023.0400000000001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1373.86</v>
      </c>
      <c r="BZ65" s="184">
        <v>0</v>
      </c>
      <c r="CA65" s="184">
        <v>0</v>
      </c>
      <c r="CB65" s="184">
        <v>0</v>
      </c>
      <c r="CC65" s="184">
        <v>655.75</v>
      </c>
      <c r="CD65" s="246" t="s">
        <v>221</v>
      </c>
      <c r="CE65" s="195">
        <f t="shared" si="0"/>
        <v>579694.16000000015</v>
      </c>
      <c r="CF65" s="249"/>
    </row>
    <row r="66" spans="1:84" ht="12.65" customHeight="1" x14ac:dyDescent="0.35">
      <c r="A66" s="171" t="s">
        <v>239</v>
      </c>
      <c r="B66" s="175"/>
      <c r="C66" s="184">
        <v>0</v>
      </c>
      <c r="D66" s="184">
        <v>0</v>
      </c>
      <c r="E66" s="184">
        <v>106268.41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87763.09</v>
      </c>
      <c r="P66" s="185">
        <v>432925.23</v>
      </c>
      <c r="Q66" s="185">
        <v>10869.23</v>
      </c>
      <c r="R66" s="185">
        <v>6894.93</v>
      </c>
      <c r="S66" s="184">
        <v>40113.821011049993</v>
      </c>
      <c r="T66" s="184">
        <v>19745.550000000047</v>
      </c>
      <c r="U66" s="185">
        <v>414621.48999999993</v>
      </c>
      <c r="V66" s="185">
        <v>0</v>
      </c>
      <c r="W66" s="185">
        <v>111089.13</v>
      </c>
      <c r="X66" s="185">
        <v>83161.919999999998</v>
      </c>
      <c r="Y66" s="185">
        <v>239144.46999999997</v>
      </c>
      <c r="Z66" s="185">
        <v>0</v>
      </c>
      <c r="AA66" s="185">
        <v>0</v>
      </c>
      <c r="AB66" s="185">
        <v>67721.09</v>
      </c>
      <c r="AC66" s="185">
        <v>3980.83</v>
      </c>
      <c r="AD66" s="185">
        <v>4031</v>
      </c>
      <c r="AE66" s="185">
        <v>128250.23</v>
      </c>
      <c r="AF66" s="185">
        <v>0</v>
      </c>
      <c r="AG66" s="185">
        <v>53255.539999999994</v>
      </c>
      <c r="AH66" s="185">
        <v>0</v>
      </c>
      <c r="AI66" s="185">
        <v>0</v>
      </c>
      <c r="AJ66" s="185">
        <v>1185097.3299999998</v>
      </c>
      <c r="AK66" s="185">
        <v>57531.95</v>
      </c>
      <c r="AL66" s="185">
        <v>13000.73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215087.85</v>
      </c>
      <c r="AW66" s="185">
        <v>0</v>
      </c>
      <c r="AX66" s="185">
        <v>0</v>
      </c>
      <c r="AY66" s="185">
        <v>302455.13</v>
      </c>
      <c r="AZ66" s="185">
        <v>0</v>
      </c>
      <c r="BA66" s="185">
        <v>11843.37</v>
      </c>
      <c r="BB66" s="185">
        <v>0</v>
      </c>
      <c r="BC66" s="185">
        <v>0</v>
      </c>
      <c r="BD66" s="185">
        <v>0</v>
      </c>
      <c r="BE66" s="185">
        <v>1214870.8699999999</v>
      </c>
      <c r="BF66" s="185">
        <v>205934.76</v>
      </c>
      <c r="BG66" s="185">
        <v>0</v>
      </c>
      <c r="BH66" s="185">
        <v>176964.69</v>
      </c>
      <c r="BI66" s="185">
        <v>0</v>
      </c>
      <c r="BJ66" s="185">
        <v>0</v>
      </c>
      <c r="BK66" s="185">
        <v>1005767.3040380001</v>
      </c>
      <c r="BL66" s="185">
        <v>1854936.6072</v>
      </c>
      <c r="BM66" s="185">
        <v>0</v>
      </c>
      <c r="BN66" s="185">
        <v>60474.136927500003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359105.74080575001</v>
      </c>
      <c r="BW66" s="185">
        <v>6970.3443739499999</v>
      </c>
      <c r="BX66" s="185">
        <v>422841.52534720011</v>
      </c>
      <c r="BY66" s="185">
        <v>23883</v>
      </c>
      <c r="BZ66" s="185">
        <v>0</v>
      </c>
      <c r="CA66" s="185">
        <v>0</v>
      </c>
      <c r="CB66" s="185">
        <v>11160</v>
      </c>
      <c r="CC66" s="185">
        <v>12319667.610296551</v>
      </c>
      <c r="CD66" s="246" t="s">
        <v>221</v>
      </c>
      <c r="CE66" s="195">
        <f t="shared" si="0"/>
        <v>21257428.910000004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443707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170785</v>
      </c>
      <c r="P67" s="195">
        <f t="shared" si="3"/>
        <v>852553</v>
      </c>
      <c r="Q67" s="195">
        <f t="shared" si="3"/>
        <v>30780</v>
      </c>
      <c r="R67" s="195">
        <f t="shared" si="3"/>
        <v>5959</v>
      </c>
      <c r="S67" s="195">
        <f t="shared" si="3"/>
        <v>71609</v>
      </c>
      <c r="T67" s="195">
        <f t="shared" si="3"/>
        <v>0</v>
      </c>
      <c r="U67" s="195">
        <f t="shared" si="3"/>
        <v>62023</v>
      </c>
      <c r="V67" s="195">
        <f t="shared" si="3"/>
        <v>0</v>
      </c>
      <c r="W67" s="195">
        <f t="shared" si="3"/>
        <v>26857</v>
      </c>
      <c r="X67" s="195">
        <f t="shared" si="3"/>
        <v>16953</v>
      </c>
      <c r="Y67" s="195">
        <f t="shared" si="3"/>
        <v>375827</v>
      </c>
      <c r="Z67" s="195">
        <f t="shared" si="3"/>
        <v>0</v>
      </c>
      <c r="AA67" s="195">
        <f t="shared" si="3"/>
        <v>2499</v>
      </c>
      <c r="AB67" s="195">
        <f t="shared" si="3"/>
        <v>92771</v>
      </c>
      <c r="AC67" s="195">
        <f t="shared" si="3"/>
        <v>25165</v>
      </c>
      <c r="AD67" s="195">
        <f t="shared" si="3"/>
        <v>0</v>
      </c>
      <c r="AE67" s="195">
        <f t="shared" si="3"/>
        <v>4653</v>
      </c>
      <c r="AF67" s="195">
        <f t="shared" si="3"/>
        <v>0</v>
      </c>
      <c r="AG67" s="195">
        <f t="shared" si="3"/>
        <v>237855</v>
      </c>
      <c r="AH67" s="195">
        <f t="shared" si="3"/>
        <v>0</v>
      </c>
      <c r="AI67" s="195">
        <f t="shared" si="3"/>
        <v>0</v>
      </c>
      <c r="AJ67" s="195">
        <f t="shared" si="3"/>
        <v>808941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128523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115622</v>
      </c>
      <c r="BF67" s="195">
        <f t="shared" si="3"/>
        <v>41384</v>
      </c>
      <c r="BG67" s="195">
        <f t="shared" si="3"/>
        <v>0</v>
      </c>
      <c r="BH67" s="195">
        <f t="shared" si="3"/>
        <v>18968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2133</v>
      </c>
      <c r="BM67" s="195">
        <f t="shared" si="3"/>
        <v>0</v>
      </c>
      <c r="BN67" s="195">
        <f t="shared" si="3"/>
        <v>546065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51181</v>
      </c>
      <c r="BW67" s="195">
        <f t="shared" si="4"/>
        <v>0</v>
      </c>
      <c r="BX67" s="195">
        <f t="shared" si="4"/>
        <v>0</v>
      </c>
      <c r="BY67" s="195">
        <f t="shared" si="4"/>
        <v>4265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246636</v>
      </c>
      <c r="CD67" s="246" t="s">
        <v>221</v>
      </c>
      <c r="CE67" s="195">
        <f t="shared" si="0"/>
        <v>4383714</v>
      </c>
      <c r="CF67" s="249"/>
    </row>
    <row r="68" spans="1:84" ht="12.65" customHeight="1" x14ac:dyDescent="0.35">
      <c r="A68" s="171" t="s">
        <v>240</v>
      </c>
      <c r="B68" s="175"/>
      <c r="C68" s="184">
        <v>0</v>
      </c>
      <c r="D68" s="184">
        <v>0</v>
      </c>
      <c r="E68" s="184">
        <v>3234.03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1052.6199999999999</v>
      </c>
      <c r="P68" s="185">
        <v>19160.27</v>
      </c>
      <c r="Q68" s="185">
        <v>1287.69</v>
      </c>
      <c r="R68" s="185">
        <v>0</v>
      </c>
      <c r="S68" s="185">
        <v>4772.83</v>
      </c>
      <c r="T68" s="185">
        <v>0</v>
      </c>
      <c r="U68" s="185">
        <v>87090.41</v>
      </c>
      <c r="V68" s="185">
        <v>0</v>
      </c>
      <c r="W68" s="185">
        <v>0</v>
      </c>
      <c r="X68" s="185">
        <v>0</v>
      </c>
      <c r="Y68" s="185">
        <v>3657</v>
      </c>
      <c r="Z68" s="185">
        <v>0</v>
      </c>
      <c r="AA68" s="185">
        <v>0</v>
      </c>
      <c r="AB68" s="185">
        <v>1091</v>
      </c>
      <c r="AC68" s="185">
        <v>195.47</v>
      </c>
      <c r="AD68" s="185">
        <v>0</v>
      </c>
      <c r="AE68" s="185">
        <v>0</v>
      </c>
      <c r="AF68" s="185">
        <v>0</v>
      </c>
      <c r="AG68" s="185">
        <v>1084.95</v>
      </c>
      <c r="AH68" s="185">
        <v>0</v>
      </c>
      <c r="AI68" s="185">
        <v>0</v>
      </c>
      <c r="AJ68" s="185">
        <v>1417703.24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49258.77</v>
      </c>
      <c r="AW68" s="185">
        <v>0</v>
      </c>
      <c r="AX68" s="185">
        <v>0</v>
      </c>
      <c r="AY68" s="185">
        <v>5091.8999999999996</v>
      </c>
      <c r="AZ68" s="185">
        <v>0</v>
      </c>
      <c r="BA68" s="185">
        <v>0</v>
      </c>
      <c r="BB68" s="185">
        <v>0</v>
      </c>
      <c r="BC68" s="185">
        <v>0</v>
      </c>
      <c r="BD68" s="185">
        <v>43312.32</v>
      </c>
      <c r="BE68" s="185">
        <v>15011.68</v>
      </c>
      <c r="BF68" s="185">
        <v>1970.95</v>
      </c>
      <c r="BG68" s="185">
        <v>0</v>
      </c>
      <c r="BH68" s="185">
        <v>654.73</v>
      </c>
      <c r="BI68" s="185">
        <v>0</v>
      </c>
      <c r="BJ68" s="185">
        <v>0</v>
      </c>
      <c r="BK68" s="185">
        <v>0</v>
      </c>
      <c r="BL68" s="185">
        <v>6783.39</v>
      </c>
      <c r="BM68" s="185">
        <v>0</v>
      </c>
      <c r="BN68" s="185">
        <v>12622.939999999999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695.84</v>
      </c>
      <c r="BZ68" s="185">
        <v>0</v>
      </c>
      <c r="CA68" s="185">
        <v>0</v>
      </c>
      <c r="CB68" s="185">
        <v>0</v>
      </c>
      <c r="CC68" s="185">
        <v>3486.8199999999815</v>
      </c>
      <c r="CD68" s="246" t="s">
        <v>221</v>
      </c>
      <c r="CE68" s="195">
        <f t="shared" si="0"/>
        <v>1679218.8499999999</v>
      </c>
      <c r="CF68" s="249"/>
    </row>
    <row r="69" spans="1:84" ht="12.65" customHeight="1" x14ac:dyDescent="0.35">
      <c r="A69" s="171" t="s">
        <v>241</v>
      </c>
      <c r="B69" s="175"/>
      <c r="C69" s="184">
        <v>0</v>
      </c>
      <c r="D69" s="184">
        <v>0</v>
      </c>
      <c r="E69" s="185">
        <v>6035.4699999999993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7442.3900000000012</v>
      </c>
      <c r="P69" s="185">
        <v>41220.93</v>
      </c>
      <c r="Q69" s="185">
        <v>11887.35</v>
      </c>
      <c r="R69" s="222">
        <v>0</v>
      </c>
      <c r="S69" s="185">
        <v>607.84</v>
      </c>
      <c r="T69" s="184">
        <v>165</v>
      </c>
      <c r="U69" s="185">
        <v>15099.869999999999</v>
      </c>
      <c r="V69" s="185">
        <v>0</v>
      </c>
      <c r="W69" s="184">
        <v>34.42</v>
      </c>
      <c r="X69" s="185">
        <v>137.68</v>
      </c>
      <c r="Y69" s="185">
        <v>965.52</v>
      </c>
      <c r="Z69" s="185">
        <v>0</v>
      </c>
      <c r="AA69" s="185">
        <v>51.63</v>
      </c>
      <c r="AB69" s="185">
        <v>917.98</v>
      </c>
      <c r="AC69" s="185">
        <v>2678.03</v>
      </c>
      <c r="AD69" s="185">
        <v>0</v>
      </c>
      <c r="AE69" s="185">
        <v>0</v>
      </c>
      <c r="AF69" s="185">
        <v>0</v>
      </c>
      <c r="AG69" s="185">
        <v>9235.02</v>
      </c>
      <c r="AH69" s="185">
        <v>0</v>
      </c>
      <c r="AI69" s="185">
        <v>0</v>
      </c>
      <c r="AJ69" s="185">
        <v>120372.83000000002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3603.58</v>
      </c>
      <c r="AW69" s="185">
        <v>0</v>
      </c>
      <c r="AX69" s="185">
        <v>0</v>
      </c>
      <c r="AY69" s="185">
        <v>6018.17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873.26</v>
      </c>
      <c r="BF69" s="185">
        <v>226.39000000000001</v>
      </c>
      <c r="BG69" s="185">
        <v>0</v>
      </c>
      <c r="BH69" s="222">
        <v>0</v>
      </c>
      <c r="BI69" s="185">
        <v>0</v>
      </c>
      <c r="BJ69" s="185">
        <v>0</v>
      </c>
      <c r="BK69" s="185">
        <v>17456.07</v>
      </c>
      <c r="BL69" s="185">
        <v>1273.1199999999999</v>
      </c>
      <c r="BM69" s="185">
        <v>0</v>
      </c>
      <c r="BN69" s="185">
        <v>32544.239999999998</v>
      </c>
      <c r="BO69" s="185">
        <v>0</v>
      </c>
      <c r="BP69" s="185">
        <v>0</v>
      </c>
      <c r="BQ69" s="185">
        <v>0</v>
      </c>
      <c r="BR69" s="185">
        <v>30549.97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50</v>
      </c>
      <c r="BY69" s="185">
        <v>4575.17</v>
      </c>
      <c r="BZ69" s="185">
        <v>0</v>
      </c>
      <c r="CA69" s="185">
        <v>0</v>
      </c>
      <c r="CB69" s="185">
        <v>0</v>
      </c>
      <c r="CC69" s="185">
        <v>-12294.079999999842</v>
      </c>
      <c r="CD69" s="188">
        <v>1510131.9699999997</v>
      </c>
      <c r="CE69" s="195">
        <f t="shared" si="0"/>
        <v>1811859.8199999998</v>
      </c>
      <c r="CF69" s="249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-1250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2170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20831.95</v>
      </c>
      <c r="V70" s="184">
        <v>0</v>
      </c>
      <c r="W70" s="184">
        <v>0</v>
      </c>
      <c r="X70" s="185">
        <v>0</v>
      </c>
      <c r="Y70" s="185">
        <v>1008.44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339224.63000000006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299286.45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42.07</v>
      </c>
      <c r="BJ70" s="185">
        <v>0</v>
      </c>
      <c r="BK70" s="185">
        <v>0</v>
      </c>
      <c r="BL70" s="185">
        <v>0</v>
      </c>
      <c r="BM70" s="185">
        <v>0</v>
      </c>
      <c r="BN70" s="185">
        <v>2945.57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1759497.3199999998</v>
      </c>
      <c r="CE70" s="195">
        <f t="shared" si="0"/>
        <v>2423756.4299999997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5668912.3499999987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2524093.6600000006</v>
      </c>
      <c r="P71" s="195">
        <f t="shared" si="5"/>
        <v>6608453.9999999963</v>
      </c>
      <c r="Q71" s="195">
        <f t="shared" si="5"/>
        <v>1742348.99</v>
      </c>
      <c r="R71" s="195">
        <f t="shared" si="5"/>
        <v>232959.05</v>
      </c>
      <c r="S71" s="195">
        <f t="shared" si="5"/>
        <v>219226.23101105003</v>
      </c>
      <c r="T71" s="195">
        <f t="shared" si="5"/>
        <v>84960.750000000058</v>
      </c>
      <c r="U71" s="195">
        <f t="shared" si="5"/>
        <v>2094501.8900000004</v>
      </c>
      <c r="V71" s="195">
        <f t="shared" si="5"/>
        <v>0</v>
      </c>
      <c r="W71" s="195">
        <f t="shared" si="5"/>
        <v>447488.41000000003</v>
      </c>
      <c r="X71" s="195">
        <f t="shared" si="5"/>
        <v>993496.9800000001</v>
      </c>
      <c r="Y71" s="195">
        <f t="shared" si="5"/>
        <v>2214305.16</v>
      </c>
      <c r="Z71" s="195">
        <f t="shared" si="5"/>
        <v>0</v>
      </c>
      <c r="AA71" s="195">
        <f t="shared" si="5"/>
        <v>260317.06</v>
      </c>
      <c r="AB71" s="195">
        <f t="shared" si="5"/>
        <v>1803208.2599999998</v>
      </c>
      <c r="AC71" s="195">
        <f t="shared" si="5"/>
        <v>729931.35</v>
      </c>
      <c r="AD71" s="195">
        <f t="shared" si="5"/>
        <v>4031</v>
      </c>
      <c r="AE71" s="195">
        <f t="shared" si="5"/>
        <v>133256.87</v>
      </c>
      <c r="AF71" s="195">
        <f t="shared" si="5"/>
        <v>0</v>
      </c>
      <c r="AG71" s="195">
        <f t="shared" si="5"/>
        <v>3542360.2499999995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20369069.639999997</v>
      </c>
      <c r="AK71" s="195">
        <f t="shared" si="6"/>
        <v>57531.95</v>
      </c>
      <c r="AL71" s="195">
        <f t="shared" si="6"/>
        <v>13000.73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993812.80999999994</v>
      </c>
      <c r="AW71" s="195">
        <f t="shared" si="6"/>
        <v>0</v>
      </c>
      <c r="AX71" s="195">
        <f t="shared" si="6"/>
        <v>0</v>
      </c>
      <c r="AY71" s="195">
        <f t="shared" si="6"/>
        <v>998336.78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43312.32</v>
      </c>
      <c r="BE71" s="195">
        <f t="shared" si="6"/>
        <v>2136415.8299999996</v>
      </c>
      <c r="BF71" s="195">
        <f t="shared" si="6"/>
        <v>1035315.5700000001</v>
      </c>
      <c r="BG71" s="195">
        <f t="shared" si="6"/>
        <v>29873.760000000002</v>
      </c>
      <c r="BH71" s="195">
        <f t="shared" si="6"/>
        <v>196587.42</v>
      </c>
      <c r="BI71" s="195">
        <f t="shared" si="6"/>
        <v>-42.07</v>
      </c>
      <c r="BJ71" s="195">
        <f t="shared" si="6"/>
        <v>0</v>
      </c>
      <c r="BK71" s="195">
        <f t="shared" si="6"/>
        <v>1023223.374038</v>
      </c>
      <c r="BL71" s="195">
        <f t="shared" si="6"/>
        <v>1874876.6772</v>
      </c>
      <c r="BM71" s="195">
        <f t="shared" si="6"/>
        <v>0</v>
      </c>
      <c r="BN71" s="195">
        <f t="shared" si="6"/>
        <v>1061091.4369274999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30549.97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410286.74080575001</v>
      </c>
      <c r="BW71" s="195">
        <f t="shared" si="7"/>
        <v>6970.3443739499999</v>
      </c>
      <c r="BX71" s="195">
        <f t="shared" si="7"/>
        <v>535796.04534720012</v>
      </c>
      <c r="BY71" s="195">
        <f t="shared" si="7"/>
        <v>1318277.7500000002</v>
      </c>
      <c r="BZ71" s="195">
        <f t="shared" si="7"/>
        <v>8510.4199999999983</v>
      </c>
      <c r="CA71" s="195">
        <f t="shared" si="7"/>
        <v>0</v>
      </c>
      <c r="CB71" s="195">
        <f t="shared" si="7"/>
        <v>11160</v>
      </c>
      <c r="CC71" s="195">
        <f t="shared" si="7"/>
        <v>14195363.590296552</v>
      </c>
      <c r="CD71" s="242">
        <f>CD69-CD70</f>
        <v>-249365.35000000009</v>
      </c>
      <c r="CE71" s="195">
        <f>SUM(CE61:CE69)-CE70</f>
        <v>75403807.99999997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5" customHeight="1" x14ac:dyDescent="0.35">
      <c r="A73" s="171" t="s">
        <v>245</v>
      </c>
      <c r="B73" s="175"/>
      <c r="C73" s="184">
        <v>0</v>
      </c>
      <c r="D73" s="184">
        <v>0</v>
      </c>
      <c r="E73" s="184">
        <v>20162586.190000001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9270971.4000000004</v>
      </c>
      <c r="P73" s="184">
        <v>11022616.399999999</v>
      </c>
      <c r="Q73" s="184">
        <v>1085424.72</v>
      </c>
      <c r="R73" s="184">
        <v>1192804.33</v>
      </c>
      <c r="S73" s="184">
        <v>0</v>
      </c>
      <c r="T73" s="184">
        <v>457051.77999999997</v>
      </c>
      <c r="U73" s="184">
        <v>4597242.6400000006</v>
      </c>
      <c r="V73" s="184">
        <v>0</v>
      </c>
      <c r="W73" s="184">
        <v>232479.59000000003</v>
      </c>
      <c r="X73" s="184">
        <v>1435079.1</v>
      </c>
      <c r="Y73" s="184">
        <v>727583.96000000008</v>
      </c>
      <c r="Z73" s="184">
        <v>0</v>
      </c>
      <c r="AA73" s="184">
        <v>28359.67</v>
      </c>
      <c r="AB73" s="184">
        <v>10470018.52</v>
      </c>
      <c r="AC73" s="184">
        <v>1733386.2499999998</v>
      </c>
      <c r="AD73" s="184">
        <v>0</v>
      </c>
      <c r="AE73" s="184">
        <v>554502.86</v>
      </c>
      <c r="AF73" s="184">
        <v>0</v>
      </c>
      <c r="AG73" s="184">
        <v>2168987.71</v>
      </c>
      <c r="AH73" s="184">
        <v>0</v>
      </c>
      <c r="AI73" s="184">
        <v>0</v>
      </c>
      <c r="AJ73" s="184">
        <v>0</v>
      </c>
      <c r="AK73" s="184">
        <v>304353.43</v>
      </c>
      <c r="AL73" s="184">
        <v>59519.67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5124.57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65508092.790000014</v>
      </c>
      <c r="CF73" s="249"/>
    </row>
    <row r="74" spans="1:84" ht="12.65" customHeight="1" x14ac:dyDescent="0.35">
      <c r="A74" s="171" t="s">
        <v>246</v>
      </c>
      <c r="B74" s="175"/>
      <c r="C74" s="184">
        <v>0</v>
      </c>
      <c r="D74" s="184">
        <v>0</v>
      </c>
      <c r="E74" s="184">
        <v>4714048.0200000005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667730.28999999992</v>
      </c>
      <c r="P74" s="184">
        <v>56035000.43999999</v>
      </c>
      <c r="Q74" s="184">
        <v>6462316.5600000005</v>
      </c>
      <c r="R74" s="184">
        <v>4297214.33</v>
      </c>
      <c r="S74" s="184">
        <v>0</v>
      </c>
      <c r="T74" s="184">
        <v>60517.380000000005</v>
      </c>
      <c r="U74" s="184">
        <v>8507315.1099999994</v>
      </c>
      <c r="V74" s="184">
        <v>0</v>
      </c>
      <c r="W74" s="184">
        <v>2737346.51</v>
      </c>
      <c r="X74" s="184">
        <v>12692777.529999999</v>
      </c>
      <c r="Y74" s="184">
        <v>7482954.8799999971</v>
      </c>
      <c r="Z74" s="184">
        <v>0</v>
      </c>
      <c r="AA74" s="184">
        <v>876433.29</v>
      </c>
      <c r="AB74" s="184">
        <v>21848409.650000002</v>
      </c>
      <c r="AC74" s="184">
        <v>2265188.5</v>
      </c>
      <c r="AD74" s="184">
        <v>0</v>
      </c>
      <c r="AE74" s="184">
        <v>242575.97</v>
      </c>
      <c r="AF74" s="184">
        <v>0</v>
      </c>
      <c r="AG74" s="184">
        <v>37914629.93</v>
      </c>
      <c r="AH74" s="184">
        <v>0</v>
      </c>
      <c r="AI74" s="184">
        <v>0</v>
      </c>
      <c r="AJ74" s="184">
        <v>30916422.359999996</v>
      </c>
      <c r="AK74" s="184">
        <v>67970.44</v>
      </c>
      <c r="AL74" s="184">
        <v>4543.4399999999996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345.44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197793740.06999996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24876634.210000001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9938701.6899999995</v>
      </c>
      <c r="P75" s="195">
        <f t="shared" si="9"/>
        <v>67057616.839999989</v>
      </c>
      <c r="Q75" s="195">
        <f t="shared" si="9"/>
        <v>7547741.2800000003</v>
      </c>
      <c r="R75" s="195">
        <f t="shared" si="9"/>
        <v>5490018.6600000001</v>
      </c>
      <c r="S75" s="195">
        <f t="shared" si="9"/>
        <v>0</v>
      </c>
      <c r="T75" s="195">
        <f t="shared" si="9"/>
        <v>517569.16</v>
      </c>
      <c r="U75" s="195">
        <f t="shared" si="9"/>
        <v>13104557.75</v>
      </c>
      <c r="V75" s="195">
        <f t="shared" si="9"/>
        <v>0</v>
      </c>
      <c r="W75" s="195">
        <f t="shared" si="9"/>
        <v>2969826.0999999996</v>
      </c>
      <c r="X75" s="195">
        <f t="shared" si="9"/>
        <v>14127856.629999999</v>
      </c>
      <c r="Y75" s="195">
        <f t="shared" si="9"/>
        <v>8210538.8399999971</v>
      </c>
      <c r="Z75" s="195">
        <f t="shared" si="9"/>
        <v>0</v>
      </c>
      <c r="AA75" s="195">
        <f t="shared" si="9"/>
        <v>904792.96000000008</v>
      </c>
      <c r="AB75" s="195">
        <f t="shared" si="9"/>
        <v>32318428.170000002</v>
      </c>
      <c r="AC75" s="195">
        <f t="shared" si="9"/>
        <v>3998574.75</v>
      </c>
      <c r="AD75" s="195">
        <f t="shared" si="9"/>
        <v>0</v>
      </c>
      <c r="AE75" s="195">
        <f t="shared" si="9"/>
        <v>797078.83</v>
      </c>
      <c r="AF75" s="195">
        <f t="shared" si="9"/>
        <v>0</v>
      </c>
      <c r="AG75" s="195">
        <f t="shared" si="9"/>
        <v>40083617.640000001</v>
      </c>
      <c r="AH75" s="195">
        <f t="shared" si="9"/>
        <v>0</v>
      </c>
      <c r="AI75" s="195">
        <f t="shared" si="9"/>
        <v>0</v>
      </c>
      <c r="AJ75" s="195">
        <f t="shared" si="9"/>
        <v>30916422.359999996</v>
      </c>
      <c r="AK75" s="195">
        <f t="shared" si="9"/>
        <v>372323.87</v>
      </c>
      <c r="AL75" s="195">
        <f t="shared" si="9"/>
        <v>64063.11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5470.0099999999993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263301832.85999998</v>
      </c>
      <c r="CF75" s="249"/>
    </row>
    <row r="76" spans="1:84" ht="12.65" customHeight="1" x14ac:dyDescent="0.35">
      <c r="A76" s="171" t="s">
        <v>248</v>
      </c>
      <c r="B76" s="175"/>
      <c r="C76" s="184">
        <v>0</v>
      </c>
      <c r="D76" s="184">
        <v>0</v>
      </c>
      <c r="E76" s="185">
        <v>15862.363636363636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5994.363636363636</v>
      </c>
      <c r="P76" s="185">
        <v>17054.363636363636</v>
      </c>
      <c r="Q76" s="185">
        <v>1200</v>
      </c>
      <c r="R76" s="185">
        <v>192</v>
      </c>
      <c r="S76" s="185">
        <v>2955</v>
      </c>
      <c r="T76" s="185">
        <v>0</v>
      </c>
      <c r="U76" s="185">
        <v>1626</v>
      </c>
      <c r="V76" s="185">
        <v>0</v>
      </c>
      <c r="W76" s="185">
        <v>720</v>
      </c>
      <c r="X76" s="185">
        <v>576</v>
      </c>
      <c r="Y76" s="185">
        <v>9796.6666666666679</v>
      </c>
      <c r="Z76" s="185">
        <v>0</v>
      </c>
      <c r="AA76" s="185">
        <v>0</v>
      </c>
      <c r="AB76" s="185">
        <v>1909.3636363636365</v>
      </c>
      <c r="AC76" s="185">
        <v>171</v>
      </c>
      <c r="AD76" s="185">
        <v>0</v>
      </c>
      <c r="AE76" s="185">
        <v>192</v>
      </c>
      <c r="AF76" s="185">
        <v>0</v>
      </c>
      <c r="AG76" s="185">
        <v>8332.363636363636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4171.363636363636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3559.3636363636365</v>
      </c>
      <c r="BF76" s="185">
        <v>1455.3636363636365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22510.424242424244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2112</v>
      </c>
      <c r="BW76" s="185">
        <v>0</v>
      </c>
      <c r="BX76" s="185">
        <v>0</v>
      </c>
      <c r="BY76" s="185">
        <v>176</v>
      </c>
      <c r="BZ76" s="185">
        <v>0</v>
      </c>
      <c r="CA76" s="185">
        <v>0</v>
      </c>
      <c r="CB76" s="185">
        <v>0</v>
      </c>
      <c r="CC76" s="185">
        <v>0</v>
      </c>
      <c r="CD76" s="246" t="s">
        <v>221</v>
      </c>
      <c r="CE76" s="195">
        <f t="shared" si="8"/>
        <v>100566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30734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5">
        <v>0</v>
      </c>
      <c r="AX77" s="246" t="s">
        <v>221</v>
      </c>
      <c r="AY77" s="246" t="s">
        <v>221</v>
      </c>
      <c r="AZ77" s="185">
        <v>0</v>
      </c>
      <c r="BA77" s="185">
        <v>0</v>
      </c>
      <c r="BB77" s="185">
        <v>0</v>
      </c>
      <c r="BC77" s="185">
        <v>0</v>
      </c>
      <c r="BD77" s="246" t="s">
        <v>221</v>
      </c>
      <c r="BE77" s="246" t="s">
        <v>221</v>
      </c>
      <c r="BF77" s="184">
        <v>0</v>
      </c>
      <c r="BG77" s="246" t="s">
        <v>221</v>
      </c>
      <c r="BH77" s="184">
        <v>0</v>
      </c>
      <c r="BI77" s="184">
        <v>0</v>
      </c>
      <c r="BJ77" s="246" t="s">
        <v>221</v>
      </c>
      <c r="BK77" s="184">
        <v>0</v>
      </c>
      <c r="BL77" s="184">
        <v>0</v>
      </c>
      <c r="BM77" s="184">
        <v>0</v>
      </c>
      <c r="BN77" s="246" t="s">
        <v>221</v>
      </c>
      <c r="BO77" s="246" t="s">
        <v>221</v>
      </c>
      <c r="BP77" s="246" t="s">
        <v>221</v>
      </c>
      <c r="BQ77" s="246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6" t="s">
        <v>221</v>
      </c>
      <c r="CD77" s="246" t="s">
        <v>221</v>
      </c>
      <c r="CE77" s="195">
        <f>SUM(C77:CD77)</f>
        <v>30734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0</v>
      </c>
      <c r="D78" s="184">
        <v>0</v>
      </c>
      <c r="E78" s="184">
        <v>4818.4449248534656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1820.8831737502596</v>
      </c>
      <c r="P78" s="184">
        <v>5180.5338595226003</v>
      </c>
      <c r="Q78" s="184">
        <v>364.51906174745108</v>
      </c>
      <c r="R78" s="184">
        <v>58.323049879592176</v>
      </c>
      <c r="S78" s="184">
        <v>897.62818955309831</v>
      </c>
      <c r="T78" s="184">
        <v>0</v>
      </c>
      <c r="U78" s="184">
        <v>493.92332866779617</v>
      </c>
      <c r="V78" s="184">
        <v>0</v>
      </c>
      <c r="W78" s="184">
        <v>218.71143704847066</v>
      </c>
      <c r="X78" s="184">
        <v>174.96914963877651</v>
      </c>
      <c r="Y78" s="184">
        <v>2975.8931179882188</v>
      </c>
      <c r="Z78" s="184">
        <v>0</v>
      </c>
      <c r="AA78" s="184">
        <v>0</v>
      </c>
      <c r="AB78" s="184">
        <v>579.99953438497846</v>
      </c>
      <c r="AC78" s="184">
        <v>51.943966299011777</v>
      </c>
      <c r="AD78" s="184">
        <v>0</v>
      </c>
      <c r="AE78" s="184">
        <v>58.323049879592176</v>
      </c>
      <c r="AF78" s="184">
        <v>0</v>
      </c>
      <c r="AG78" s="184">
        <v>2531.0878123882103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5">
        <v>0</v>
      </c>
      <c r="AX78" s="246" t="s">
        <v>221</v>
      </c>
      <c r="AY78" s="246" t="s">
        <v>221</v>
      </c>
      <c r="AZ78" s="246" t="s">
        <v>221</v>
      </c>
      <c r="BA78" s="185">
        <v>0</v>
      </c>
      <c r="BB78" s="185">
        <v>0</v>
      </c>
      <c r="BC78" s="185">
        <v>0</v>
      </c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0</v>
      </c>
      <c r="BI78" s="184">
        <v>0</v>
      </c>
      <c r="BJ78" s="246" t="s">
        <v>221</v>
      </c>
      <c r="BK78" s="184">
        <v>0</v>
      </c>
      <c r="BL78" s="184">
        <v>0</v>
      </c>
      <c r="BM78" s="184">
        <v>0</v>
      </c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>
        <v>0</v>
      </c>
      <c r="BT78" s="184">
        <v>0</v>
      </c>
      <c r="BU78" s="184">
        <v>0</v>
      </c>
      <c r="BV78" s="184">
        <v>641.55354867551398</v>
      </c>
      <c r="BW78" s="184">
        <v>0</v>
      </c>
      <c r="BX78" s="184">
        <v>0</v>
      </c>
      <c r="BY78" s="184">
        <v>53.462795722959491</v>
      </c>
      <c r="BZ78" s="184">
        <v>0</v>
      </c>
      <c r="CA78" s="184">
        <v>0</v>
      </c>
      <c r="CB78" s="184">
        <v>0</v>
      </c>
      <c r="CC78" s="246" t="s">
        <v>221</v>
      </c>
      <c r="CD78" s="246" t="s">
        <v>221</v>
      </c>
      <c r="CE78" s="195">
        <f t="shared" si="8"/>
        <v>20920.199999999997</v>
      </c>
      <c r="CF78" s="195"/>
    </row>
    <row r="79" spans="1:84" ht="12.65" customHeight="1" x14ac:dyDescent="0.35">
      <c r="A79" s="171" t="s">
        <v>251</v>
      </c>
      <c r="B79" s="175"/>
      <c r="C79" s="223">
        <v>0</v>
      </c>
      <c r="D79" s="223">
        <v>0</v>
      </c>
      <c r="E79" s="184">
        <v>65349.68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20917.37</v>
      </c>
      <c r="P79" s="184">
        <v>42652.94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26082.46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44092.26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5">
        <v>0</v>
      </c>
      <c r="AX79" s="246" t="s">
        <v>221</v>
      </c>
      <c r="AY79" s="246" t="s">
        <v>221</v>
      </c>
      <c r="AZ79" s="246" t="s">
        <v>221</v>
      </c>
      <c r="BA79" s="246" t="s">
        <v>221</v>
      </c>
      <c r="BB79" s="185">
        <v>0</v>
      </c>
      <c r="BC79" s="185">
        <v>0</v>
      </c>
      <c r="BD79" s="246" t="s">
        <v>221</v>
      </c>
      <c r="BE79" s="246" t="s">
        <v>221</v>
      </c>
      <c r="BF79" s="246" t="s">
        <v>221</v>
      </c>
      <c r="BG79" s="246" t="s">
        <v>221</v>
      </c>
      <c r="BH79" s="184">
        <v>0</v>
      </c>
      <c r="BI79" s="184">
        <v>0</v>
      </c>
      <c r="BJ79" s="246" t="s">
        <v>221</v>
      </c>
      <c r="BK79" s="184">
        <v>0</v>
      </c>
      <c r="BL79" s="184">
        <v>0</v>
      </c>
      <c r="BM79" s="184">
        <v>0</v>
      </c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6" t="s">
        <v>221</v>
      </c>
      <c r="CD79" s="246" t="s">
        <v>221</v>
      </c>
      <c r="CE79" s="195">
        <f t="shared" si="8"/>
        <v>199094.71000000002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0</v>
      </c>
      <c r="D80" s="187">
        <v>0</v>
      </c>
      <c r="E80" s="187">
        <v>29.002432692307693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12.037125000000001</v>
      </c>
      <c r="P80" s="187">
        <v>8.348418269230768</v>
      </c>
      <c r="Q80" s="187">
        <v>8.7245865384615389</v>
      </c>
      <c r="R80" s="187">
        <v>0</v>
      </c>
      <c r="S80" s="187">
        <v>0</v>
      </c>
      <c r="T80" s="187">
        <v>0.17727884615384615</v>
      </c>
      <c r="U80" s="187">
        <v>3.605769230769231E-4</v>
      </c>
      <c r="V80" s="187">
        <v>0</v>
      </c>
      <c r="W80" s="187">
        <v>0</v>
      </c>
      <c r="X80" s="187">
        <v>3.605769230769231E-4</v>
      </c>
      <c r="Y80" s="187">
        <v>8.4134615384615389E-4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13.63814423076923</v>
      </c>
      <c r="AH80" s="187">
        <v>0</v>
      </c>
      <c r="AI80" s="187">
        <v>0</v>
      </c>
      <c r="AJ80" s="187">
        <v>23.286514423076923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0.89618750000000003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96.112250000000003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1277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85" t="s">
        <v>1281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85" t="s">
        <v>1282</v>
      </c>
      <c r="D84" s="205"/>
      <c r="E84" s="204"/>
    </row>
    <row r="85" spans="1:5" ht="12.65" customHeight="1" x14ac:dyDescent="0.35">
      <c r="A85" s="173" t="s">
        <v>1250</v>
      </c>
      <c r="B85" s="172"/>
      <c r="C85" s="285" t="s">
        <v>1283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85" t="s">
        <v>1284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5" t="s">
        <v>1285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5" t="s">
        <v>1286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5" t="s">
        <v>1287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5" t="s">
        <v>1379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5" t="s">
        <v>1380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5" t="s">
        <v>1290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85" t="s">
        <v>1291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1360</v>
      </c>
      <c r="D111" s="174">
        <v>5331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365</v>
      </c>
      <c r="D114" s="174">
        <v>509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16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559</v>
      </c>
      <c r="C138" s="189">
        <v>309</v>
      </c>
      <c r="D138" s="174">
        <v>492</v>
      </c>
      <c r="E138" s="175">
        <f>SUM(B138:D138)</f>
        <v>1360</v>
      </c>
    </row>
    <row r="139" spans="1:6" ht="12.65" customHeight="1" x14ac:dyDescent="0.35">
      <c r="A139" s="173" t="s">
        <v>215</v>
      </c>
      <c r="B139" s="174">
        <v>3046</v>
      </c>
      <c r="C139" s="189">
        <v>1063</v>
      </c>
      <c r="D139" s="174">
        <v>1222</v>
      </c>
      <c r="E139" s="175">
        <f>SUM(B139:D139)</f>
        <v>5331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27894164.809999999</v>
      </c>
      <c r="C141" s="189">
        <v>15223419.109999999</v>
      </c>
      <c r="D141" s="174">
        <v>22390508.870000001</v>
      </c>
      <c r="E141" s="175">
        <f>SUM(B141:D141)</f>
        <v>65508092.790000007</v>
      </c>
      <c r="F141" s="199"/>
    </row>
    <row r="142" spans="1:6" ht="12.65" customHeight="1" x14ac:dyDescent="0.35">
      <c r="A142" s="173" t="s">
        <v>246</v>
      </c>
      <c r="B142" s="174">
        <v>69082794.710000008</v>
      </c>
      <c r="C142" s="189">
        <v>33224330.349999998</v>
      </c>
      <c r="D142" s="174">
        <v>95486615.00999999</v>
      </c>
      <c r="E142" s="175">
        <f>SUM(B142:D142)</f>
        <v>197793740.06999999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89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2000370.87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119651.5258039503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248220.07989163202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3236154.6919826437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64609.053328070811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1411004.1457892898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v>499625.97320441343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7579636.3399999999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1479336.6700000002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199882.17999999993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1679218.85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550599.1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95181.030000000028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645780.13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31734.47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823880.77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855615.24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8736.6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8736.6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3268423.02</v>
      </c>
      <c r="C195" s="189">
        <v>0</v>
      </c>
      <c r="D195" s="174">
        <v>0</v>
      </c>
      <c r="E195" s="175">
        <f t="shared" ref="E195:E203" si="10">SUM(B195:C195)-D195</f>
        <v>3268423.02</v>
      </c>
    </row>
    <row r="196" spans="1:8" ht="12.65" customHeight="1" x14ac:dyDescent="0.35">
      <c r="A196" s="173" t="s">
        <v>333</v>
      </c>
      <c r="B196" s="174">
        <v>577013.78</v>
      </c>
      <c r="C196" s="189">
        <v>0</v>
      </c>
      <c r="D196" s="174">
        <v>0</v>
      </c>
      <c r="E196" s="175">
        <f t="shared" si="10"/>
        <v>577013.78</v>
      </c>
    </row>
    <row r="197" spans="1:8" ht="12.65" customHeight="1" x14ac:dyDescent="0.35">
      <c r="A197" s="173" t="s">
        <v>334</v>
      </c>
      <c r="B197" s="174">
        <v>23757816.34</v>
      </c>
      <c r="C197" s="189">
        <v>0</v>
      </c>
      <c r="D197" s="174">
        <v>0</v>
      </c>
      <c r="E197" s="175">
        <f t="shared" si="10"/>
        <v>23757816.34</v>
      </c>
    </row>
    <row r="198" spans="1:8" ht="12.65" customHeight="1" x14ac:dyDescent="0.35">
      <c r="A198" s="173" t="s">
        <v>335</v>
      </c>
      <c r="B198" s="174">
        <v>33749249.212002695</v>
      </c>
      <c r="C198" s="189">
        <v>-11318.32612575173</v>
      </c>
      <c r="D198" s="174">
        <v>0</v>
      </c>
      <c r="E198" s="175">
        <f t="shared" si="10"/>
        <v>33737930.885876946</v>
      </c>
    </row>
    <row r="199" spans="1:8" ht="12.65" customHeight="1" x14ac:dyDescent="0.35">
      <c r="A199" s="173" t="s">
        <v>336</v>
      </c>
      <c r="B199" s="174">
        <v>2206576.7476039543</v>
      </c>
      <c r="C199" s="189">
        <v>202368.23406848672</v>
      </c>
      <c r="D199" s="174">
        <v>184.63318654586743</v>
      </c>
      <c r="E199" s="175">
        <f t="shared" si="10"/>
        <v>2408760.3484858954</v>
      </c>
    </row>
    <row r="200" spans="1:8" ht="12.65" customHeight="1" x14ac:dyDescent="0.35">
      <c r="A200" s="173" t="s">
        <v>337</v>
      </c>
      <c r="B200" s="174">
        <v>36598970.565014109</v>
      </c>
      <c r="C200" s="189">
        <v>1998764.4086620149</v>
      </c>
      <c r="D200" s="174">
        <v>889555.54862688237</v>
      </c>
      <c r="E200" s="175">
        <f t="shared" si="10"/>
        <v>37708179.425049238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2684942.9512184998</v>
      </c>
      <c r="C202" s="189">
        <v>-122342.40168450736</v>
      </c>
      <c r="D202" s="174">
        <v>13969.669222783577</v>
      </c>
      <c r="E202" s="175">
        <f t="shared" si="10"/>
        <v>2548630.8803112088</v>
      </c>
    </row>
    <row r="203" spans="1:8" ht="12.65" customHeight="1" x14ac:dyDescent="0.35">
      <c r="A203" s="173" t="s">
        <v>340</v>
      </c>
      <c r="B203" s="174">
        <v>504097.15696008835</v>
      </c>
      <c r="C203" s="189">
        <v>-337620.40108582663</v>
      </c>
      <c r="D203" s="174">
        <v>0</v>
      </c>
      <c r="E203" s="175">
        <f t="shared" si="10"/>
        <v>166476.75587426173</v>
      </c>
    </row>
    <row r="204" spans="1:8" ht="12.65" customHeight="1" x14ac:dyDescent="0.35">
      <c r="A204" s="173" t="s">
        <v>203</v>
      </c>
      <c r="B204" s="175">
        <f>SUM(B195:B203)</f>
        <v>103347089.77279934</v>
      </c>
      <c r="C204" s="191">
        <f>SUM(C195:C203)</f>
        <v>1729851.5138344159</v>
      </c>
      <c r="D204" s="175">
        <f>SUM(D195:D203)</f>
        <v>903709.85103621182</v>
      </c>
      <c r="E204" s="175">
        <f>SUM(E195:E203)</f>
        <v>104173231.43559754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541959.32999999996</v>
      </c>
      <c r="C209" s="189">
        <v>32118.06</v>
      </c>
      <c r="D209" s="174">
        <v>0</v>
      </c>
      <c r="E209" s="175">
        <f t="shared" ref="E209:E216" si="11">SUM(B209:C209)-D209</f>
        <v>574077.39</v>
      </c>
      <c r="H209" s="256"/>
    </row>
    <row r="210" spans="1:8" ht="12.65" customHeight="1" x14ac:dyDescent="0.35">
      <c r="A210" s="173" t="s">
        <v>334</v>
      </c>
      <c r="B210" s="174">
        <v>6149792.7000000002</v>
      </c>
      <c r="C210" s="189">
        <v>574490.56000000006</v>
      </c>
      <c r="D210" s="174">
        <v>0</v>
      </c>
      <c r="E210" s="175">
        <f t="shared" si="11"/>
        <v>6724283.2599999998</v>
      </c>
      <c r="H210" s="256"/>
    </row>
    <row r="211" spans="1:8" ht="12.65" customHeight="1" x14ac:dyDescent="0.35">
      <c r="A211" s="173" t="s">
        <v>335</v>
      </c>
      <c r="B211" s="174">
        <v>10802215.557071691</v>
      </c>
      <c r="C211" s="189">
        <v>951142.08086293587</v>
      </c>
      <c r="D211" s="174">
        <v>2514.6370716914789</v>
      </c>
      <c r="E211" s="175">
        <f t="shared" si="11"/>
        <v>11750843.000862936</v>
      </c>
      <c r="H211" s="256"/>
    </row>
    <row r="212" spans="1:8" ht="12.65" customHeight="1" x14ac:dyDescent="0.35">
      <c r="A212" s="173" t="s">
        <v>336</v>
      </c>
      <c r="B212" s="174">
        <v>1569103.0572874343</v>
      </c>
      <c r="C212" s="189">
        <v>118903.46074696627</v>
      </c>
      <c r="D212" s="174">
        <v>4997.2806949242777</v>
      </c>
      <c r="E212" s="175">
        <f t="shared" si="11"/>
        <v>1683009.2373394764</v>
      </c>
      <c r="H212" s="256"/>
    </row>
    <row r="213" spans="1:8" ht="12.65" customHeight="1" x14ac:dyDescent="0.35">
      <c r="A213" s="173" t="s">
        <v>337</v>
      </c>
      <c r="B213" s="174">
        <v>31936980.007315986</v>
      </c>
      <c r="C213" s="189">
        <v>2510619.755403731</v>
      </c>
      <c r="D213" s="174">
        <v>2018606.6801878968</v>
      </c>
      <c r="E213" s="175">
        <f t="shared" si="11"/>
        <v>32428993.082531825</v>
      </c>
      <c r="H213" s="256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>
        <v>1530992.4371173927</v>
      </c>
      <c r="C215" s="189">
        <v>196442.512986366</v>
      </c>
      <c r="D215" s="174">
        <v>136438.94225620426</v>
      </c>
      <c r="E215" s="175">
        <f t="shared" si="11"/>
        <v>1590996.0078475543</v>
      </c>
      <c r="H215" s="256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52531043.088792503</v>
      </c>
      <c r="C217" s="191">
        <f>SUM(C208:C216)</f>
        <v>4383716.4299999988</v>
      </c>
      <c r="D217" s="175">
        <f>SUM(D208:D216)</f>
        <v>2162557.5402107169</v>
      </c>
      <c r="E217" s="175">
        <f>SUM(E208:E216)</f>
        <v>54752201.978581794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1" t="s">
        <v>1254</v>
      </c>
      <c r="C220" s="341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2789127.36</v>
      </c>
      <c r="D221" s="172">
        <f>C221</f>
        <v>2789127.36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72197297.459999993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39001769.960000001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4835543.87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58429282.020000003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3613847.07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178077740.38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1601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193068.99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1932106.2599999998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2125175.25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>
        <v>2314111.83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2314111.83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185306154.82000002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-617435.77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32652650.870000001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23471708.57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154063.19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2132639.9699999997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113208.4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10963418.09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23757816.34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33737930.890000001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2408760.35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37708179.420000002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2548630.88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166476.79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104173231.47000001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54752201.980000004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49421029.49000001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55278007.549999997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8354670.9400000004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63632678.489999995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382024.31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11883.58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393907.89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124411033.96000001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>
        <v>43183.43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347108.05999999994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3489509.02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-17432929.760000002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3894141.67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256256.64000000001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-9402730.9400000013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8527806.9399999995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8527806.9399999995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1253713.8900000001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1253713.8900000001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256256.64000000001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997457.25000000012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9">
        <v>124288500.69999999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124411033.94999999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124411033.96000001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65508092.789999999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197793740.06999999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263301832.85999998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2789127.36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178077740.38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2125175.25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2314111.83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185306154.82000002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77995678.039999962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2423756.4299999997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2423756.4299999997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80419434.469999969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32100739.490000002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7579636.3399999999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2093580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6341694.2000000002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579694.16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21257428.909999996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4383716.43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1679218.85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645780.13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855615.24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8736.6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301727.85000002384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77827568.200000003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2591866.269999966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15279996.119999999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17871862.389999963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17871862.389999963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St. Elizabeth Hospital   H-0     FYE 06/30/2021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1360</v>
      </c>
      <c r="C414" s="194">
        <f>E138</f>
        <v>1360</v>
      </c>
      <c r="D414" s="179"/>
    </row>
    <row r="415" spans="1:5" ht="12.65" customHeight="1" x14ac:dyDescent="0.35">
      <c r="A415" s="179" t="s">
        <v>464</v>
      </c>
      <c r="B415" s="179">
        <f>D111</f>
        <v>5331</v>
      </c>
      <c r="C415" s="179">
        <f>E139</f>
        <v>5331</v>
      </c>
      <c r="D415" s="194">
        <f>SUM(C59:H59)+N59</f>
        <v>5331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365</v>
      </c>
    </row>
    <row r="424" spans="1:7" ht="12.65" customHeight="1" x14ac:dyDescent="0.35">
      <c r="A424" s="179" t="s">
        <v>1243</v>
      </c>
      <c r="B424" s="179">
        <f>D114</f>
        <v>509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32100739.490000002</v>
      </c>
      <c r="C427" s="179">
        <f t="shared" ref="C427:C434" si="13">CE61</f>
        <v>32100739.489999998</v>
      </c>
      <c r="D427" s="179"/>
    </row>
    <row r="428" spans="1:7" ht="12.65" customHeight="1" x14ac:dyDescent="0.35">
      <c r="A428" s="179" t="s">
        <v>3</v>
      </c>
      <c r="B428" s="179">
        <f t="shared" si="12"/>
        <v>7579636.3399999999</v>
      </c>
      <c r="C428" s="179">
        <f t="shared" si="13"/>
        <v>7579635</v>
      </c>
      <c r="D428" s="179">
        <f>D173</f>
        <v>7579636.3399999999</v>
      </c>
    </row>
    <row r="429" spans="1:7" ht="12.65" customHeight="1" x14ac:dyDescent="0.35">
      <c r="A429" s="179" t="s">
        <v>236</v>
      </c>
      <c r="B429" s="179">
        <f t="shared" si="12"/>
        <v>2093580</v>
      </c>
      <c r="C429" s="179">
        <f t="shared" si="13"/>
        <v>2093580</v>
      </c>
      <c r="D429" s="179"/>
    </row>
    <row r="430" spans="1:7" ht="12.65" customHeight="1" x14ac:dyDescent="0.35">
      <c r="A430" s="179" t="s">
        <v>237</v>
      </c>
      <c r="B430" s="179">
        <f t="shared" si="12"/>
        <v>6341694.2000000002</v>
      </c>
      <c r="C430" s="179">
        <f t="shared" si="13"/>
        <v>6341694.1999999974</v>
      </c>
      <c r="D430" s="179"/>
    </row>
    <row r="431" spans="1:7" ht="12.65" customHeight="1" x14ac:dyDescent="0.35">
      <c r="A431" s="179" t="s">
        <v>444</v>
      </c>
      <c r="B431" s="179">
        <f t="shared" si="12"/>
        <v>579694.16</v>
      </c>
      <c r="C431" s="179">
        <f t="shared" si="13"/>
        <v>579694.16000000015</v>
      </c>
      <c r="D431" s="179"/>
    </row>
    <row r="432" spans="1:7" ht="12.65" customHeight="1" x14ac:dyDescent="0.35">
      <c r="A432" s="179" t="s">
        <v>445</v>
      </c>
      <c r="B432" s="179">
        <f t="shared" si="12"/>
        <v>21257428.909999996</v>
      </c>
      <c r="C432" s="179">
        <f t="shared" si="13"/>
        <v>21257428.910000004</v>
      </c>
      <c r="D432" s="179"/>
    </row>
    <row r="433" spans="1:7" ht="12.65" customHeight="1" x14ac:dyDescent="0.35">
      <c r="A433" s="179" t="s">
        <v>6</v>
      </c>
      <c r="B433" s="179">
        <f t="shared" si="12"/>
        <v>4383716.43</v>
      </c>
      <c r="C433" s="179">
        <f t="shared" si="13"/>
        <v>4383714</v>
      </c>
      <c r="D433" s="179">
        <f>C217</f>
        <v>4383716.4299999988</v>
      </c>
    </row>
    <row r="434" spans="1:7" ht="12.65" customHeight="1" x14ac:dyDescent="0.35">
      <c r="A434" s="179" t="s">
        <v>474</v>
      </c>
      <c r="B434" s="179">
        <f t="shared" si="12"/>
        <v>1679218.85</v>
      </c>
      <c r="C434" s="179">
        <f t="shared" si="13"/>
        <v>1679218.8499999999</v>
      </c>
      <c r="D434" s="179">
        <f>D177</f>
        <v>1679218.85</v>
      </c>
    </row>
    <row r="435" spans="1:7" ht="12.65" customHeight="1" x14ac:dyDescent="0.35">
      <c r="A435" s="179" t="s">
        <v>447</v>
      </c>
      <c r="B435" s="179">
        <f t="shared" si="12"/>
        <v>645780.13</v>
      </c>
      <c r="C435" s="179"/>
      <c r="D435" s="179">
        <f>D181</f>
        <v>645780.13</v>
      </c>
    </row>
    <row r="436" spans="1:7" ht="12.65" customHeight="1" x14ac:dyDescent="0.35">
      <c r="A436" s="179" t="s">
        <v>475</v>
      </c>
      <c r="B436" s="179">
        <f t="shared" si="12"/>
        <v>855615.24</v>
      </c>
      <c r="C436" s="179"/>
      <c r="D436" s="179">
        <f>D186</f>
        <v>855615.24</v>
      </c>
    </row>
    <row r="437" spans="1:7" ht="12.65" customHeight="1" x14ac:dyDescent="0.35">
      <c r="A437" s="194" t="s">
        <v>449</v>
      </c>
      <c r="B437" s="194">
        <f t="shared" si="12"/>
        <v>8736.6</v>
      </c>
      <c r="C437" s="194"/>
      <c r="D437" s="194">
        <f>D190</f>
        <v>8736.6</v>
      </c>
    </row>
    <row r="438" spans="1:7" ht="12.65" customHeight="1" x14ac:dyDescent="0.35">
      <c r="A438" s="194" t="s">
        <v>476</v>
      </c>
      <c r="B438" s="194">
        <f>C386+C387+C388</f>
        <v>1510131.9700000002</v>
      </c>
      <c r="C438" s="194">
        <f>CD69</f>
        <v>1510131.9699999997</v>
      </c>
      <c r="D438" s="194">
        <f>D181+D186+D190</f>
        <v>1510131.9700000002</v>
      </c>
    </row>
    <row r="439" spans="1:7" ht="12.65" customHeight="1" x14ac:dyDescent="0.35">
      <c r="A439" s="179" t="s">
        <v>451</v>
      </c>
      <c r="B439" s="194">
        <f>C389</f>
        <v>301727.85000002384</v>
      </c>
      <c r="C439" s="194">
        <f>SUM(C69:CC69)</f>
        <v>301727.85000000015</v>
      </c>
      <c r="D439" s="179"/>
    </row>
    <row r="440" spans="1:7" ht="12.65" customHeight="1" x14ac:dyDescent="0.35">
      <c r="A440" s="179" t="s">
        <v>477</v>
      </c>
      <c r="B440" s="194">
        <f>B438+B439</f>
        <v>1811859.820000024</v>
      </c>
      <c r="C440" s="194">
        <f>CE69</f>
        <v>1811859.8199999998</v>
      </c>
      <c r="D440" s="179"/>
    </row>
    <row r="441" spans="1:7" ht="12.65" customHeight="1" x14ac:dyDescent="0.35">
      <c r="A441" s="179" t="s">
        <v>478</v>
      </c>
      <c r="B441" s="179">
        <f>D390</f>
        <v>77827568.200000003</v>
      </c>
      <c r="C441" s="179">
        <f>SUM(C427:C437)+C440</f>
        <v>77827564.429999977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2789127.36</v>
      </c>
      <c r="C444" s="179">
        <f>C363</f>
        <v>2789127.36</v>
      </c>
      <c r="D444" s="179"/>
    </row>
    <row r="445" spans="1:7" ht="12.65" customHeight="1" x14ac:dyDescent="0.35">
      <c r="A445" s="179" t="s">
        <v>343</v>
      </c>
      <c r="B445" s="179">
        <f>D229</f>
        <v>178077740.38</v>
      </c>
      <c r="C445" s="179">
        <f>C364</f>
        <v>178077740.38</v>
      </c>
      <c r="D445" s="179"/>
    </row>
    <row r="446" spans="1:7" ht="12.65" customHeight="1" x14ac:dyDescent="0.35">
      <c r="A446" s="179" t="s">
        <v>351</v>
      </c>
      <c r="B446" s="179">
        <f>D236</f>
        <v>2125175.25</v>
      </c>
      <c r="C446" s="179">
        <f>C365</f>
        <v>2125175.25</v>
      </c>
      <c r="D446" s="179"/>
    </row>
    <row r="447" spans="1:7" ht="12.65" customHeight="1" x14ac:dyDescent="0.35">
      <c r="A447" s="179" t="s">
        <v>356</v>
      </c>
      <c r="B447" s="179">
        <f>D240</f>
        <v>2314111.83</v>
      </c>
      <c r="C447" s="179">
        <f>C366</f>
        <v>2314111.83</v>
      </c>
      <c r="D447" s="179"/>
    </row>
    <row r="448" spans="1:7" ht="12.65" customHeight="1" x14ac:dyDescent="0.35">
      <c r="A448" s="179" t="s">
        <v>358</v>
      </c>
      <c r="B448" s="179">
        <f>D242</f>
        <v>185306154.82000002</v>
      </c>
      <c r="C448" s="179">
        <f>D367</f>
        <v>185306154.82000002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1601</v>
      </c>
    </row>
    <row r="454" spans="1:7" ht="12.65" customHeight="1" x14ac:dyDescent="0.35">
      <c r="A454" s="179" t="s">
        <v>168</v>
      </c>
      <c r="B454" s="179">
        <f>C233</f>
        <v>193068.99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1932106.2599999998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2423756.4299999997</v>
      </c>
      <c r="C458" s="194">
        <f>CE70</f>
        <v>2423756.4299999997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65508092.789999999</v>
      </c>
      <c r="C463" s="194">
        <f>CE73</f>
        <v>65508092.790000014</v>
      </c>
      <c r="D463" s="194">
        <f>E141+E147+E153</f>
        <v>65508092.790000007</v>
      </c>
    </row>
    <row r="464" spans="1:7" ht="12.65" customHeight="1" x14ac:dyDescent="0.35">
      <c r="A464" s="179" t="s">
        <v>246</v>
      </c>
      <c r="B464" s="194">
        <f>C360</f>
        <v>197793740.06999999</v>
      </c>
      <c r="C464" s="194">
        <f>CE74</f>
        <v>197793740.06999996</v>
      </c>
      <c r="D464" s="194">
        <f>E142+E148+E154</f>
        <v>197793740.06999999</v>
      </c>
    </row>
    <row r="465" spans="1:7" ht="12.65" customHeight="1" x14ac:dyDescent="0.35">
      <c r="A465" s="179" t="s">
        <v>247</v>
      </c>
      <c r="B465" s="194">
        <f>D361</f>
        <v>263301832.85999998</v>
      </c>
      <c r="C465" s="194">
        <f>CE75</f>
        <v>263301832.85999998</v>
      </c>
      <c r="D465" s="194">
        <f>D463+D464</f>
        <v>263301832.86000001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3268423.02</v>
      </c>
      <c r="C468" s="179">
        <f>E195</f>
        <v>3268423.02</v>
      </c>
      <c r="D468" s="179"/>
    </row>
    <row r="469" spans="1:7" ht="12.65" customHeight="1" x14ac:dyDescent="0.35">
      <c r="A469" s="179" t="s">
        <v>333</v>
      </c>
      <c r="B469" s="179">
        <f t="shared" si="14"/>
        <v>577013.78</v>
      </c>
      <c r="C469" s="179">
        <f>E196</f>
        <v>577013.78</v>
      </c>
      <c r="D469" s="179"/>
    </row>
    <row r="470" spans="1:7" ht="12.65" customHeight="1" x14ac:dyDescent="0.35">
      <c r="A470" s="179" t="s">
        <v>334</v>
      </c>
      <c r="B470" s="179">
        <f t="shared" si="14"/>
        <v>23757816.34</v>
      </c>
      <c r="C470" s="179">
        <f>E197</f>
        <v>23757816.34</v>
      </c>
      <c r="D470" s="179"/>
    </row>
    <row r="471" spans="1:7" ht="12.65" customHeight="1" x14ac:dyDescent="0.35">
      <c r="A471" s="179" t="s">
        <v>494</v>
      </c>
      <c r="B471" s="179">
        <f t="shared" si="14"/>
        <v>33737930.890000001</v>
      </c>
      <c r="C471" s="179">
        <f>E198</f>
        <v>33737930.885876946</v>
      </c>
      <c r="D471" s="179"/>
    </row>
    <row r="472" spans="1:7" ht="12.65" customHeight="1" x14ac:dyDescent="0.35">
      <c r="A472" s="179" t="s">
        <v>377</v>
      </c>
      <c r="B472" s="179">
        <f t="shared" si="14"/>
        <v>2408760.35</v>
      </c>
      <c r="C472" s="179">
        <f>E199</f>
        <v>2408760.3484858954</v>
      </c>
      <c r="D472" s="179"/>
    </row>
    <row r="473" spans="1:7" ht="12.65" customHeight="1" x14ac:dyDescent="0.35">
      <c r="A473" s="179" t="s">
        <v>495</v>
      </c>
      <c r="B473" s="179">
        <f t="shared" si="14"/>
        <v>37708179.420000002</v>
      </c>
      <c r="C473" s="179">
        <f>SUM(E200:E201)</f>
        <v>37708179.425049238</v>
      </c>
      <c r="D473" s="179"/>
    </row>
    <row r="474" spans="1:7" ht="12.65" customHeight="1" x14ac:dyDescent="0.35">
      <c r="A474" s="179" t="s">
        <v>339</v>
      </c>
      <c r="B474" s="179">
        <f t="shared" si="14"/>
        <v>2548630.88</v>
      </c>
      <c r="C474" s="179">
        <f>E202</f>
        <v>2548630.8803112088</v>
      </c>
      <c r="D474" s="179"/>
    </row>
    <row r="475" spans="1:7" ht="12.65" customHeight="1" x14ac:dyDescent="0.35">
      <c r="A475" s="179" t="s">
        <v>340</v>
      </c>
      <c r="B475" s="179">
        <f t="shared" si="14"/>
        <v>166476.79</v>
      </c>
      <c r="C475" s="179">
        <f>E203</f>
        <v>166476.75587426173</v>
      </c>
      <c r="D475" s="179"/>
    </row>
    <row r="476" spans="1:7" ht="12.65" customHeight="1" x14ac:dyDescent="0.35">
      <c r="A476" s="179" t="s">
        <v>203</v>
      </c>
      <c r="B476" s="179">
        <f>D275</f>
        <v>104173231.47000001</v>
      </c>
      <c r="C476" s="179">
        <f>E204</f>
        <v>104173231.43559754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54752201.980000004</v>
      </c>
      <c r="C478" s="179">
        <f>E217</f>
        <v>54752201.978581794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124411033.96000001</v>
      </c>
    </row>
    <row r="482" spans="1:12" ht="12.65" customHeight="1" x14ac:dyDescent="0.35">
      <c r="A482" s="180" t="s">
        <v>499</v>
      </c>
      <c r="C482" s="180">
        <f>D339</f>
        <v>124411033.94999999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035</v>
      </c>
      <c r="B493" s="258" t="str">
        <f>RIGHT('Prior Year'!C82,4)</f>
        <v>2020</v>
      </c>
      <c r="C493" s="258" t="str">
        <f>RIGHT(C82,4)</f>
        <v>2021</v>
      </c>
      <c r="D493" s="258" t="str">
        <f>RIGHT('Prior Year'!C82,4)</f>
        <v>2020</v>
      </c>
      <c r="E493" s="258" t="str">
        <f>RIGHT(C82,4)</f>
        <v>2021</v>
      </c>
      <c r="F493" s="258" t="str">
        <f>RIGHT('Prior Year'!C82,4)</f>
        <v>2020</v>
      </c>
      <c r="G493" s="258" t="str">
        <f>RIGHT(C82,4)</f>
        <v>2021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Year'!C71</f>
        <v>937463.8</v>
      </c>
      <c r="C496" s="237">
        <f>C71</f>
        <v>0</v>
      </c>
      <c r="D496" s="237">
        <f>'Prior Year'!C59</f>
        <v>0</v>
      </c>
      <c r="E496" s="180">
        <f>C59</f>
        <v>0</v>
      </c>
      <c r="F496" s="260" t="str">
        <f t="shared" ref="F496:G511" si="15">IF(B496=0,"",IF(D496=0,"",B496/D496))</f>
        <v/>
      </c>
      <c r="G496" s="261" t="str">
        <f t="shared" si="15"/>
        <v/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5159598.9300000006</v>
      </c>
      <c r="C498" s="237">
        <f>E71</f>
        <v>5668912.3499999987</v>
      </c>
      <c r="D498" s="237">
        <f>'Prior Year'!E59</f>
        <v>4878</v>
      </c>
      <c r="E498" s="180">
        <f>E59</f>
        <v>5331</v>
      </c>
      <c r="F498" s="260">
        <f t="shared" si="15"/>
        <v>1057.7283579335794</v>
      </c>
      <c r="G498" s="260">
        <f t="shared" si="15"/>
        <v>1063.3862971299941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2017994.9100000001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55084.24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17523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0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12981.05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2013871</v>
      </c>
      <c r="C508" s="237">
        <f>O71</f>
        <v>2524093.6600000006</v>
      </c>
      <c r="D508" s="237">
        <f>'Prior Year'!O59</f>
        <v>1137</v>
      </c>
      <c r="E508" s="180">
        <f>O59</f>
        <v>1286</v>
      </c>
      <c r="F508" s="260">
        <f t="shared" si="15"/>
        <v>1771.2145998240985</v>
      </c>
      <c r="G508" s="260">
        <f t="shared" si="15"/>
        <v>1962.7477916018668</v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3527183.5899999994</v>
      </c>
      <c r="C509" s="237">
        <f>P71</f>
        <v>6608453.9999999963</v>
      </c>
      <c r="D509" s="237">
        <f>'Prior Year'!P59</f>
        <v>124335</v>
      </c>
      <c r="E509" s="180">
        <f>P59</f>
        <v>142155</v>
      </c>
      <c r="F509" s="260">
        <f t="shared" si="15"/>
        <v>28.36838854707041</v>
      </c>
      <c r="G509" s="260">
        <f t="shared" si="15"/>
        <v>46.487664872850033</v>
      </c>
      <c r="H509" s="262">
        <f t="shared" si="16"/>
        <v>0.63871362646190177</v>
      </c>
      <c r="I509" s="264" t="s">
        <v>1382</v>
      </c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1458958.2600000002</v>
      </c>
      <c r="C510" s="237">
        <f>Q71</f>
        <v>1742348.99</v>
      </c>
      <c r="D510" s="237">
        <f>'Prior Year'!Q59</f>
        <v>5315</v>
      </c>
      <c r="E510" s="180">
        <f>Q59</f>
        <v>6104</v>
      </c>
      <c r="F510" s="260">
        <f t="shared" si="15"/>
        <v>274.49826152398873</v>
      </c>
      <c r="G510" s="260">
        <f t="shared" si="15"/>
        <v>285.44380570117954</v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100190.31999999999</v>
      </c>
      <c r="C511" s="237">
        <f>R71</f>
        <v>232959.05</v>
      </c>
      <c r="D511" s="237">
        <f>'Prior Year'!R59</f>
        <v>124170</v>
      </c>
      <c r="E511" s="180">
        <f>R59</f>
        <v>141990</v>
      </c>
      <c r="F511" s="260">
        <f t="shared" si="15"/>
        <v>0.80688024482564225</v>
      </c>
      <c r="G511" s="260">
        <f t="shared" si="15"/>
        <v>1.6406722304387633</v>
      </c>
      <c r="H511" s="262">
        <f t="shared" si="16"/>
        <v>1.0333528314270404</v>
      </c>
      <c r="I511" s="264" t="s">
        <v>1383</v>
      </c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477294.44999999995</v>
      </c>
      <c r="C512" s="237">
        <f>S71</f>
        <v>219226.23101105003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f>'Prior Year'!T71</f>
        <v>44690.09</v>
      </c>
      <c r="C513" s="237">
        <f>T71</f>
        <v>84960.750000000058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1889787.3900000001</v>
      </c>
      <c r="C514" s="237">
        <f>U71</f>
        <v>2094501.8900000004</v>
      </c>
      <c r="D514" s="237">
        <f>'Prior Year'!U59</f>
        <v>78899</v>
      </c>
      <c r="E514" s="180">
        <f>U59</f>
        <v>90579</v>
      </c>
      <c r="F514" s="260">
        <f t="shared" si="17"/>
        <v>23.951981520678338</v>
      </c>
      <c r="G514" s="260">
        <f t="shared" si="17"/>
        <v>23.123482153700088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25046</v>
      </c>
      <c r="C515" s="237">
        <f>V71</f>
        <v>0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286363.17000000004</v>
      </c>
      <c r="C516" s="237">
        <f>W71</f>
        <v>447488.41000000003</v>
      </c>
      <c r="D516" s="237">
        <f>'Prior Year'!W59</f>
        <v>1059</v>
      </c>
      <c r="E516" s="180">
        <f>W59</f>
        <v>1229</v>
      </c>
      <c r="F516" s="260">
        <f t="shared" si="17"/>
        <v>270.40903682719551</v>
      </c>
      <c r="G516" s="260">
        <f t="shared" si="17"/>
        <v>364.10773799837267</v>
      </c>
      <c r="H516" s="262">
        <f t="shared" si="16"/>
        <v>0.34650728492870297</v>
      </c>
      <c r="I516" s="264" t="s">
        <v>1382</v>
      </c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657678.21</v>
      </c>
      <c r="C517" s="237">
        <f>X71</f>
        <v>993496.9800000001</v>
      </c>
      <c r="D517" s="237">
        <f>'Prior Year'!X59</f>
        <v>4496</v>
      </c>
      <c r="E517" s="180">
        <f>X59</f>
        <v>5231</v>
      </c>
      <c r="F517" s="260">
        <f t="shared" si="17"/>
        <v>146.28074065836299</v>
      </c>
      <c r="G517" s="260">
        <f t="shared" si="17"/>
        <v>189.92486713821452</v>
      </c>
      <c r="H517" s="262">
        <f t="shared" si="16"/>
        <v>0.29835866487565776</v>
      </c>
      <c r="I517" s="264" t="s">
        <v>1382</v>
      </c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1783543.18</v>
      </c>
      <c r="C518" s="237">
        <f>Y71</f>
        <v>2214305.16</v>
      </c>
      <c r="D518" s="237">
        <f>'Prior Year'!Y59</f>
        <v>13674</v>
      </c>
      <c r="E518" s="180">
        <f>Y59</f>
        <v>38484</v>
      </c>
      <c r="F518" s="260">
        <f t="shared" si="17"/>
        <v>130.43317098142461</v>
      </c>
      <c r="G518" s="260">
        <f t="shared" si="17"/>
        <v>57.538331774243844</v>
      </c>
      <c r="H518" s="262">
        <f t="shared" si="16"/>
        <v>-0.55886733917986198</v>
      </c>
      <c r="I518" s="264" t="s">
        <v>1382</v>
      </c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0</v>
      </c>
      <c r="C519" s="237">
        <f>Z71</f>
        <v>0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1809835.42</v>
      </c>
      <c r="C520" s="237">
        <f>AA71</f>
        <v>260317.06</v>
      </c>
      <c r="D520" s="237">
        <f>'Prior Year'!AA59</f>
        <v>0</v>
      </c>
      <c r="E520" s="180">
        <f>AA59</f>
        <v>332</v>
      </c>
      <c r="F520" s="260" t="str">
        <f t="shared" si="17"/>
        <v/>
      </c>
      <c r="G520" s="260">
        <f t="shared" si="17"/>
        <v>784.08753012048192</v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832602.23</v>
      </c>
      <c r="C521" s="237">
        <f>AB71</f>
        <v>1803208.2599999998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714528.92</v>
      </c>
      <c r="C522" s="237">
        <f>AC71</f>
        <v>729931.35</v>
      </c>
      <c r="D522" s="237">
        <f>'Prior Year'!AC59</f>
        <v>10221</v>
      </c>
      <c r="E522" s="180">
        <f>AC59</f>
        <v>11378</v>
      </c>
      <c r="F522" s="260">
        <f t="shared" si="17"/>
        <v>69.907926817336858</v>
      </c>
      <c r="G522" s="260">
        <f t="shared" si="17"/>
        <v>64.152869572859899</v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253359.68</v>
      </c>
      <c r="C523" s="237">
        <f>AD71</f>
        <v>4031</v>
      </c>
      <c r="D523" s="237">
        <f>'Prior Year'!AD59</f>
        <v>0</v>
      </c>
      <c r="E523" s="180">
        <f>AD59</f>
        <v>0</v>
      </c>
      <c r="F523" s="260" t="str">
        <f t="shared" si="17"/>
        <v/>
      </c>
      <c r="G523" s="260" t="str">
        <f t="shared" si="17"/>
        <v/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3871</v>
      </c>
      <c r="C524" s="237">
        <f>AE71</f>
        <v>133256.87</v>
      </c>
      <c r="D524" s="237">
        <f>'Prior Year'!AE59</f>
        <v>0</v>
      </c>
      <c r="E524" s="180">
        <f>AE59</f>
        <v>3600</v>
      </c>
      <c r="F524" s="260" t="str">
        <f t="shared" si="17"/>
        <v/>
      </c>
      <c r="G524" s="260">
        <f t="shared" si="17"/>
        <v>37.015797222222218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3057592.92</v>
      </c>
      <c r="C526" s="237">
        <f>AG71</f>
        <v>3542360.2499999995</v>
      </c>
      <c r="D526" s="237">
        <f>'Prior Year'!AG59</f>
        <v>11774</v>
      </c>
      <c r="E526" s="180">
        <f>AG59</f>
        <v>10838</v>
      </c>
      <c r="F526" s="260">
        <f t="shared" si="17"/>
        <v>259.69024290810262</v>
      </c>
      <c r="G526" s="260">
        <f t="shared" si="17"/>
        <v>326.84630466875802</v>
      </c>
      <c r="H526" s="262">
        <f t="shared" si="16"/>
        <v>0.25860063515909659</v>
      </c>
      <c r="I526" s="264" t="s">
        <v>1382</v>
      </c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2148572.4699999997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17704900.109999999</v>
      </c>
      <c r="C529" s="237">
        <f>AJ71</f>
        <v>20369069.639999997</v>
      </c>
      <c r="D529" s="237">
        <f>'Prior Year'!AJ59</f>
        <v>94799.29</v>
      </c>
      <c r="E529" s="180">
        <f>AJ59</f>
        <v>97691.65</v>
      </c>
      <c r="F529" s="260">
        <f t="shared" si="18"/>
        <v>186.76194842809477</v>
      </c>
      <c r="G529" s="260">
        <f t="shared" si="18"/>
        <v>208.50369135949694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0</v>
      </c>
      <c r="C530" s="237">
        <f>AK71</f>
        <v>57531.95</v>
      </c>
      <c r="D530" s="237">
        <f>'Prior Year'!AK59</f>
        <v>0</v>
      </c>
      <c r="E530" s="180">
        <f>AK59</f>
        <v>1536</v>
      </c>
      <c r="F530" s="260" t="str">
        <f t="shared" si="18"/>
        <v/>
      </c>
      <c r="G530" s="260">
        <f t="shared" si="18"/>
        <v>37.455696614583331</v>
      </c>
      <c r="H530" s="262" t="str">
        <f t="shared" si="16"/>
        <v/>
      </c>
      <c r="I530" s="264"/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213.61</v>
      </c>
      <c r="C531" s="237">
        <f>AL71</f>
        <v>13000.73</v>
      </c>
      <c r="D531" s="237">
        <f>'Prior Year'!AL59</f>
        <v>0</v>
      </c>
      <c r="E531" s="180">
        <f>AL59</f>
        <v>106</v>
      </c>
      <c r="F531" s="260" t="str">
        <f t="shared" si="18"/>
        <v/>
      </c>
      <c r="G531" s="260">
        <f t="shared" si="18"/>
        <v>122.64839622641509</v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205269.4</v>
      </c>
      <c r="C537" s="237">
        <f>AR71</f>
        <v>0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24262.61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546791.68999999994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27616.15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-234120.75999999998</v>
      </c>
      <c r="C541" s="237">
        <f>AV71</f>
        <v>993812.80999999994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15268582.48</v>
      </c>
      <c r="C544" s="237">
        <f>AY71</f>
        <v>998336.78</v>
      </c>
      <c r="D544" s="237">
        <f>'Prior Year'!AY59</f>
        <v>22735</v>
      </c>
      <c r="E544" s="180">
        <f>AY59</f>
        <v>30734</v>
      </c>
      <c r="F544" s="260">
        <f t="shared" ref="F544:G550" si="19">IF(B544=0,"",IF(D544=0,"",B544/D544))</f>
        <v>671.58928876182097</v>
      </c>
      <c r="G544" s="260">
        <f t="shared" si="19"/>
        <v>32.483138543632457</v>
      </c>
      <c r="H544" s="262">
        <f t="shared" si="16"/>
        <v>-0.95163243505041573</v>
      </c>
      <c r="I544" s="264" t="s">
        <v>1382</v>
      </c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57903</v>
      </c>
      <c r="E545" s="180">
        <f>AZ59</f>
        <v>43482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0</v>
      </c>
      <c r="C546" s="237">
        <f>BA71</f>
        <v>0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33098.720000000001</v>
      </c>
      <c r="C549" s="237">
        <f>BD71</f>
        <v>43312.32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456694.78</v>
      </c>
      <c r="C550" s="237">
        <f>BE71</f>
        <v>2136415.8299999996</v>
      </c>
      <c r="D550" s="237">
        <f>'Prior Year'!BE59</f>
        <v>100342</v>
      </c>
      <c r="E550" s="180">
        <f>BE59</f>
        <v>100566</v>
      </c>
      <c r="F550" s="260">
        <f t="shared" si="19"/>
        <v>4.5513820733092825</v>
      </c>
      <c r="G550" s="260">
        <f t="shared" si="19"/>
        <v>21.243917725672688</v>
      </c>
      <c r="H550" s="262">
        <f t="shared" si="16"/>
        <v>3.6675751197100368</v>
      </c>
      <c r="I550" s="264" t="s">
        <v>1382</v>
      </c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884494.71</v>
      </c>
      <c r="C551" s="237">
        <f>BF71</f>
        <v>1035315.5700000001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146.05000000000001</v>
      </c>
      <c r="C552" s="237">
        <f>BG71</f>
        <v>29873.760000000002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19540.04</v>
      </c>
      <c r="C553" s="237">
        <f>BH71</f>
        <v>196587.42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-1271.52</v>
      </c>
      <c r="C554" s="237">
        <f>BI71</f>
        <v>-42.07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0</v>
      </c>
      <c r="C556" s="237">
        <f>BK71</f>
        <v>1023223.374038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10034.23</v>
      </c>
      <c r="C557" s="237">
        <f>BL71</f>
        <v>1874876.6772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847116.22000000009</v>
      </c>
      <c r="C559" s="237">
        <f>BN71</f>
        <v>1061091.4369274999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50</v>
      </c>
      <c r="C563" s="237">
        <f>BR71</f>
        <v>30549.97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0</v>
      </c>
      <c r="C565" s="237">
        <f>BT71</f>
        <v>0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42576</v>
      </c>
      <c r="C567" s="237">
        <f>BV71</f>
        <v>410286.74080575001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0</v>
      </c>
      <c r="C568" s="237">
        <f>BW71</f>
        <v>6970.3443739499999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105634.32</v>
      </c>
      <c r="C569" s="237">
        <f>BX71</f>
        <v>535796.04534720012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1423618.8299999998</v>
      </c>
      <c r="C570" s="237">
        <f>BY71</f>
        <v>1318277.7500000002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12417.31</v>
      </c>
      <c r="C571" s="237">
        <f>BZ71</f>
        <v>8510.4199999999983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0</v>
      </c>
      <c r="C572" s="237">
        <f>CA71</f>
        <v>0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0</v>
      </c>
      <c r="C573" s="237">
        <f>CB71</f>
        <v>11160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292712.53999999998</v>
      </c>
      <c r="C574" s="237">
        <f>CC71</f>
        <v>14195363.590296552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-3784479.2800000003</v>
      </c>
      <c r="C575" s="237">
        <f>CD71</f>
        <v>-249365.35000000009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97006.636363636368</v>
      </c>
      <c r="E612" s="180">
        <f>SUM(C624:D647)+SUM(C668:D713)</f>
        <v>59668428.482162043</v>
      </c>
      <c r="F612" s="180">
        <f>CE64-(AX64+BD64+BE64+BG64+BJ64+BN64+BP64+BQ64+CB64+CC64+CD64)</f>
        <v>6302142.0299999975</v>
      </c>
      <c r="G612" s="180">
        <f>CE77-(AX77+AY77+BD77+BE77+BG77+BJ77+BN77+BP77+BQ77+CB77+CC77+CD77)</f>
        <v>30734</v>
      </c>
      <c r="H612" s="197">
        <f>CE60-(AX60+AY60+AZ60+BD60+BE60+BG60+BJ60+BN60+BO60+BP60+BQ60+BR60+CB60+CC60+CD60)</f>
        <v>307.42551923076917</v>
      </c>
      <c r="I612" s="180">
        <f>CE78-(AX78+AY78+AZ78+BD78+BE78+BF78+BG78+BJ78+BN78+BO78+BP78+BQ78+BR78+CB78+CC78+CD78)</f>
        <v>20920.199999999997</v>
      </c>
      <c r="J612" s="180">
        <f>CE79-(AX79+AY79+AZ79+BA79+BD79+BE79+BF79+BG79+BJ79+BN79+BO79+BP79+BQ79+BR79+CB79+CC79+CD79)</f>
        <v>199094.71000000002</v>
      </c>
      <c r="K612" s="180">
        <f>CE75-(AW75+AX75+AY75+AZ75+BA75+BB75+BC75+BD75+BE75+BF75+BG75+BH75+BI75+BJ75+BK75+BL75+BM75+BN75+BO75+BP75+BQ75+BR75+BS75+BT75+BU75+BV75+BW75+BX75+CB75+CC75+CD75)</f>
        <v>263301832.85999998</v>
      </c>
      <c r="L612" s="197">
        <f>CE80-(AW80+AX80+AY80+AZ80+BA80+BB80+BC80+BD80+BE80+BF80+BG80+BH80+BI80+BJ80+BK80+BL80+BM80+BN80+BO80+BP80+BQ80+BR80+BS80+BT80+BU80+BV80+BW80+BX80+BY80+BZ80+CA80+CB80+CC80+CD80)</f>
        <v>96.112250000000003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2136415.8299999996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f>CD69-CD70</f>
        <v>-249365.35000000009</v>
      </c>
      <c r="D615" s="263">
        <f>SUM(C614:C615)</f>
        <v>1887050.4799999995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29873.760000000002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1061091.4369274999</v>
      </c>
      <c r="D619" s="180">
        <f>(D615/D612)*BN76</f>
        <v>437890.73061390669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14195363.590296552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11160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15735379.517837958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43312.32</v>
      </c>
      <c r="D624" s="180">
        <f>(D615/D612)*BD76</f>
        <v>0</v>
      </c>
      <c r="E624" s="180">
        <f>(E623/E612)*SUM(C624:D624)</f>
        <v>11422.050326024413</v>
      </c>
      <c r="F624" s="180">
        <f>SUM(C624:E624)</f>
        <v>54734.370326024415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998336.78</v>
      </c>
      <c r="D625" s="180">
        <f>(D615/D612)*AY76</f>
        <v>81144.693263534893</v>
      </c>
      <c r="E625" s="180">
        <f>(E623/E612)*SUM(C625:D625)</f>
        <v>284674.00761785731</v>
      </c>
      <c r="F625" s="180">
        <f>(F624/F612)*AY64</f>
        <v>2520.4585173428586</v>
      </c>
      <c r="G625" s="180">
        <f>SUM(C625:F625)</f>
        <v>1366675.9393987351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30549.97</v>
      </c>
      <c r="D626" s="180">
        <f>(D615/D612)*BR76</f>
        <v>0</v>
      </c>
      <c r="E626" s="180">
        <f>(E623/E612)*SUM(C626:D626)</f>
        <v>8056.4443280465248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38606.414328046529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1035315.5700000001</v>
      </c>
      <c r="D629" s="180">
        <f>(D615/D612)*BF76</f>
        <v>28310.894507048717</v>
      </c>
      <c r="E629" s="180">
        <f>(E623/E612)*SUM(C629:D629)</f>
        <v>280492.82526752038</v>
      </c>
      <c r="F629" s="180">
        <f>(F624/F612)*BF64</f>
        <v>484.91110013524877</v>
      </c>
      <c r="G629" s="180">
        <f>(G625/G612)*BF77</f>
        <v>0</v>
      </c>
      <c r="H629" s="180">
        <f>(H628/H612)*BF60</f>
        <v>1263.054379940806</v>
      </c>
      <c r="I629" s="180">
        <f>SUM(C629:H629)</f>
        <v>1345867.2552546451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-102.86016982834138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-102.86016982834138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-42.07</v>
      </c>
      <c r="D634" s="180">
        <f>(D615/D612)*BI76</f>
        <v>0</v>
      </c>
      <c r="E634" s="180">
        <f>(E623/E612)*SUM(C634:D634)</f>
        <v>-11.09443357492388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1023223.374038</v>
      </c>
      <c r="D635" s="180">
        <f>(D615/D612)*BK76</f>
        <v>0</v>
      </c>
      <c r="E635" s="180">
        <f>(E623/E612)*SUM(C635:D635)</f>
        <v>269837.97850187978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196587.42</v>
      </c>
      <c r="D636" s="180">
        <f>(D615/D612)*BH76</f>
        <v>0</v>
      </c>
      <c r="E636" s="180">
        <f>(E623/E612)*SUM(C636:D636)</f>
        <v>51842.787564907594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1874876.6772</v>
      </c>
      <c r="D637" s="180">
        <f>(D615/D612)*BL76</f>
        <v>0</v>
      </c>
      <c r="E637" s="180">
        <f>(E623/E612)*SUM(C637:D637)</f>
        <v>494430.58607961494</v>
      </c>
      <c r="F637" s="180">
        <f>(F624/F612)*BL64</f>
        <v>82.73953225294531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410286.74080575001</v>
      </c>
      <c r="D642" s="180">
        <f>(D615/D612)*BV76</f>
        <v>41084.308900478216</v>
      </c>
      <c r="E642" s="180">
        <f>(E623/E612)*SUM(C642:D642)</f>
        <v>119032.71044947502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41273.310659304952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6970.3443739499999</v>
      </c>
      <c r="D643" s="180">
        <f>(D615/D612)*BW76</f>
        <v>0</v>
      </c>
      <c r="E643" s="180">
        <f>(E623/E612)*SUM(C643:D643)</f>
        <v>1838.1750095348859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535796.04534720012</v>
      </c>
      <c r="D644" s="180">
        <f>(D615/D612)*BX76</f>
        <v>0</v>
      </c>
      <c r="E644" s="180">
        <f>(E623/E612)*SUM(C644:D644)</f>
        <v>141296.73484220143</v>
      </c>
      <c r="F644" s="180">
        <f>(F624/F612)*BX64</f>
        <v>0.75568553348953738</v>
      </c>
      <c r="G644" s="180">
        <f>(G625/G612)*BX77</f>
        <v>0</v>
      </c>
      <c r="H644" s="180">
        <f>(H628/H612)*BX60</f>
        <v>125.92507630568245</v>
      </c>
      <c r="I644" s="180">
        <f>(I629/I612)*BX78</f>
        <v>0</v>
      </c>
      <c r="J644" s="180">
        <f>(J630/J612)*BX79</f>
        <v>0</v>
      </c>
      <c r="K644" s="180">
        <f>SUM(C631:J644)</f>
        <v>5208533.4496328142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1318277.7500000002</v>
      </c>
      <c r="D645" s="180">
        <f>(D615/D612)*BY76</f>
        <v>3423.6924083731847</v>
      </c>
      <c r="E645" s="180">
        <f>(E623/E612)*SUM(C645:D645)</f>
        <v>348550.72162302776</v>
      </c>
      <c r="F645" s="180">
        <f>(F624/F612)*BY64</f>
        <v>116.25337361174806</v>
      </c>
      <c r="G645" s="180">
        <f>(G625/G612)*BY77</f>
        <v>0</v>
      </c>
      <c r="H645" s="180">
        <f>(H628/H612)*BY60</f>
        <v>1013.6802007962996</v>
      </c>
      <c r="I645" s="180">
        <f>(I629/I612)*BY78</f>
        <v>3439.4425549420789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8510.4199999999983</v>
      </c>
      <c r="D646" s="180">
        <f>(D615/D612)*BZ76</f>
        <v>0</v>
      </c>
      <c r="E646" s="180">
        <f>(E623/E612)*SUM(C646:D646)</f>
        <v>2244.3139858498612</v>
      </c>
      <c r="F646" s="180">
        <f>(F624/F612)*BZ64</f>
        <v>0</v>
      </c>
      <c r="G646" s="180">
        <f>(G625/G612)*BZ77</f>
        <v>0</v>
      </c>
      <c r="H646" s="180">
        <f>(H628/H612)*BZ60</f>
        <v>6.0586183223420376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1685582.3327649233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24666540.608988952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5668912.3499999987</v>
      </c>
      <c r="D670" s="180">
        <f>(D615/D612)*E76</f>
        <v>308567.35204927862</v>
      </c>
      <c r="E670" s="180">
        <f>(E623/E612)*SUM(C670:D670)</f>
        <v>1576343.0354133942</v>
      </c>
      <c r="F670" s="180">
        <f>(F624/F612)*E64</f>
        <v>2208.6275439138767</v>
      </c>
      <c r="G670" s="180">
        <f>(G625/G612)*E77</f>
        <v>1366675.9393987351</v>
      </c>
      <c r="H670" s="180">
        <f>(H628/H612)*E60</f>
        <v>4973.5889100380746</v>
      </c>
      <c r="I670" s="180">
        <f>(I629/I612)*E78</f>
        <v>309986.86655042536</v>
      </c>
      <c r="J670" s="180">
        <f>(J630/J612)*E79</f>
        <v>-33.76221891092819</v>
      </c>
      <c r="K670" s="180">
        <f>(K644/K612)*E75</f>
        <v>492099.80800232018</v>
      </c>
      <c r="L670" s="180">
        <f>(L647/L612)*E80</f>
        <v>508634.31199829024</v>
      </c>
      <c r="M670" s="180">
        <f t="shared" si="20"/>
        <v>4569456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2524093.6600000006</v>
      </c>
      <c r="D680" s="180">
        <f>(D615/D612)*O76</f>
        <v>116607.14360708214</v>
      </c>
      <c r="E680" s="180">
        <f>(E623/E612)*SUM(C680:D680)</f>
        <v>696388.86752714263</v>
      </c>
      <c r="F680" s="180">
        <f>(F624/F612)*O64</f>
        <v>1048.9180098625968</v>
      </c>
      <c r="G680" s="180">
        <f>(G625/G612)*O77</f>
        <v>0</v>
      </c>
      <c r="H680" s="180">
        <f>(H628/H612)*O60</f>
        <v>1834.3642771506636</v>
      </c>
      <c r="I680" s="180">
        <f>(I629/I612)*O78</f>
        <v>117143.5760267411</v>
      </c>
      <c r="J680" s="180">
        <f>(J630/J612)*O79</f>
        <v>-10.806737308903148</v>
      </c>
      <c r="K680" s="180">
        <f>(K644/K612)*O75</f>
        <v>196603.49354959361</v>
      </c>
      <c r="L680" s="180">
        <f>(L647/L612)*O80</f>
        <v>211102.80153968904</v>
      </c>
      <c r="M680" s="180">
        <f t="shared" si="20"/>
        <v>1340718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6608453.9999999963</v>
      </c>
      <c r="D681" s="180">
        <f>(D615/D612)*P76</f>
        <v>331755.08699689701</v>
      </c>
      <c r="E681" s="180">
        <f>(E623/E612)*SUM(C681:D681)</f>
        <v>1830227.9227898773</v>
      </c>
      <c r="F681" s="180">
        <f>(F624/F612)*P64</f>
        <v>22974.130728522348</v>
      </c>
      <c r="G681" s="180">
        <f>(G625/G612)*P77</f>
        <v>0</v>
      </c>
      <c r="H681" s="180">
        <f>(H628/H612)*P60</f>
        <v>2618.1454209971544</v>
      </c>
      <c r="I681" s="180">
        <f>(I629/I612)*P78</f>
        <v>333281.27294526034</v>
      </c>
      <c r="J681" s="180">
        <f>(J630/J612)*P79</f>
        <v>-22.036188967944227</v>
      </c>
      <c r="K681" s="180">
        <f>(K644/K612)*P75</f>
        <v>1326507.4404153947</v>
      </c>
      <c r="L681" s="180">
        <f>(L647/L612)*P80</f>
        <v>146411.57959726569</v>
      </c>
      <c r="M681" s="180">
        <f t="shared" si="20"/>
        <v>3993754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1742348.99</v>
      </c>
      <c r="D682" s="180">
        <f>(D615/D612)*Q76</f>
        <v>23343.357329817165</v>
      </c>
      <c r="E682" s="180">
        <f>(E623/E612)*SUM(C682:D682)</f>
        <v>465637.18709774379</v>
      </c>
      <c r="F682" s="180">
        <f>(F624/F612)*Q64</f>
        <v>515.81552052477309</v>
      </c>
      <c r="G682" s="180">
        <f>(G625/G612)*Q77</f>
        <v>0</v>
      </c>
      <c r="H682" s="180">
        <f>(H628/H612)*Q60</f>
        <v>1369.5574639384247</v>
      </c>
      <c r="I682" s="180">
        <f>(I629/I612)*Q78</f>
        <v>23450.744692786902</v>
      </c>
      <c r="J682" s="180">
        <f>(J630/J612)*Q79</f>
        <v>0</v>
      </c>
      <c r="K682" s="180">
        <f>(K644/K612)*Q75</f>
        <v>149306.45373424841</v>
      </c>
      <c r="L682" s="180">
        <f>(L647/L612)*Q80</f>
        <v>153008.68442794177</v>
      </c>
      <c r="M682" s="180">
        <f t="shared" si="20"/>
        <v>816632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232959.05</v>
      </c>
      <c r="D683" s="180">
        <f>(D615/D612)*R76</f>
        <v>3734.9371727707467</v>
      </c>
      <c r="E683" s="180">
        <f>(E623/E612)*SUM(C683:D683)</f>
        <v>62419.437087525308</v>
      </c>
      <c r="F683" s="180">
        <f>(F624/F612)*R64</f>
        <v>781.46725535914288</v>
      </c>
      <c r="G683" s="180">
        <f>(G625/G612)*R77</f>
        <v>0</v>
      </c>
      <c r="H683" s="180">
        <f>(H628/H612)*R60</f>
        <v>0</v>
      </c>
      <c r="I683" s="180">
        <f>(I629/I612)*R78</f>
        <v>3752.1191508459042</v>
      </c>
      <c r="J683" s="180">
        <f>(J630/J612)*R79</f>
        <v>0</v>
      </c>
      <c r="K683" s="180">
        <f>(K644/K612)*R75</f>
        <v>108601.39300633931</v>
      </c>
      <c r="L683" s="180">
        <f>(L647/L612)*R80</f>
        <v>0</v>
      </c>
      <c r="M683" s="180">
        <f t="shared" si="20"/>
        <v>179289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219226.23101105003</v>
      </c>
      <c r="D684" s="180">
        <f>(D615/D612)*S76</f>
        <v>57483.01742467477</v>
      </c>
      <c r="E684" s="180">
        <f>(E623/E612)*SUM(C684:D684)</f>
        <v>72972.007994705447</v>
      </c>
      <c r="F684" s="180">
        <f>(F624/F612)*S64</f>
        <v>-2615.0401916687651</v>
      </c>
      <c r="G684" s="180">
        <f>(G625/G612)*S77</f>
        <v>0</v>
      </c>
      <c r="H684" s="180">
        <f>(H628/H612)*S60</f>
        <v>673.79382603340264</v>
      </c>
      <c r="I684" s="180">
        <f>(I629/I612)*S78</f>
        <v>57747.458805987742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186261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84960.750000000058</v>
      </c>
      <c r="D685" s="180">
        <f>(D615/D612)*T76</f>
        <v>0</v>
      </c>
      <c r="E685" s="180">
        <f>(E623/E612)*SUM(C685:D685)</f>
        <v>22405.310134316962</v>
      </c>
      <c r="F685" s="180">
        <f>(F624/F612)*T64</f>
        <v>281.06681647315372</v>
      </c>
      <c r="G685" s="180">
        <f>(G625/G612)*T77</f>
        <v>0</v>
      </c>
      <c r="H685" s="180">
        <f>(H628/H612)*T60</f>
        <v>22.262629996815175</v>
      </c>
      <c r="I685" s="180">
        <f>(I629/I612)*T78</f>
        <v>0</v>
      </c>
      <c r="J685" s="180">
        <f>(J630/J612)*T79</f>
        <v>0</v>
      </c>
      <c r="K685" s="180">
        <f>(K644/K612)*T75</f>
        <v>10238.349855284627</v>
      </c>
      <c r="L685" s="180">
        <f>(L647/L612)*T80</f>
        <v>3109.0531232998283</v>
      </c>
      <c r="M685" s="180">
        <f t="shared" si="20"/>
        <v>36056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2094501.8900000004</v>
      </c>
      <c r="D686" s="180">
        <f>(D615/D612)*U76</f>
        <v>31630.249181902262</v>
      </c>
      <c r="E686" s="180">
        <f>(E623/E612)*SUM(C686:D686)</f>
        <v>560690.08294900006</v>
      </c>
      <c r="F686" s="180">
        <f>(F624/F612)*U64</f>
        <v>4017.6993678460558</v>
      </c>
      <c r="G686" s="180">
        <f>(G625/G612)*U77</f>
        <v>0</v>
      </c>
      <c r="H686" s="180">
        <f>(H628/H612)*U60</f>
        <v>1470.423346214498</v>
      </c>
      <c r="I686" s="180">
        <f>(I629/I612)*U78</f>
        <v>31775.759058726249</v>
      </c>
      <c r="J686" s="180">
        <f>(J630/J612)*U79</f>
        <v>0</v>
      </c>
      <c r="K686" s="180">
        <f>(K644/K612)*U75</f>
        <v>259229.21478412961</v>
      </c>
      <c r="L686" s="180">
        <f>(L647/L612)*U80</f>
        <v>6.3236693672367288</v>
      </c>
      <c r="M686" s="180">
        <f t="shared" si="20"/>
        <v>888820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447488.41000000003</v>
      </c>
      <c r="D688" s="180">
        <f>(D615/D612)*W76</f>
        <v>14006.0143978903</v>
      </c>
      <c r="E688" s="180">
        <f>(E623/E612)*SUM(C688:D688)</f>
        <v>121702.38261659436</v>
      </c>
      <c r="F688" s="180">
        <f>(F624/F612)*W64</f>
        <v>88.041924298756513</v>
      </c>
      <c r="G688" s="180">
        <f>(G625/G612)*W77</f>
        <v>0</v>
      </c>
      <c r="H688" s="180">
        <f>(H628/H612)*W60</f>
        <v>240.66208523405348</v>
      </c>
      <c r="I688" s="180">
        <f>(I629/I612)*W78</f>
        <v>14070.446815672141</v>
      </c>
      <c r="J688" s="180">
        <f>(J630/J612)*W79</f>
        <v>0</v>
      </c>
      <c r="K688" s="180">
        <f>(K644/K612)*W75</f>
        <v>58747.933553760246</v>
      </c>
      <c r="L688" s="180">
        <f>(L647/L612)*W80</f>
        <v>0</v>
      </c>
      <c r="M688" s="180">
        <f t="shared" si="20"/>
        <v>208855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993496.9800000001</v>
      </c>
      <c r="D689" s="180">
        <f>(D615/D612)*X76</f>
        <v>11204.811518312239</v>
      </c>
      <c r="E689" s="180">
        <f>(E623/E612)*SUM(C689:D689)</f>
        <v>264953.58423120837</v>
      </c>
      <c r="F689" s="180">
        <f>(F624/F612)*X64</f>
        <v>591.00453752372675</v>
      </c>
      <c r="G689" s="180">
        <f>(G625/G612)*X77</f>
        <v>0</v>
      </c>
      <c r="H689" s="180">
        <f>(H628/H612)*X60</f>
        <v>626.58429926736221</v>
      </c>
      <c r="I689" s="180">
        <f>(I629/I612)*X78</f>
        <v>11256.357452537712</v>
      </c>
      <c r="J689" s="180">
        <f>(J630/J612)*X79</f>
        <v>0</v>
      </c>
      <c r="K689" s="180">
        <f>(K644/K612)*X75</f>
        <v>279471.71134238841</v>
      </c>
      <c r="L689" s="180">
        <f>(L647/L612)*X80</f>
        <v>6.3236693672367288</v>
      </c>
      <c r="M689" s="180">
        <f t="shared" si="20"/>
        <v>568110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2214305.16</v>
      </c>
      <c r="D690" s="180">
        <f>(D615/D612)*Y76</f>
        <v>190572.5755342574</v>
      </c>
      <c r="E690" s="180">
        <f>(E623/E612)*SUM(C690:D690)</f>
        <v>634199.1037009313</v>
      </c>
      <c r="F690" s="180">
        <f>(F624/F612)*Y64</f>
        <v>442.56865269256934</v>
      </c>
      <c r="G690" s="180">
        <f>(G625/G612)*Y77</f>
        <v>0</v>
      </c>
      <c r="H690" s="180">
        <f>(H628/H612)*Y60</f>
        <v>1473.5875932127435</v>
      </c>
      <c r="I690" s="180">
        <f>(I629/I612)*Y78</f>
        <v>191449.27403361307</v>
      </c>
      <c r="J690" s="180">
        <f>(J630/J612)*Y79</f>
        <v>-13.475226263625592</v>
      </c>
      <c r="K690" s="180">
        <f>(K644/K612)*Y75</f>
        <v>162417.65476196993</v>
      </c>
      <c r="L690" s="180">
        <f>(L647/L612)*Y80</f>
        <v>14.755228523552367</v>
      </c>
      <c r="M690" s="180">
        <f t="shared" si="20"/>
        <v>1180556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260317.06</v>
      </c>
      <c r="D692" s="180">
        <f>(D615/D612)*AA76</f>
        <v>0</v>
      </c>
      <c r="E692" s="180">
        <f>(E623/E612)*SUM(C692:D692)</f>
        <v>68649.164026372091</v>
      </c>
      <c r="F692" s="180">
        <f>(F624/F612)*AA64</f>
        <v>573.2425837454241</v>
      </c>
      <c r="G692" s="180">
        <f>(G625/G612)*AA77</f>
        <v>0</v>
      </c>
      <c r="H692" s="180">
        <f>(H628/H612)*AA60</f>
        <v>135.49509713552237</v>
      </c>
      <c r="I692" s="180">
        <f>(I629/I612)*AA78</f>
        <v>0</v>
      </c>
      <c r="J692" s="180">
        <f>(J630/J612)*AA79</f>
        <v>0</v>
      </c>
      <c r="K692" s="180">
        <f>(K644/K612)*AA75</f>
        <v>17898.258990312621</v>
      </c>
      <c r="L692" s="180">
        <f>(L647/L612)*AA80</f>
        <v>0</v>
      </c>
      <c r="M692" s="180">
        <f t="shared" si="20"/>
        <v>87256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1803208.2599999998</v>
      </c>
      <c r="D693" s="180">
        <f>(D615/D612)*AB76</f>
        <v>37142.464696829542</v>
      </c>
      <c r="E693" s="180">
        <f>(E623/E612)*SUM(C693:D693)</f>
        <v>485325.62086313276</v>
      </c>
      <c r="F693" s="180">
        <f>(F624/F612)*AB64</f>
        <v>8725.5493715404264</v>
      </c>
      <c r="G693" s="180">
        <f>(G625/G612)*AB77</f>
        <v>0</v>
      </c>
      <c r="H693" s="180">
        <f>(H628/H612)*AB60</f>
        <v>485.1851434797041</v>
      </c>
      <c r="I693" s="180">
        <f>(I629/I612)*AB78</f>
        <v>37313.332635045706</v>
      </c>
      <c r="J693" s="180">
        <f>(J630/J612)*AB79</f>
        <v>0</v>
      </c>
      <c r="K693" s="180">
        <f>(K644/K612)*AB75</f>
        <v>639310.45346161304</v>
      </c>
      <c r="L693" s="180">
        <f>(L647/L612)*AB80</f>
        <v>0</v>
      </c>
      <c r="M693" s="180">
        <f t="shared" si="20"/>
        <v>1208303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729931.35</v>
      </c>
      <c r="D694" s="180">
        <f>(D615/D612)*AC76</f>
        <v>3326.4284194989464</v>
      </c>
      <c r="E694" s="180">
        <f>(E623/E612)*SUM(C694:D694)</f>
        <v>193370.09070528604</v>
      </c>
      <c r="F694" s="180">
        <f>(F624/F612)*AC64</f>
        <v>187.13808362992478</v>
      </c>
      <c r="G694" s="180">
        <f>(G625/G612)*AC77</f>
        <v>0</v>
      </c>
      <c r="H694" s="180">
        <f>(H628/H612)*AC60</f>
        <v>726.55904844490271</v>
      </c>
      <c r="I694" s="180">
        <f>(I629/I612)*AC78</f>
        <v>3341.731118722133</v>
      </c>
      <c r="J694" s="180">
        <f>(J630/J612)*AC79</f>
        <v>0</v>
      </c>
      <c r="K694" s="180">
        <f>(K644/K612)*AC75</f>
        <v>79098.235321840402</v>
      </c>
      <c r="L694" s="180">
        <f>(L647/L612)*AC80</f>
        <v>0</v>
      </c>
      <c r="M694" s="180">
        <f t="shared" si="20"/>
        <v>280050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4031</v>
      </c>
      <c r="D695" s="180">
        <f>(D615/D612)*AD76</f>
        <v>0</v>
      </c>
      <c r="E695" s="180">
        <f>(E623/E612)*SUM(C695:D695)</f>
        <v>1063.0297537560771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1063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133256.87</v>
      </c>
      <c r="D696" s="180">
        <f>(D615/D612)*AE76</f>
        <v>3734.9371727707467</v>
      </c>
      <c r="E696" s="180">
        <f>(E623/E612)*SUM(C696:D696)</f>
        <v>36126.610529761958</v>
      </c>
      <c r="F696" s="180">
        <f>(F624/F612)*AE64</f>
        <v>3.0713783710290774</v>
      </c>
      <c r="G696" s="180">
        <f>(G625/G612)*AE77</f>
        <v>0</v>
      </c>
      <c r="H696" s="180">
        <f>(H628/H612)*AE60</f>
        <v>0</v>
      </c>
      <c r="I696" s="180">
        <f>(I629/I612)*AE78</f>
        <v>3752.1191508459042</v>
      </c>
      <c r="J696" s="180">
        <f>(J630/J612)*AE79</f>
        <v>0</v>
      </c>
      <c r="K696" s="180">
        <f>(K644/K612)*AE75</f>
        <v>15767.500373826253</v>
      </c>
      <c r="L696" s="180">
        <f>(L647/L612)*AE80</f>
        <v>0</v>
      </c>
      <c r="M696" s="180">
        <f t="shared" si="20"/>
        <v>59384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3542360.2499999995</v>
      </c>
      <c r="D698" s="180">
        <f>(D615/D612)*AG76</f>
        <v>162087.78480467593</v>
      </c>
      <c r="E698" s="180">
        <f>(E623/E612)*SUM(C698:D698)</f>
        <v>976913.54062034166</v>
      </c>
      <c r="F698" s="180">
        <f>(F624/F612)*AG64</f>
        <v>1848.6642395701908</v>
      </c>
      <c r="G698" s="180">
        <f>(G625/G612)*AG77</f>
        <v>0</v>
      </c>
      <c r="H698" s="180">
        <f>(H628/H612)*AG60</f>
        <v>2235.2510067532376</v>
      </c>
      <c r="I698" s="180">
        <f>(I629/I612)*AG78</f>
        <v>162833.4436031876</v>
      </c>
      <c r="J698" s="180">
        <f>(J630/J612)*AG79</f>
        <v>-22.779798376940217</v>
      </c>
      <c r="K698" s="180">
        <f>(K644/K612)*AG75</f>
        <v>792918.38189079566</v>
      </c>
      <c r="L698" s="180">
        <f>(L647/L612)*AG80</f>
        <v>239180.90531731883</v>
      </c>
      <c r="M698" s="180">
        <f t="shared" si="20"/>
        <v>2337995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20369069.639999997</v>
      </c>
      <c r="D701" s="180">
        <f>(D615/D612)*AJ76</f>
        <v>0</v>
      </c>
      <c r="E701" s="180">
        <f>(E623/E612)*SUM(C701:D701)</f>
        <v>5371601.8565243315</v>
      </c>
      <c r="F701" s="180">
        <f>(F624/F612)*AJ64</f>
        <v>9255.290575794108</v>
      </c>
      <c r="G701" s="180">
        <f>(G625/G612)*AJ77</f>
        <v>0</v>
      </c>
      <c r="H701" s="180">
        <f>(H628/H612)*AJ60</f>
        <v>16757.963796220378</v>
      </c>
      <c r="I701" s="180">
        <f>(I629/I612)*AJ78</f>
        <v>0</v>
      </c>
      <c r="J701" s="180">
        <f>(J630/J612)*AJ79</f>
        <v>0</v>
      </c>
      <c r="K701" s="180">
        <f>(K644/K612)*AJ75</f>
        <v>611576.52514578798</v>
      </c>
      <c r="L701" s="180">
        <f>(L647/L612)*AJ80</f>
        <v>408390.57771734643</v>
      </c>
      <c r="M701" s="180">
        <f t="shared" si="20"/>
        <v>6417582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57531.95</v>
      </c>
      <c r="D702" s="180">
        <f>(D615/D612)*AK76</f>
        <v>0</v>
      </c>
      <c r="E702" s="180">
        <f>(E623/E612)*SUM(C702:D702)</f>
        <v>15171.960962938956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7365.1645715009608</v>
      </c>
      <c r="L702" s="180">
        <f>(L647/L612)*AK80</f>
        <v>0</v>
      </c>
      <c r="M702" s="180">
        <f t="shared" si="20"/>
        <v>22537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13000.73</v>
      </c>
      <c r="D703" s="180">
        <f>(D615/D612)*AL76</f>
        <v>0</v>
      </c>
      <c r="E703" s="180">
        <f>(E623/E612)*SUM(C703:D703)</f>
        <v>3428.4700596748307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1267.2712821559599</v>
      </c>
      <c r="L703" s="180">
        <f>(L647/L612)*AL80</f>
        <v>0</v>
      </c>
      <c r="M703" s="180">
        <f t="shared" si="20"/>
        <v>4696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993812.80999999994</v>
      </c>
      <c r="D713" s="180">
        <f>(D615/D612)*AV76</f>
        <v>0</v>
      </c>
      <c r="E713" s="180">
        <f>(E623/E612)*SUM(C713:D713)</f>
        <v>262082.01108755518</v>
      </c>
      <c r="F713" s="180">
        <f>(F624/F612)*AV64</f>
        <v>704.85588897713433</v>
      </c>
      <c r="G713" s="180">
        <f>(G625/G612)*AV77</f>
        <v>0</v>
      </c>
      <c r="H713" s="180">
        <f>(H628/H612)*AV60</f>
        <v>554.27210856446743</v>
      </c>
      <c r="I713" s="180">
        <f>(I629/I612)*AV78</f>
        <v>0</v>
      </c>
      <c r="J713" s="180">
        <f>(J630/J612)*AV79</f>
        <v>0</v>
      </c>
      <c r="K713" s="180">
        <f>(K644/K612)*AV75</f>
        <v>108.2055895523324</v>
      </c>
      <c r="L713" s="180">
        <f>(L647/L612)*AV80</f>
        <v>15717.016476513292</v>
      </c>
      <c r="M713" s="180">
        <f t="shared" si="20"/>
        <v>279166</v>
      </c>
      <c r="N713" s="199" t="s">
        <v>741</v>
      </c>
    </row>
    <row r="715" spans="1:83" ht="12.65" customHeight="1" x14ac:dyDescent="0.35">
      <c r="C715" s="180">
        <f>SUM(C614:C647)+SUM(C668:C713)</f>
        <v>75403808</v>
      </c>
      <c r="D715" s="180">
        <f>SUM(D616:D647)+SUM(D668:D713)</f>
        <v>1887050.4799999995</v>
      </c>
      <c r="E715" s="180">
        <f>SUM(E624:E647)+SUM(E668:E713)</f>
        <v>15735379.517837957</v>
      </c>
      <c r="F715" s="180">
        <f>SUM(F625:F648)+SUM(F668:F713)</f>
        <v>54734.370326024429</v>
      </c>
      <c r="G715" s="180">
        <f>SUM(G626:G647)+SUM(G668:G713)</f>
        <v>1366675.9393987351</v>
      </c>
      <c r="H715" s="180">
        <f>SUM(H629:H647)+SUM(H668:H713)</f>
        <v>38606.414328046536</v>
      </c>
      <c r="I715" s="180">
        <f>SUM(I630:I647)+SUM(I668:I713)</f>
        <v>1345867.2552546449</v>
      </c>
      <c r="J715" s="180">
        <f>SUM(J631:J647)+SUM(J668:J713)</f>
        <v>-102.86016982834137</v>
      </c>
      <c r="K715" s="180">
        <f>SUM(K668:K713)</f>
        <v>5208533.4496328142</v>
      </c>
      <c r="L715" s="180">
        <f>SUM(L668:L713)</f>
        <v>1685582.3327649231</v>
      </c>
      <c r="M715" s="180">
        <f>SUM(M668:M713)</f>
        <v>24666539</v>
      </c>
      <c r="N715" s="198" t="s">
        <v>742</v>
      </c>
    </row>
    <row r="716" spans="1:83" ht="12.65" customHeight="1" x14ac:dyDescent="0.35">
      <c r="C716" s="180">
        <f>CE71</f>
        <v>75403807.99999997</v>
      </c>
      <c r="D716" s="180">
        <f>D615</f>
        <v>1887050.4799999995</v>
      </c>
      <c r="E716" s="180">
        <f>E623</f>
        <v>15735379.517837958</v>
      </c>
      <c r="F716" s="180">
        <f>F624</f>
        <v>54734.370326024415</v>
      </c>
      <c r="G716" s="180">
        <f>G625</f>
        <v>1366675.9393987351</v>
      </c>
      <c r="H716" s="180">
        <f>H628</f>
        <v>38606.414328046529</v>
      </c>
      <c r="I716" s="180">
        <f>I629</f>
        <v>1345867.2552546451</v>
      </c>
      <c r="J716" s="180">
        <f>J630</f>
        <v>-102.86016982834138</v>
      </c>
      <c r="K716" s="180">
        <f>K644</f>
        <v>5208533.4496328142</v>
      </c>
      <c r="L716" s="180">
        <f>L647</f>
        <v>1685582.3327649233</v>
      </c>
      <c r="M716" s="180">
        <f>C648</f>
        <v>24666540.608988952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035*2021*A</v>
      </c>
      <c r="B722" s="273">
        <f>ROUND(C165,0)</f>
        <v>2000371</v>
      </c>
      <c r="C722" s="273">
        <f>ROUND(C166,0)</f>
        <v>119652</v>
      </c>
      <c r="D722" s="273">
        <f>ROUND(C167,0)</f>
        <v>248220</v>
      </c>
      <c r="E722" s="273">
        <f>ROUND(C168,0)</f>
        <v>3236155</v>
      </c>
      <c r="F722" s="273">
        <f>ROUND(C169,0)</f>
        <v>64609</v>
      </c>
      <c r="G722" s="273">
        <f>ROUND(C170,0)</f>
        <v>1411004</v>
      </c>
      <c r="H722" s="273">
        <f>ROUND(C171+C172,0)</f>
        <v>499626</v>
      </c>
      <c r="I722" s="273">
        <f>ROUND(C175,0)</f>
        <v>1479337</v>
      </c>
      <c r="J722" s="273">
        <f>ROUND(C176,0)</f>
        <v>199882</v>
      </c>
      <c r="K722" s="273">
        <f>ROUND(C179,0)</f>
        <v>550599</v>
      </c>
      <c r="L722" s="273">
        <f>ROUND(C180,0)</f>
        <v>95181</v>
      </c>
      <c r="M722" s="273">
        <f>ROUND(C183,0)</f>
        <v>31734</v>
      </c>
      <c r="N722" s="273">
        <f>ROUND(C184,0)</f>
        <v>823881</v>
      </c>
      <c r="O722" s="273">
        <f>ROUND(C185,0)</f>
        <v>0</v>
      </c>
      <c r="P722" s="273">
        <f>ROUND(C188,0)</f>
        <v>0</v>
      </c>
      <c r="Q722" s="273">
        <f>ROUND(C189,0)</f>
        <v>8737</v>
      </c>
      <c r="R722" s="273">
        <f>ROUND(B195,0)</f>
        <v>3268423</v>
      </c>
      <c r="S722" s="273">
        <f>ROUND(C195,0)</f>
        <v>0</v>
      </c>
      <c r="T722" s="273">
        <f>ROUND(D195,0)</f>
        <v>0</v>
      </c>
      <c r="U722" s="273">
        <f>ROUND(B196,0)</f>
        <v>577014</v>
      </c>
      <c r="V722" s="273">
        <f>ROUND(C196,0)</f>
        <v>0</v>
      </c>
      <c r="W722" s="273">
        <f>ROUND(D196,0)</f>
        <v>0</v>
      </c>
      <c r="X722" s="273">
        <f>ROUND(B197,0)</f>
        <v>23757816</v>
      </c>
      <c r="Y722" s="273">
        <f>ROUND(C197,0)</f>
        <v>0</v>
      </c>
      <c r="Z722" s="273">
        <f>ROUND(D197,0)</f>
        <v>0</v>
      </c>
      <c r="AA722" s="273">
        <f>ROUND(B198,0)</f>
        <v>33749249</v>
      </c>
      <c r="AB722" s="273">
        <f>ROUND(C198,0)</f>
        <v>-11318</v>
      </c>
      <c r="AC722" s="273">
        <f>ROUND(D198,0)</f>
        <v>0</v>
      </c>
      <c r="AD722" s="273">
        <f>ROUND(B199,0)</f>
        <v>2206577</v>
      </c>
      <c r="AE722" s="273">
        <f>ROUND(C199,0)</f>
        <v>202368</v>
      </c>
      <c r="AF722" s="273">
        <f>ROUND(D199,0)</f>
        <v>185</v>
      </c>
      <c r="AG722" s="273">
        <f>ROUND(B200,0)</f>
        <v>36598971</v>
      </c>
      <c r="AH722" s="273">
        <f>ROUND(C200,0)</f>
        <v>1998764</v>
      </c>
      <c r="AI722" s="273">
        <f>ROUND(D200,0)</f>
        <v>889556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2684943</v>
      </c>
      <c r="AN722" s="273">
        <f>ROUND(C202,0)</f>
        <v>-122342</v>
      </c>
      <c r="AO722" s="273">
        <f>ROUND(D202,0)</f>
        <v>13970</v>
      </c>
      <c r="AP722" s="273">
        <f>ROUND(B203,0)</f>
        <v>504097</v>
      </c>
      <c r="AQ722" s="273">
        <f>ROUND(C203,0)</f>
        <v>-337620</v>
      </c>
      <c r="AR722" s="273">
        <f>ROUND(D203,0)</f>
        <v>0</v>
      </c>
      <c r="AS722" s="273"/>
      <c r="AT722" s="273"/>
      <c r="AU722" s="273"/>
      <c r="AV722" s="273">
        <f>ROUND(B209,0)</f>
        <v>541959</v>
      </c>
      <c r="AW722" s="273">
        <f>ROUND(C209,0)</f>
        <v>32118</v>
      </c>
      <c r="AX722" s="273">
        <f>ROUND(D209,0)</f>
        <v>0</v>
      </c>
      <c r="AY722" s="273">
        <f>ROUND(B210,0)</f>
        <v>6149793</v>
      </c>
      <c r="AZ722" s="273">
        <f>ROUND(C210,0)</f>
        <v>574491</v>
      </c>
      <c r="BA722" s="273">
        <f>ROUND(D210,0)</f>
        <v>0</v>
      </c>
      <c r="BB722" s="273">
        <f>ROUND(B211,0)</f>
        <v>10802216</v>
      </c>
      <c r="BC722" s="273">
        <f>ROUND(C211,0)</f>
        <v>951142</v>
      </c>
      <c r="BD722" s="273">
        <f>ROUND(D211,0)</f>
        <v>2515</v>
      </c>
      <c r="BE722" s="273">
        <f>ROUND(B212,0)</f>
        <v>1569103</v>
      </c>
      <c r="BF722" s="273">
        <f>ROUND(C212,0)</f>
        <v>118903</v>
      </c>
      <c r="BG722" s="273">
        <f>ROUND(D212,0)</f>
        <v>4997</v>
      </c>
      <c r="BH722" s="273">
        <f>ROUND(B213,0)</f>
        <v>31936980</v>
      </c>
      <c r="BI722" s="273">
        <f>ROUND(C213,0)</f>
        <v>2510620</v>
      </c>
      <c r="BJ722" s="273">
        <f>ROUND(D213,0)</f>
        <v>2018607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1530992</v>
      </c>
      <c r="BO722" s="273">
        <f>ROUND(C215,0)</f>
        <v>196443</v>
      </c>
      <c r="BP722" s="273">
        <f>ROUND(D215,0)</f>
        <v>136439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72197297</v>
      </c>
      <c r="BU722" s="273">
        <f>ROUND(C224,0)</f>
        <v>39001770</v>
      </c>
      <c r="BV722" s="273">
        <f>ROUND(C225,0)</f>
        <v>0</v>
      </c>
      <c r="BW722" s="273">
        <f>ROUND(C226,0)</f>
        <v>4835544</v>
      </c>
      <c r="BX722" s="273">
        <f>ROUND(C227,0)</f>
        <v>58429282</v>
      </c>
      <c r="BY722" s="273">
        <f>ROUND(C228,0)</f>
        <v>3613847</v>
      </c>
      <c r="BZ722" s="273">
        <f>ROUND(C231,0)</f>
        <v>1601</v>
      </c>
      <c r="CA722" s="273">
        <f>ROUND(C233,0)</f>
        <v>193069</v>
      </c>
      <c r="CB722" s="273">
        <f>ROUND(C234,0)</f>
        <v>1932106</v>
      </c>
      <c r="CC722" s="273">
        <f>ROUND(C238+C239,0)</f>
        <v>2314112</v>
      </c>
      <c r="CD722" s="273">
        <f>D221</f>
        <v>2789127.36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035*2021*A</v>
      </c>
      <c r="B726" s="273">
        <f>ROUND(C111,0)</f>
        <v>1360</v>
      </c>
      <c r="C726" s="273">
        <f>ROUND(C112,0)</f>
        <v>0</v>
      </c>
      <c r="D726" s="273">
        <f>ROUND(C113,0)</f>
        <v>0</v>
      </c>
      <c r="E726" s="273">
        <f>ROUND(C114,0)</f>
        <v>365</v>
      </c>
      <c r="F726" s="273">
        <f>ROUND(D111,0)</f>
        <v>5331</v>
      </c>
      <c r="G726" s="273">
        <f>ROUND(D112,0)</f>
        <v>0</v>
      </c>
      <c r="H726" s="273">
        <f>ROUND(D113,0)</f>
        <v>0</v>
      </c>
      <c r="I726" s="273">
        <f>ROUND(D114,0)</f>
        <v>509</v>
      </c>
      <c r="J726" s="273">
        <f>ROUND(C116,0)</f>
        <v>4</v>
      </c>
      <c r="K726" s="273">
        <f>ROUND(C117,0)</f>
        <v>0</v>
      </c>
      <c r="L726" s="273">
        <f>ROUND(C118,0)</f>
        <v>16</v>
      </c>
      <c r="M726" s="273">
        <f>ROUND(C119,0)</f>
        <v>0</v>
      </c>
      <c r="N726" s="273">
        <f>ROUND(C120,0)</f>
        <v>5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0</v>
      </c>
      <c r="V726" s="273">
        <f>ROUND(C128,0)</f>
        <v>38</v>
      </c>
      <c r="W726" s="273">
        <f>ROUND(C129,0)</f>
        <v>8</v>
      </c>
      <c r="X726" s="273">
        <f>ROUND(B138,0)</f>
        <v>559</v>
      </c>
      <c r="Y726" s="273">
        <f>ROUND(B139,0)</f>
        <v>3046</v>
      </c>
      <c r="Z726" s="273">
        <f>ROUND(B140,0)</f>
        <v>0</v>
      </c>
      <c r="AA726" s="273">
        <f>ROUND(B141,0)</f>
        <v>27894165</v>
      </c>
      <c r="AB726" s="273">
        <f>ROUND(B142,0)</f>
        <v>69082795</v>
      </c>
      <c r="AC726" s="273">
        <f>ROUND(C138,0)</f>
        <v>309</v>
      </c>
      <c r="AD726" s="273">
        <f>ROUND(C139,0)</f>
        <v>1063</v>
      </c>
      <c r="AE726" s="273">
        <f>ROUND(C140,0)</f>
        <v>0</v>
      </c>
      <c r="AF726" s="273">
        <f>ROUND(C141,0)</f>
        <v>15223419</v>
      </c>
      <c r="AG726" s="273">
        <f>ROUND(C142,0)</f>
        <v>33224330</v>
      </c>
      <c r="AH726" s="273">
        <f>ROUND(D138,0)</f>
        <v>492</v>
      </c>
      <c r="AI726" s="273">
        <f>ROUND(D139,0)</f>
        <v>1222</v>
      </c>
      <c r="AJ726" s="273">
        <f>ROUND(D140,0)</f>
        <v>0</v>
      </c>
      <c r="AK726" s="273">
        <f>ROUND(D141,0)</f>
        <v>22390509</v>
      </c>
      <c r="AL726" s="273">
        <f>ROUND(D142,0)</f>
        <v>95486615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035*2021*A</v>
      </c>
      <c r="B730" s="273">
        <f>ROUND(C250,0)</f>
        <v>-617436</v>
      </c>
      <c r="C730" s="273">
        <f>ROUND(C251,0)</f>
        <v>0</v>
      </c>
      <c r="D730" s="273">
        <f>ROUND(C252,0)</f>
        <v>32652651</v>
      </c>
      <c r="E730" s="273">
        <f>ROUND(C253,0)</f>
        <v>23471709</v>
      </c>
      <c r="F730" s="273">
        <f>ROUND(C254,0)</f>
        <v>0</v>
      </c>
      <c r="G730" s="273">
        <f>ROUND(C255,0)</f>
        <v>154063</v>
      </c>
      <c r="H730" s="273">
        <f>ROUND(C256,0)</f>
        <v>0</v>
      </c>
      <c r="I730" s="273">
        <f>ROUND(C257,0)</f>
        <v>2132640</v>
      </c>
      <c r="J730" s="273">
        <f>ROUND(C258,0)</f>
        <v>113208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3268423</v>
      </c>
      <c r="P730" s="273">
        <f>ROUND(C268,0)</f>
        <v>577014</v>
      </c>
      <c r="Q730" s="273">
        <f>ROUND(C269,0)</f>
        <v>23757816</v>
      </c>
      <c r="R730" s="273">
        <f>ROUND(C270,0)</f>
        <v>33737931</v>
      </c>
      <c r="S730" s="273">
        <f>ROUND(C271,0)</f>
        <v>2408760</v>
      </c>
      <c r="T730" s="273">
        <f>ROUND(C272,0)</f>
        <v>37708179</v>
      </c>
      <c r="U730" s="273">
        <f>ROUND(C273,0)</f>
        <v>2548631</v>
      </c>
      <c r="V730" s="273">
        <f>ROUND(C274,0)</f>
        <v>166477</v>
      </c>
      <c r="W730" s="273">
        <f>ROUND(C275,0)</f>
        <v>0</v>
      </c>
      <c r="X730" s="273">
        <f>ROUND(C276,0)</f>
        <v>54752202</v>
      </c>
      <c r="Y730" s="273">
        <f>ROUND(C279,0)</f>
        <v>0</v>
      </c>
      <c r="Z730" s="273">
        <f>ROUND(C280,0)</f>
        <v>0</v>
      </c>
      <c r="AA730" s="273">
        <f>ROUND(C281,0)</f>
        <v>55278008</v>
      </c>
      <c r="AB730" s="273">
        <f>ROUND(C282,0)</f>
        <v>8354671</v>
      </c>
      <c r="AC730" s="273">
        <f>ROUND(C286,0)</f>
        <v>382024</v>
      </c>
      <c r="AD730" s="273">
        <f>ROUND(C287,0)</f>
        <v>0</v>
      </c>
      <c r="AE730" s="273">
        <f>ROUND(C288,0)</f>
        <v>0</v>
      </c>
      <c r="AF730" s="273">
        <f>ROUND(C289,0)</f>
        <v>11884</v>
      </c>
      <c r="AG730" s="273">
        <f>ROUND(C304,0)</f>
        <v>43183</v>
      </c>
      <c r="AH730" s="273">
        <f>ROUND(C305,0)</f>
        <v>347108</v>
      </c>
      <c r="AI730" s="273">
        <f>ROUND(C306,0)</f>
        <v>3489509</v>
      </c>
      <c r="AJ730" s="273">
        <f>ROUND(C307,0)</f>
        <v>-17432930</v>
      </c>
      <c r="AK730" s="273">
        <f>ROUND(C308,0)</f>
        <v>0</v>
      </c>
      <c r="AL730" s="273">
        <f>ROUND(C309,0)</f>
        <v>3894142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256257</v>
      </c>
      <c r="AQ730" s="273">
        <f>ROUND(C316,0)</f>
        <v>0</v>
      </c>
      <c r="AR730" s="273">
        <f>ROUND(C317,0)</f>
        <v>0</v>
      </c>
      <c r="AS730" s="273">
        <f>ROUND(C318,0)</f>
        <v>8527807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1253714</v>
      </c>
      <c r="AX730" s="273">
        <f>ROUND(C325,0)</f>
        <v>0</v>
      </c>
      <c r="AY730" s="273">
        <f>ROUND(C326,0)</f>
        <v>0</v>
      </c>
      <c r="AZ730" s="273">
        <f>ROUND(C327,0)</f>
        <v>0</v>
      </c>
      <c r="BA730" s="273">
        <f>ROUND(C328,0)</f>
        <v>0</v>
      </c>
      <c r="BB730" s="273">
        <f>ROUND(C332,0)</f>
        <v>124288501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323.72000000000003</v>
      </c>
      <c r="BJ730" s="273">
        <f>ROUND(C359,0)</f>
        <v>65508093</v>
      </c>
      <c r="BK730" s="273">
        <f>ROUND(C360,0)</f>
        <v>197793740</v>
      </c>
      <c r="BL730" s="273">
        <f>ROUND(C364,0)</f>
        <v>178077740</v>
      </c>
      <c r="BM730" s="273">
        <f>ROUND(C365,0)</f>
        <v>2125175</v>
      </c>
      <c r="BN730" s="273">
        <f>ROUND(C366,0)</f>
        <v>2314112</v>
      </c>
      <c r="BO730" s="273">
        <f>ROUND(C370,0)</f>
        <v>2423756</v>
      </c>
      <c r="BP730" s="273">
        <f>ROUND(C371,0)</f>
        <v>0</v>
      </c>
      <c r="BQ730" s="273">
        <f>ROUND(C378,0)</f>
        <v>32100739</v>
      </c>
      <c r="BR730" s="273">
        <f>ROUND(C379,0)</f>
        <v>7579636</v>
      </c>
      <c r="BS730" s="273">
        <f>ROUND(C380,0)</f>
        <v>2093580</v>
      </c>
      <c r="BT730" s="273">
        <f>ROUND(C381,0)</f>
        <v>6341694</v>
      </c>
      <c r="BU730" s="273">
        <f>ROUND(C382,0)</f>
        <v>579694</v>
      </c>
      <c r="BV730" s="273">
        <f>ROUND(C383,0)</f>
        <v>21257429</v>
      </c>
      <c r="BW730" s="273">
        <f>ROUND(C384,0)</f>
        <v>4383716</v>
      </c>
      <c r="BX730" s="273">
        <f>ROUND(C385,0)</f>
        <v>1679219</v>
      </c>
      <c r="BY730" s="273">
        <f>ROUND(C386,0)</f>
        <v>645780</v>
      </c>
      <c r="BZ730" s="273">
        <f>ROUND(C387,0)</f>
        <v>855615</v>
      </c>
      <c r="CA730" s="273">
        <f>ROUND(C388,0)</f>
        <v>8737</v>
      </c>
      <c r="CB730" s="273">
        <f>C363</f>
        <v>2789127.36</v>
      </c>
      <c r="CC730" s="273">
        <f>ROUND(C389,0)</f>
        <v>301728</v>
      </c>
      <c r="CD730" s="273">
        <f>ROUND(C392,0)</f>
        <v>15279996</v>
      </c>
      <c r="CE730" s="273">
        <f>ROUND(C394,0)</f>
        <v>0</v>
      </c>
      <c r="CF730" s="201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035*2021*6010*A</v>
      </c>
      <c r="B734" s="273">
        <f>ROUND(C59,0)</f>
        <v>0</v>
      </c>
      <c r="C734" s="273">
        <f>ROUND(C60,2)</f>
        <v>0</v>
      </c>
      <c r="D734" s="273">
        <f>ROUND(C61,0)</f>
        <v>0</v>
      </c>
      <c r="E734" s="273">
        <f>ROUND(C62,0)</f>
        <v>0</v>
      </c>
      <c r="F734" s="273">
        <f>ROUND(C63,0)</f>
        <v>0</v>
      </c>
      <c r="G734" s="273">
        <f>ROUND(C64,0)</f>
        <v>0</v>
      </c>
      <c r="H734" s="273">
        <f>ROUND(C65,0)</f>
        <v>0</v>
      </c>
      <c r="I734" s="273">
        <f>ROUND(C66,0)</f>
        <v>0</v>
      </c>
      <c r="J734" s="273">
        <f>ROUND(C67,0)</f>
        <v>0</v>
      </c>
      <c r="K734" s="273">
        <f>ROUND(C68,0)</f>
        <v>0</v>
      </c>
      <c r="L734" s="273">
        <f>ROUND(C69,0)</f>
        <v>0</v>
      </c>
      <c r="M734" s="273">
        <f>ROUND(C70,0)</f>
        <v>0</v>
      </c>
      <c r="N734" s="273">
        <f>ROUND(C75,0)</f>
        <v>0</v>
      </c>
      <c r="O734" s="273">
        <f>ROUND(C73,0)</f>
        <v>0</v>
      </c>
      <c r="P734" s="273">
        <f>IF(C76&gt;0,ROUND(C76,0),0)</f>
        <v>0</v>
      </c>
      <c r="Q734" s="273">
        <f>IF(C77&gt;0,ROUND(C77,0),0)</f>
        <v>0</v>
      </c>
      <c r="R734" s="273">
        <f>IF(C78&gt;0,ROUND(C78,0),0)</f>
        <v>0</v>
      </c>
      <c r="S734" s="273">
        <f>IF(C79&gt;0,ROUND(C79,0),0)</f>
        <v>0</v>
      </c>
      <c r="T734" s="273">
        <f>IF(C80&gt;0,ROUND(C80,2),0)</f>
        <v>0</v>
      </c>
      <c r="U734" s="273"/>
      <c r="V734" s="273"/>
      <c r="W734" s="273"/>
      <c r="X734" s="273"/>
      <c r="Y734" s="273">
        <f>IF(M668&lt;&gt;0,ROUND(M668,0),0)</f>
        <v>0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9" t="str">
        <f>RIGHT($C$83,3)&amp;"*"&amp;RIGHT($C$82,4)&amp;"*"&amp;D$55&amp;"*"&amp;"A"</f>
        <v>035*2021*6030*A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9" t="str">
        <f>RIGHT($C$83,3)&amp;"*"&amp;RIGHT($C$82,4)&amp;"*"&amp;E$55&amp;"*"&amp;"A"</f>
        <v>035*2021*6070*A</v>
      </c>
      <c r="B736" s="273">
        <f>ROUND(E59,0)</f>
        <v>5331</v>
      </c>
      <c r="C736" s="275">
        <f>ROUND(E60,2)</f>
        <v>39.61</v>
      </c>
      <c r="D736" s="273">
        <f>ROUND(E61,0)</f>
        <v>3927664</v>
      </c>
      <c r="E736" s="273">
        <f>ROUND(E62,0)</f>
        <v>925569</v>
      </c>
      <c r="F736" s="273">
        <f>ROUND(E63,0)</f>
        <v>0</v>
      </c>
      <c r="G736" s="273">
        <f>ROUND(E64,0)</f>
        <v>254302</v>
      </c>
      <c r="H736" s="273">
        <f>ROUND(E65,0)</f>
        <v>882</v>
      </c>
      <c r="I736" s="273">
        <f>ROUND(E66,0)</f>
        <v>106268</v>
      </c>
      <c r="J736" s="273">
        <f>ROUND(E67,0)</f>
        <v>443707</v>
      </c>
      <c r="K736" s="273">
        <f>ROUND(E68,0)</f>
        <v>3234</v>
      </c>
      <c r="L736" s="273">
        <f>ROUND(E69,0)</f>
        <v>6035</v>
      </c>
      <c r="M736" s="273">
        <f>ROUND(E70,0)</f>
        <v>-1250</v>
      </c>
      <c r="N736" s="273">
        <f>ROUND(E75,0)</f>
        <v>24876634</v>
      </c>
      <c r="O736" s="273">
        <f>ROUND(E73,0)</f>
        <v>20162586</v>
      </c>
      <c r="P736" s="273">
        <f>IF(E76&gt;0,ROUND(E76,0),0)</f>
        <v>15862</v>
      </c>
      <c r="Q736" s="273">
        <f>IF(E77&gt;0,ROUND(E77,0),0)</f>
        <v>30734</v>
      </c>
      <c r="R736" s="273">
        <f>IF(E78&gt;0,ROUND(E78,0),0)</f>
        <v>4818</v>
      </c>
      <c r="S736" s="273">
        <f>IF(E79&gt;0,ROUND(E79,0),0)</f>
        <v>65350</v>
      </c>
      <c r="T736" s="275">
        <f>IF(E80&gt;0,ROUND(E80,2),0)</f>
        <v>29</v>
      </c>
      <c r="U736" s="273"/>
      <c r="V736" s="274"/>
      <c r="W736" s="273"/>
      <c r="X736" s="273"/>
      <c r="Y736" s="273">
        <f t="shared" si="21"/>
        <v>4569456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str">
        <f>RIGHT($C$83,3)&amp;"*"&amp;RIGHT($C$82,4)&amp;"*"&amp;F$55&amp;"*"&amp;"A"</f>
        <v>035*2021*6100*A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str">
        <f>RIGHT($C$83,3)&amp;"*"&amp;RIGHT($C$82,4)&amp;"*"&amp;G$55&amp;"*"&amp;"A"</f>
        <v>035*2021*6120*A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str">
        <f>RIGHT($C$83,3)&amp;"*"&amp;RIGHT($C$82,4)&amp;"*"&amp;H$55&amp;"*"&amp;"A"</f>
        <v>035*2021*6140*A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str">
        <f>RIGHT($C$83,3)&amp;"*"&amp;RIGHT($C$82,4)&amp;"*"&amp;I$55&amp;"*"&amp;"A"</f>
        <v>035*2021*6150*A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str">
        <f>RIGHT($C$83,3)&amp;"*"&amp;RIGHT($C$82,4)&amp;"*"&amp;J$55&amp;"*"&amp;"A"</f>
        <v>035*2021*6170*A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str">
        <f>RIGHT($C$83,3)&amp;"*"&amp;RIGHT($C$82,4)&amp;"*"&amp;K$55&amp;"*"&amp;"A"</f>
        <v>035*2021*6200*A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str">
        <f>RIGHT($C$83,3)&amp;"*"&amp;RIGHT($C$82,4)&amp;"*"&amp;L$55&amp;"*"&amp;"A"</f>
        <v>035*2021*6210*A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str">
        <f>RIGHT($C$83,3)&amp;"*"&amp;RIGHT($C$82,4)&amp;"*"&amp;M$55&amp;"*"&amp;"A"</f>
        <v>035*2021*6330*A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str">
        <f>RIGHT($C$83,3)&amp;"*"&amp;RIGHT($C$82,4)&amp;"*"&amp;N$55&amp;"*"&amp;"A"</f>
        <v>035*2021*6400*A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str">
        <f>RIGHT($C$83,3)&amp;"*"&amp;RIGHT($C$82,4)&amp;"*"&amp;O$55&amp;"*"&amp;"A"</f>
        <v>035*2021*7010*A</v>
      </c>
      <c r="B746" s="273">
        <f>ROUND(O59,0)</f>
        <v>1286</v>
      </c>
      <c r="C746" s="275">
        <f>ROUND(O60,2)</f>
        <v>14.61</v>
      </c>
      <c r="D746" s="273">
        <f>ROUND(O61,0)</f>
        <v>1729902</v>
      </c>
      <c r="E746" s="273">
        <f>ROUND(O62,0)</f>
        <v>407864</v>
      </c>
      <c r="F746" s="273">
        <f>ROUND(O63,0)</f>
        <v>0</v>
      </c>
      <c r="G746" s="273">
        <f>ROUND(O64,0)</f>
        <v>120773</v>
      </c>
      <c r="H746" s="273">
        <f>ROUND(O65,0)</f>
        <v>681</v>
      </c>
      <c r="I746" s="273">
        <f>ROUND(O66,0)</f>
        <v>87763</v>
      </c>
      <c r="J746" s="273">
        <f>ROUND(O67,0)</f>
        <v>170785</v>
      </c>
      <c r="K746" s="273">
        <f>ROUND(O68,0)</f>
        <v>1053</v>
      </c>
      <c r="L746" s="273">
        <f>ROUND(O69,0)</f>
        <v>7442</v>
      </c>
      <c r="M746" s="273">
        <f>ROUND(O70,0)</f>
        <v>2170</v>
      </c>
      <c r="N746" s="273">
        <f>ROUND(O75,0)</f>
        <v>9938702</v>
      </c>
      <c r="O746" s="273">
        <f>ROUND(O73,0)</f>
        <v>9270971</v>
      </c>
      <c r="P746" s="273">
        <f>IF(O76&gt;0,ROUND(O76,0),0)</f>
        <v>5994</v>
      </c>
      <c r="Q746" s="273">
        <f>IF(O77&gt;0,ROUND(O77,0),0)</f>
        <v>0</v>
      </c>
      <c r="R746" s="273">
        <f>IF(O78&gt;0,ROUND(O78,0),0)</f>
        <v>1821</v>
      </c>
      <c r="S746" s="273">
        <f>IF(O79&gt;0,ROUND(O79,0),0)</f>
        <v>20917</v>
      </c>
      <c r="T746" s="275">
        <f>IF(O80&gt;0,ROUND(O80,2),0)</f>
        <v>12.04</v>
      </c>
      <c r="U746" s="273"/>
      <c r="V746" s="274"/>
      <c r="W746" s="273"/>
      <c r="X746" s="273"/>
      <c r="Y746" s="273">
        <f t="shared" si="21"/>
        <v>1340718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str">
        <f>RIGHT($C$83,3)&amp;"*"&amp;RIGHT($C$82,4)&amp;"*"&amp;P$55&amp;"*"&amp;"A"</f>
        <v>035*2021*7020*A</v>
      </c>
      <c r="B747" s="273">
        <f>ROUND(P59,0)</f>
        <v>142155</v>
      </c>
      <c r="C747" s="275">
        <f>ROUND(P60,2)</f>
        <v>20.85</v>
      </c>
      <c r="D747" s="273">
        <f>ROUND(P61,0)</f>
        <v>2053407</v>
      </c>
      <c r="E747" s="273">
        <f>ROUND(P62,0)</f>
        <v>485054</v>
      </c>
      <c r="F747" s="273">
        <f>ROUND(P63,0)</f>
        <v>77331</v>
      </c>
      <c r="G747" s="273">
        <f>ROUND(P64,0)</f>
        <v>2645253</v>
      </c>
      <c r="H747" s="273">
        <f>ROUND(P65,0)</f>
        <v>1550</v>
      </c>
      <c r="I747" s="273">
        <f>ROUND(P66,0)</f>
        <v>432925</v>
      </c>
      <c r="J747" s="273">
        <f>ROUND(P67,0)</f>
        <v>852553</v>
      </c>
      <c r="K747" s="273">
        <f>ROUND(P68,0)</f>
        <v>19160</v>
      </c>
      <c r="L747" s="273">
        <f>ROUND(P69,0)</f>
        <v>41221</v>
      </c>
      <c r="M747" s="273">
        <f>ROUND(P70,0)</f>
        <v>0</v>
      </c>
      <c r="N747" s="273">
        <f>ROUND(P75,0)</f>
        <v>67057617</v>
      </c>
      <c r="O747" s="273">
        <f>ROUND(P73,0)</f>
        <v>11022616</v>
      </c>
      <c r="P747" s="273">
        <f>IF(P76&gt;0,ROUND(P76,0),0)</f>
        <v>17054</v>
      </c>
      <c r="Q747" s="273">
        <f>IF(P77&gt;0,ROUND(P77,0),0)</f>
        <v>0</v>
      </c>
      <c r="R747" s="273">
        <f>IF(P78&gt;0,ROUND(P78,0),0)</f>
        <v>5181</v>
      </c>
      <c r="S747" s="273">
        <f>IF(P79&gt;0,ROUND(P79,0),0)</f>
        <v>42653</v>
      </c>
      <c r="T747" s="275">
        <f>IF(P80&gt;0,ROUND(P80,2),0)</f>
        <v>8.35</v>
      </c>
      <c r="U747" s="273"/>
      <c r="V747" s="274"/>
      <c r="W747" s="273"/>
      <c r="X747" s="273"/>
      <c r="Y747" s="273">
        <f t="shared" si="21"/>
        <v>3993754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str">
        <f>RIGHT($C$83,3)&amp;"*"&amp;RIGHT($C$82,4)&amp;"*"&amp;Q$55&amp;"*"&amp;"A"</f>
        <v>035*2021*7030*A</v>
      </c>
      <c r="B748" s="273">
        <f>ROUND(Q59,0)</f>
        <v>6104</v>
      </c>
      <c r="C748" s="275">
        <f>ROUND(Q60,2)</f>
        <v>10.91</v>
      </c>
      <c r="D748" s="273">
        <f>ROUND(Q61,0)</f>
        <v>1317629</v>
      </c>
      <c r="E748" s="273">
        <f>ROUND(Q62,0)</f>
        <v>310504</v>
      </c>
      <c r="F748" s="273">
        <f>ROUND(Q63,0)</f>
        <v>0</v>
      </c>
      <c r="G748" s="273">
        <f>ROUND(Q64,0)</f>
        <v>59391</v>
      </c>
      <c r="H748" s="273">
        <f>ROUND(Q65,0)</f>
        <v>0</v>
      </c>
      <c r="I748" s="273">
        <f>ROUND(Q66,0)</f>
        <v>10869</v>
      </c>
      <c r="J748" s="273">
        <f>ROUND(Q67,0)</f>
        <v>30780</v>
      </c>
      <c r="K748" s="273">
        <f>ROUND(Q68,0)</f>
        <v>1288</v>
      </c>
      <c r="L748" s="273">
        <f>ROUND(Q69,0)</f>
        <v>11887</v>
      </c>
      <c r="M748" s="273">
        <f>ROUND(Q70,0)</f>
        <v>0</v>
      </c>
      <c r="N748" s="273">
        <f>ROUND(Q75,0)</f>
        <v>7547741</v>
      </c>
      <c r="O748" s="273">
        <f>ROUND(Q73,0)</f>
        <v>1085425</v>
      </c>
      <c r="P748" s="273">
        <f>IF(Q76&gt;0,ROUND(Q76,0),0)</f>
        <v>1200</v>
      </c>
      <c r="Q748" s="273">
        <f>IF(Q77&gt;0,ROUND(Q77,0),0)</f>
        <v>0</v>
      </c>
      <c r="R748" s="273">
        <f>IF(Q78&gt;0,ROUND(Q78,0),0)</f>
        <v>365</v>
      </c>
      <c r="S748" s="273">
        <f>IF(Q79&gt;0,ROUND(Q79,0),0)</f>
        <v>0</v>
      </c>
      <c r="T748" s="275">
        <f>IF(Q80&gt;0,ROUND(Q80,2),0)</f>
        <v>8.7200000000000006</v>
      </c>
      <c r="U748" s="273"/>
      <c r="V748" s="274"/>
      <c r="W748" s="273"/>
      <c r="X748" s="273"/>
      <c r="Y748" s="273">
        <f t="shared" si="21"/>
        <v>816632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str">
        <f>RIGHT($C$83,3)&amp;"*"&amp;RIGHT($C$82,4)&amp;"*"&amp;R$55&amp;"*"&amp;"A"</f>
        <v>035*2021*7040*A</v>
      </c>
      <c r="B749" s="273">
        <f>ROUND(R59,0)</f>
        <v>141990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130127</v>
      </c>
      <c r="G749" s="273">
        <f>ROUND(R64,0)</f>
        <v>89979</v>
      </c>
      <c r="H749" s="273">
        <f>ROUND(R65,0)</f>
        <v>0</v>
      </c>
      <c r="I749" s="273">
        <f>ROUND(R66,0)</f>
        <v>6895</v>
      </c>
      <c r="J749" s="273">
        <f>ROUND(R67,0)</f>
        <v>5959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5490019</v>
      </c>
      <c r="O749" s="273">
        <f>ROUND(R73,0)</f>
        <v>1192804</v>
      </c>
      <c r="P749" s="273">
        <f>IF(R76&gt;0,ROUND(R76,0),0)</f>
        <v>192</v>
      </c>
      <c r="Q749" s="273">
        <f>IF(R77&gt;0,ROUND(R77,0),0)</f>
        <v>0</v>
      </c>
      <c r="R749" s="273">
        <f>IF(R78&gt;0,ROUND(R78,0),0)</f>
        <v>58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179289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str">
        <f>RIGHT($C$83,3)&amp;"*"&amp;RIGHT($C$82,4)&amp;"*"&amp;S$55&amp;"*"&amp;"A"</f>
        <v>035*2021*7050*A</v>
      </c>
      <c r="B750" s="273"/>
      <c r="C750" s="275">
        <f>ROUND(S60,2)</f>
        <v>5.37</v>
      </c>
      <c r="D750" s="273">
        <f>ROUND(S61,0)</f>
        <v>326252</v>
      </c>
      <c r="E750" s="273">
        <f>ROUND(S62,0)</f>
        <v>76968</v>
      </c>
      <c r="F750" s="273">
        <f>ROUND(S63,0)</f>
        <v>0</v>
      </c>
      <c r="G750" s="273">
        <f>ROUND(S64,0)</f>
        <v>-301097</v>
      </c>
      <c r="H750" s="273">
        <f>ROUND(S65,0)</f>
        <v>0</v>
      </c>
      <c r="I750" s="273">
        <f>ROUND(S66,0)</f>
        <v>40114</v>
      </c>
      <c r="J750" s="273">
        <f>ROUND(S67,0)</f>
        <v>71609</v>
      </c>
      <c r="K750" s="273">
        <f>ROUND(S68,0)</f>
        <v>4773</v>
      </c>
      <c r="L750" s="273">
        <f>ROUND(S69,0)</f>
        <v>608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2955</v>
      </c>
      <c r="Q750" s="273">
        <f>IF(S77&gt;0,ROUND(S77,0),0)</f>
        <v>0</v>
      </c>
      <c r="R750" s="273">
        <f>IF(S78&gt;0,ROUND(S78,0),0)</f>
        <v>898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186261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str">
        <f>RIGHT($C$83,3)&amp;"*"&amp;RIGHT($C$82,4)&amp;"*"&amp;T$55&amp;"*"&amp;"A"</f>
        <v>035*2021*7060*A</v>
      </c>
      <c r="B751" s="273"/>
      <c r="C751" s="275">
        <f>ROUND(T60,2)</f>
        <v>0.18</v>
      </c>
      <c r="D751" s="273">
        <f>ROUND(T61,0)</f>
        <v>26336</v>
      </c>
      <c r="E751" s="273">
        <f>ROUND(T62,0)</f>
        <v>6352</v>
      </c>
      <c r="F751" s="273">
        <f>ROUND(T63,0)</f>
        <v>0</v>
      </c>
      <c r="G751" s="273">
        <f>ROUND(T64,0)</f>
        <v>32362</v>
      </c>
      <c r="H751" s="273">
        <f>ROUND(T65,0)</f>
        <v>0</v>
      </c>
      <c r="I751" s="273">
        <f>ROUND(T66,0)</f>
        <v>19746</v>
      </c>
      <c r="J751" s="273">
        <f>ROUND(T67,0)</f>
        <v>0</v>
      </c>
      <c r="K751" s="273">
        <f>ROUND(T68,0)</f>
        <v>0</v>
      </c>
      <c r="L751" s="273">
        <f>ROUND(T69,0)</f>
        <v>165</v>
      </c>
      <c r="M751" s="273">
        <f>ROUND(T70,0)</f>
        <v>0</v>
      </c>
      <c r="N751" s="273">
        <f>ROUND(T75,0)</f>
        <v>517569</v>
      </c>
      <c r="O751" s="273">
        <f>ROUND(T73,0)</f>
        <v>457052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0.18</v>
      </c>
      <c r="U751" s="273"/>
      <c r="V751" s="274"/>
      <c r="W751" s="273"/>
      <c r="X751" s="273"/>
      <c r="Y751" s="273">
        <f t="shared" si="21"/>
        <v>36056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str">
        <f>RIGHT($C$83,3)&amp;"*"&amp;RIGHT($C$82,4)&amp;"*"&amp;U$55&amp;"*"&amp;"A"</f>
        <v>035*2021*7070*A</v>
      </c>
      <c r="B752" s="273">
        <f>ROUND(U59,0)</f>
        <v>90579</v>
      </c>
      <c r="C752" s="275">
        <f>ROUND(U60,2)</f>
        <v>11.71</v>
      </c>
      <c r="D752" s="273">
        <f>ROUND(U61,0)</f>
        <v>866980</v>
      </c>
      <c r="E752" s="273">
        <f>ROUND(U62,0)</f>
        <v>204356</v>
      </c>
      <c r="F752" s="273">
        <f>ROUND(U63,0)</f>
        <v>2366</v>
      </c>
      <c r="G752" s="273">
        <f>ROUND(U64,0)</f>
        <v>462600</v>
      </c>
      <c r="H752" s="273">
        <f>ROUND(U65,0)</f>
        <v>197</v>
      </c>
      <c r="I752" s="273">
        <f>ROUND(U66,0)</f>
        <v>414621</v>
      </c>
      <c r="J752" s="273">
        <f>ROUND(U67,0)</f>
        <v>62023</v>
      </c>
      <c r="K752" s="273">
        <f>ROUND(U68,0)</f>
        <v>87090</v>
      </c>
      <c r="L752" s="273">
        <f>ROUND(U69,0)</f>
        <v>15100</v>
      </c>
      <c r="M752" s="273">
        <f>ROUND(U70,0)</f>
        <v>20832</v>
      </c>
      <c r="N752" s="273">
        <f>ROUND(U75,0)</f>
        <v>13104558</v>
      </c>
      <c r="O752" s="273">
        <f>ROUND(U73,0)</f>
        <v>4597243</v>
      </c>
      <c r="P752" s="273">
        <f>IF(U76&gt;0,ROUND(U76,0),0)</f>
        <v>1626</v>
      </c>
      <c r="Q752" s="273">
        <f>IF(U77&gt;0,ROUND(U77,0),0)</f>
        <v>0</v>
      </c>
      <c r="R752" s="273">
        <f>IF(U78&gt;0,ROUND(U78,0),0)</f>
        <v>494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888820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str">
        <f>RIGHT($C$83,3)&amp;"*"&amp;RIGHT($C$82,4)&amp;"*"&amp;V$55&amp;"*"&amp;"A"</f>
        <v>035*2021*7110*A</v>
      </c>
      <c r="B753" s="273">
        <f>ROUND(V59,0)</f>
        <v>0</v>
      </c>
      <c r="C753" s="275">
        <f>ROUND(V60,2)</f>
        <v>0</v>
      </c>
      <c r="D753" s="273">
        <f>ROUND(V61,0)</f>
        <v>0</v>
      </c>
      <c r="E753" s="273">
        <f>ROUND(V62,0)</f>
        <v>0</v>
      </c>
      <c r="F753" s="273">
        <f>ROUND(V63,0)</f>
        <v>0</v>
      </c>
      <c r="G753" s="273">
        <f>ROUND(V64,0)</f>
        <v>0</v>
      </c>
      <c r="H753" s="273">
        <f>ROUND(V65,0)</f>
        <v>0</v>
      </c>
      <c r="I753" s="273">
        <f>ROUND(V66,0)</f>
        <v>0</v>
      </c>
      <c r="J753" s="273">
        <f>ROUND(V67,0)</f>
        <v>0</v>
      </c>
      <c r="K753" s="273">
        <f>ROUND(V68,0)</f>
        <v>0</v>
      </c>
      <c r="L753" s="273">
        <f>ROUND(V69,0)</f>
        <v>0</v>
      </c>
      <c r="M753" s="273">
        <f>ROUND(V70,0)</f>
        <v>0</v>
      </c>
      <c r="N753" s="273">
        <f>ROUND(V75,0)</f>
        <v>0</v>
      </c>
      <c r="O753" s="273">
        <f>ROUND(V73,0)</f>
        <v>0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</v>
      </c>
      <c r="U753" s="273"/>
      <c r="V753" s="274"/>
      <c r="W753" s="273"/>
      <c r="X753" s="273"/>
      <c r="Y753" s="273">
        <f t="shared" si="21"/>
        <v>0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str">
        <f>RIGHT($C$83,3)&amp;"*"&amp;RIGHT($C$82,4)&amp;"*"&amp;W$55&amp;"*"&amp;"A"</f>
        <v>035*2021*7120*A</v>
      </c>
      <c r="B754" s="273">
        <f>ROUND(W59,0)</f>
        <v>1229</v>
      </c>
      <c r="C754" s="275">
        <f>ROUND(W60,2)</f>
        <v>1.92</v>
      </c>
      <c r="D754" s="273">
        <f>ROUND(W61,0)</f>
        <v>240416</v>
      </c>
      <c r="E754" s="273">
        <f>ROUND(W62,0)</f>
        <v>56655</v>
      </c>
      <c r="F754" s="273">
        <f>ROUND(W63,0)</f>
        <v>2300</v>
      </c>
      <c r="G754" s="273">
        <f>ROUND(W64,0)</f>
        <v>10137</v>
      </c>
      <c r="H754" s="273">
        <f>ROUND(W65,0)</f>
        <v>0</v>
      </c>
      <c r="I754" s="273">
        <f>ROUND(W66,0)</f>
        <v>111089</v>
      </c>
      <c r="J754" s="273">
        <f>ROUND(W67,0)</f>
        <v>26857</v>
      </c>
      <c r="K754" s="273">
        <f>ROUND(W68,0)</f>
        <v>0</v>
      </c>
      <c r="L754" s="273">
        <f>ROUND(W69,0)</f>
        <v>34</v>
      </c>
      <c r="M754" s="273">
        <f>ROUND(W70,0)</f>
        <v>0</v>
      </c>
      <c r="N754" s="273">
        <f>ROUND(W75,0)</f>
        <v>2969826</v>
      </c>
      <c r="O754" s="273">
        <f>ROUND(W73,0)</f>
        <v>232480</v>
      </c>
      <c r="P754" s="273">
        <f>IF(W76&gt;0,ROUND(W76,0),0)</f>
        <v>720</v>
      </c>
      <c r="Q754" s="273">
        <f>IF(W77&gt;0,ROUND(W77,0),0)</f>
        <v>0</v>
      </c>
      <c r="R754" s="273">
        <f>IF(W78&gt;0,ROUND(W78,0),0)</f>
        <v>219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208855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str">
        <f>RIGHT($C$83,3)&amp;"*"&amp;RIGHT($C$82,4)&amp;"*"&amp;X$55&amp;"*"&amp;"A"</f>
        <v>035*2021*7130*A</v>
      </c>
      <c r="B755" s="273">
        <f>ROUND(X59,0)</f>
        <v>5231</v>
      </c>
      <c r="C755" s="275">
        <f>ROUND(X60,2)</f>
        <v>4.99</v>
      </c>
      <c r="D755" s="273">
        <f>ROUND(X61,0)</f>
        <v>666401</v>
      </c>
      <c r="E755" s="273">
        <f>ROUND(X62,0)</f>
        <v>157040</v>
      </c>
      <c r="F755" s="273">
        <f>ROUND(X63,0)</f>
        <v>1755</v>
      </c>
      <c r="G755" s="273">
        <f>ROUND(X64,0)</f>
        <v>68049</v>
      </c>
      <c r="H755" s="273">
        <f>ROUND(X65,0)</f>
        <v>0</v>
      </c>
      <c r="I755" s="273">
        <f>ROUND(X66,0)</f>
        <v>83162</v>
      </c>
      <c r="J755" s="273">
        <f>ROUND(X67,0)</f>
        <v>16953</v>
      </c>
      <c r="K755" s="273">
        <f>ROUND(X68,0)</f>
        <v>0</v>
      </c>
      <c r="L755" s="273">
        <f>ROUND(X69,0)</f>
        <v>138</v>
      </c>
      <c r="M755" s="273">
        <f>ROUND(X70,0)</f>
        <v>0</v>
      </c>
      <c r="N755" s="273">
        <f>ROUND(X75,0)</f>
        <v>14127857</v>
      </c>
      <c r="O755" s="273">
        <f>ROUND(X73,0)</f>
        <v>1435079</v>
      </c>
      <c r="P755" s="273">
        <f>IF(X76&gt;0,ROUND(X76,0),0)</f>
        <v>576</v>
      </c>
      <c r="Q755" s="273">
        <f>IF(X77&gt;0,ROUND(X77,0),0)</f>
        <v>0</v>
      </c>
      <c r="R755" s="273">
        <f>IF(X78&gt;0,ROUND(X78,0),0)</f>
        <v>175</v>
      </c>
      <c r="S755" s="273">
        <f>IF(X79&gt;0,ROUND(X79,0),0)</f>
        <v>0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568110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str">
        <f>RIGHT($C$83,3)&amp;"*"&amp;RIGHT($C$82,4)&amp;"*"&amp;Y$55&amp;"*"&amp;"A"</f>
        <v>035*2021*7140*A</v>
      </c>
      <c r="B756" s="273">
        <f>ROUND(Y59,0)</f>
        <v>38484</v>
      </c>
      <c r="C756" s="275">
        <f>ROUND(Y60,2)</f>
        <v>11.73</v>
      </c>
      <c r="D756" s="273">
        <f>ROUND(Y61,0)</f>
        <v>1243808</v>
      </c>
      <c r="E756" s="273">
        <f>ROUND(Y62,0)</f>
        <v>293108</v>
      </c>
      <c r="F756" s="273">
        <f>ROUND(Y63,0)</f>
        <v>7847</v>
      </c>
      <c r="G756" s="273">
        <f>ROUND(Y64,0)</f>
        <v>50958</v>
      </c>
      <c r="H756" s="273">
        <f>ROUND(Y65,0)</f>
        <v>0</v>
      </c>
      <c r="I756" s="273">
        <f>ROUND(Y66,0)</f>
        <v>239144</v>
      </c>
      <c r="J756" s="273">
        <f>ROUND(Y67,0)</f>
        <v>375827</v>
      </c>
      <c r="K756" s="273">
        <f>ROUND(Y68,0)</f>
        <v>3657</v>
      </c>
      <c r="L756" s="273">
        <f>ROUND(Y69,0)</f>
        <v>966</v>
      </c>
      <c r="M756" s="273">
        <f>ROUND(Y70,0)</f>
        <v>1008</v>
      </c>
      <c r="N756" s="273">
        <f>ROUND(Y75,0)</f>
        <v>8210539</v>
      </c>
      <c r="O756" s="273">
        <f>ROUND(Y73,0)</f>
        <v>727584</v>
      </c>
      <c r="P756" s="273">
        <f>IF(Y76&gt;0,ROUND(Y76,0),0)</f>
        <v>9797</v>
      </c>
      <c r="Q756" s="273">
        <f>IF(Y77&gt;0,ROUND(Y77,0),0)</f>
        <v>0</v>
      </c>
      <c r="R756" s="273">
        <f>IF(Y78&gt;0,ROUND(Y78,0),0)</f>
        <v>2976</v>
      </c>
      <c r="S756" s="273">
        <f>IF(Y79&gt;0,ROUND(Y79,0),0)</f>
        <v>26082</v>
      </c>
      <c r="T756" s="275">
        <f>IF(Y80&gt;0,ROUND(Y80,2),0)</f>
        <v>0</v>
      </c>
      <c r="U756" s="273"/>
      <c r="V756" s="274"/>
      <c r="W756" s="273"/>
      <c r="X756" s="273"/>
      <c r="Y756" s="273">
        <f t="shared" si="21"/>
        <v>1180556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str">
        <f>RIGHT($C$83,3)&amp;"*"&amp;RIGHT($C$82,4)&amp;"*"&amp;Z$55&amp;"*"&amp;"A"</f>
        <v>035*2021*7150*A</v>
      </c>
      <c r="B757" s="273">
        <f>ROUND(Z59,0)</f>
        <v>0</v>
      </c>
      <c r="C757" s="275">
        <f>ROUND(Z60,2)</f>
        <v>0</v>
      </c>
      <c r="D757" s="273">
        <f>ROUND(Z61,0)</f>
        <v>0</v>
      </c>
      <c r="E757" s="273">
        <f>ROUND(Z62,0)</f>
        <v>0</v>
      </c>
      <c r="F757" s="273">
        <f>ROUND(Z63,0)</f>
        <v>0</v>
      </c>
      <c r="G757" s="273">
        <f>ROUND(Z64,0)</f>
        <v>0</v>
      </c>
      <c r="H757" s="273">
        <f>ROUND(Z65,0)</f>
        <v>0</v>
      </c>
      <c r="I757" s="273">
        <f>ROUND(Z66,0)</f>
        <v>0</v>
      </c>
      <c r="J757" s="273">
        <f>ROUND(Z67,0)</f>
        <v>0</v>
      </c>
      <c r="K757" s="273">
        <f>ROUND(Z68,0)</f>
        <v>0</v>
      </c>
      <c r="L757" s="273">
        <f>ROUND(Z69,0)</f>
        <v>0</v>
      </c>
      <c r="M757" s="273">
        <f>ROUND(Z70,0)</f>
        <v>0</v>
      </c>
      <c r="N757" s="273">
        <f>ROUND(Z75,0)</f>
        <v>0</v>
      </c>
      <c r="O757" s="273">
        <f>ROUND(Z73,0)</f>
        <v>0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</v>
      </c>
      <c r="U757" s="273"/>
      <c r="V757" s="274"/>
      <c r="W757" s="273"/>
      <c r="X757" s="273"/>
      <c r="Y757" s="273">
        <f t="shared" si="21"/>
        <v>0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str">
        <f>RIGHT($C$83,3)&amp;"*"&amp;RIGHT($C$82,4)&amp;"*"&amp;AA$55&amp;"*"&amp;"A"</f>
        <v>035*2021*7160*A</v>
      </c>
      <c r="B758" s="273">
        <f>ROUND(AA59,0)</f>
        <v>332</v>
      </c>
      <c r="C758" s="275">
        <f>ROUND(AA60,2)</f>
        <v>1.08</v>
      </c>
      <c r="D758" s="273">
        <f>ROUND(AA61,0)</f>
        <v>151811</v>
      </c>
      <c r="E758" s="273">
        <f>ROUND(AA62,0)</f>
        <v>35775</v>
      </c>
      <c r="F758" s="273">
        <f>ROUND(AA63,0)</f>
        <v>4178</v>
      </c>
      <c r="G758" s="273">
        <f>ROUND(AA64,0)</f>
        <v>66003</v>
      </c>
      <c r="H758" s="273">
        <f>ROUND(AA65,0)</f>
        <v>0</v>
      </c>
      <c r="I758" s="273">
        <f>ROUND(AA66,0)</f>
        <v>0</v>
      </c>
      <c r="J758" s="273">
        <f>ROUND(AA67,0)</f>
        <v>2499</v>
      </c>
      <c r="K758" s="273">
        <f>ROUND(AA68,0)</f>
        <v>0</v>
      </c>
      <c r="L758" s="273">
        <f>ROUND(AA69,0)</f>
        <v>52</v>
      </c>
      <c r="M758" s="273">
        <f>ROUND(AA70,0)</f>
        <v>0</v>
      </c>
      <c r="N758" s="273">
        <f>ROUND(AA75,0)</f>
        <v>904793</v>
      </c>
      <c r="O758" s="273">
        <f>ROUND(AA73,0)</f>
        <v>28360</v>
      </c>
      <c r="P758" s="273">
        <f>IF(AA76&gt;0,ROUND(AA76,0),0)</f>
        <v>0</v>
      </c>
      <c r="Q758" s="273">
        <f>IF(AA77&gt;0,ROUND(AA77,0),0)</f>
        <v>0</v>
      </c>
      <c r="R758" s="273">
        <f>IF(AA78&gt;0,ROUND(AA78,0),0)</f>
        <v>0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87256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str">
        <f>RIGHT($C$83,3)&amp;"*"&amp;RIGHT($C$82,4)&amp;"*"&amp;AB$55&amp;"*"&amp;"A"</f>
        <v>035*2021*7170*A</v>
      </c>
      <c r="B759" s="273"/>
      <c r="C759" s="275">
        <f>ROUND(AB60,2)</f>
        <v>3.86</v>
      </c>
      <c r="D759" s="273">
        <f>ROUND(AB61,0)</f>
        <v>514663</v>
      </c>
      <c r="E759" s="273">
        <f>ROUND(AB62,0)</f>
        <v>121282</v>
      </c>
      <c r="F759" s="273">
        <f>ROUND(AB63,0)</f>
        <v>0</v>
      </c>
      <c r="G759" s="273">
        <f>ROUND(AB64,0)</f>
        <v>1004664</v>
      </c>
      <c r="H759" s="273">
        <f>ROUND(AB65,0)</f>
        <v>98</v>
      </c>
      <c r="I759" s="273">
        <f>ROUND(AB66,0)</f>
        <v>67721</v>
      </c>
      <c r="J759" s="273">
        <f>ROUND(AB67,0)</f>
        <v>92771</v>
      </c>
      <c r="K759" s="273">
        <f>ROUND(AB68,0)</f>
        <v>1091</v>
      </c>
      <c r="L759" s="273">
        <f>ROUND(AB69,0)</f>
        <v>918</v>
      </c>
      <c r="M759" s="273">
        <f>ROUND(AB70,0)</f>
        <v>0</v>
      </c>
      <c r="N759" s="273">
        <f>ROUND(AB75,0)</f>
        <v>32318428</v>
      </c>
      <c r="O759" s="273">
        <f>ROUND(AB73,0)</f>
        <v>10470019</v>
      </c>
      <c r="P759" s="273">
        <f>IF(AB76&gt;0,ROUND(AB76,0),0)</f>
        <v>1909</v>
      </c>
      <c r="Q759" s="273">
        <f>IF(AB77&gt;0,ROUND(AB77,0),0)</f>
        <v>0</v>
      </c>
      <c r="R759" s="273">
        <f>IF(AB78&gt;0,ROUND(AB78,0),0)</f>
        <v>580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1208303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str">
        <f>RIGHT($C$83,3)&amp;"*"&amp;RIGHT($C$82,4)&amp;"*"&amp;AC$55&amp;"*"&amp;"A"</f>
        <v>035*2021*7180*A</v>
      </c>
      <c r="B760" s="273">
        <f>ROUND(AC59,0)</f>
        <v>11378</v>
      </c>
      <c r="C760" s="275">
        <f>ROUND(AC60,2)</f>
        <v>5.79</v>
      </c>
      <c r="D760" s="273">
        <f>ROUND(AC61,0)</f>
        <v>547374</v>
      </c>
      <c r="E760" s="273">
        <f>ROUND(AC62,0)</f>
        <v>128991</v>
      </c>
      <c r="F760" s="273">
        <f>ROUND(AC63,0)</f>
        <v>0</v>
      </c>
      <c r="G760" s="273">
        <f>ROUND(AC64,0)</f>
        <v>21547</v>
      </c>
      <c r="H760" s="273">
        <f>ROUND(AC65,0)</f>
        <v>0</v>
      </c>
      <c r="I760" s="273">
        <f>ROUND(AC66,0)</f>
        <v>3981</v>
      </c>
      <c r="J760" s="273">
        <f>ROUND(AC67,0)</f>
        <v>25165</v>
      </c>
      <c r="K760" s="273">
        <f>ROUND(AC68,0)</f>
        <v>195</v>
      </c>
      <c r="L760" s="273">
        <f>ROUND(AC69,0)</f>
        <v>2678</v>
      </c>
      <c r="M760" s="273">
        <f>ROUND(AC70,0)</f>
        <v>0</v>
      </c>
      <c r="N760" s="273">
        <f>ROUND(AC75,0)</f>
        <v>3998575</v>
      </c>
      <c r="O760" s="273">
        <f>ROUND(AC73,0)</f>
        <v>1733386</v>
      </c>
      <c r="P760" s="273">
        <f>IF(AC76&gt;0,ROUND(AC76,0),0)</f>
        <v>171</v>
      </c>
      <c r="Q760" s="273">
        <f>IF(AC77&gt;0,ROUND(AC77,0),0)</f>
        <v>0</v>
      </c>
      <c r="R760" s="273">
        <f>IF(AC78&gt;0,ROUND(AC78,0),0)</f>
        <v>52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280050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str">
        <f>RIGHT($C$83,3)&amp;"*"&amp;RIGHT($C$82,4)&amp;"*"&amp;AD$55&amp;"*"&amp;"A"</f>
        <v>035*2021*7190*A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0</v>
      </c>
      <c r="H761" s="273">
        <f>ROUND(AD65,0)</f>
        <v>0</v>
      </c>
      <c r="I761" s="273">
        <f>ROUND(AD66,0)</f>
        <v>4031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0</v>
      </c>
      <c r="O761" s="273">
        <f>ROUND(AD73,0)</f>
        <v>0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1063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str">
        <f>RIGHT($C$83,3)&amp;"*"&amp;RIGHT($C$82,4)&amp;"*"&amp;AE$55&amp;"*"&amp;"A"</f>
        <v>035*2021*7200*A</v>
      </c>
      <c r="B762" s="273">
        <f>ROUND(AE59,0)</f>
        <v>3600</v>
      </c>
      <c r="C762" s="275">
        <f>ROUND(AE60,2)</f>
        <v>0</v>
      </c>
      <c r="D762" s="273">
        <f>ROUND(AE61,0)</f>
        <v>0</v>
      </c>
      <c r="E762" s="273">
        <f>ROUND(AE62,0)</f>
        <v>0</v>
      </c>
      <c r="F762" s="273">
        <f>ROUND(AE63,0)</f>
        <v>0</v>
      </c>
      <c r="G762" s="273">
        <f>ROUND(AE64,0)</f>
        <v>354</v>
      </c>
      <c r="H762" s="273">
        <f>ROUND(AE65,0)</f>
        <v>0</v>
      </c>
      <c r="I762" s="273">
        <f>ROUND(AE66,0)</f>
        <v>128250</v>
      </c>
      <c r="J762" s="273">
        <f>ROUND(AE67,0)</f>
        <v>4653</v>
      </c>
      <c r="K762" s="273">
        <f>ROUND(AE68,0)</f>
        <v>0</v>
      </c>
      <c r="L762" s="273">
        <f>ROUND(AE69,0)</f>
        <v>0</v>
      </c>
      <c r="M762" s="273">
        <f>ROUND(AE70,0)</f>
        <v>0</v>
      </c>
      <c r="N762" s="273">
        <f>ROUND(AE75,0)</f>
        <v>797079</v>
      </c>
      <c r="O762" s="273">
        <f>ROUND(AE73,0)</f>
        <v>554503</v>
      </c>
      <c r="P762" s="273">
        <f>IF(AE76&gt;0,ROUND(AE76,0),0)</f>
        <v>192</v>
      </c>
      <c r="Q762" s="273">
        <f>IF(AE77&gt;0,ROUND(AE77,0),0)</f>
        <v>0</v>
      </c>
      <c r="R762" s="273">
        <f>IF(AE78&gt;0,ROUND(AE78,0),0)</f>
        <v>58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59384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str">
        <f>RIGHT($C$83,3)&amp;"*"&amp;RIGHT($C$82,4)&amp;"*"&amp;AF$55&amp;"*"&amp;"A"</f>
        <v>035*2021*7220*A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str">
        <f>RIGHT($C$83,3)&amp;"*"&amp;RIGHT($C$82,4)&amp;"*"&amp;AG$55&amp;"*"&amp;"A"</f>
        <v>035*2021*7230*A</v>
      </c>
      <c r="B764" s="273">
        <f>ROUND(AG59,0)</f>
        <v>10838</v>
      </c>
      <c r="C764" s="275">
        <f>ROUND(AG60,2)</f>
        <v>17.8</v>
      </c>
      <c r="D764" s="273">
        <f>ROUND(AG61,0)</f>
        <v>2081816</v>
      </c>
      <c r="E764" s="273">
        <f>ROUND(AG62,0)</f>
        <v>491261</v>
      </c>
      <c r="F764" s="273">
        <f>ROUND(AG63,0)</f>
        <v>453915</v>
      </c>
      <c r="G764" s="273">
        <f>ROUND(AG64,0)</f>
        <v>212856</v>
      </c>
      <c r="H764" s="273">
        <f>ROUND(AG65,0)</f>
        <v>1082</v>
      </c>
      <c r="I764" s="273">
        <f>ROUND(AG66,0)</f>
        <v>53256</v>
      </c>
      <c r="J764" s="273">
        <f>ROUND(AG67,0)</f>
        <v>237855</v>
      </c>
      <c r="K764" s="273">
        <f>ROUND(AG68,0)</f>
        <v>1085</v>
      </c>
      <c r="L764" s="273">
        <f>ROUND(AG69,0)</f>
        <v>9235</v>
      </c>
      <c r="M764" s="273">
        <f>ROUND(AG70,0)</f>
        <v>0</v>
      </c>
      <c r="N764" s="273">
        <f>ROUND(AG75,0)</f>
        <v>40083618</v>
      </c>
      <c r="O764" s="273">
        <f>ROUND(AG73,0)</f>
        <v>2168988</v>
      </c>
      <c r="P764" s="273">
        <f>IF(AG76&gt;0,ROUND(AG76,0),0)</f>
        <v>8332</v>
      </c>
      <c r="Q764" s="273">
        <f>IF(AG77&gt;0,ROUND(AG77,0),0)</f>
        <v>0</v>
      </c>
      <c r="R764" s="273">
        <f>IF(AG78&gt;0,ROUND(AG78,0),0)</f>
        <v>2531</v>
      </c>
      <c r="S764" s="273">
        <f>IF(AG79&gt;0,ROUND(AG79,0),0)</f>
        <v>44092</v>
      </c>
      <c r="T764" s="275">
        <f>IF(AG80&gt;0,ROUND(AG80,2),0)</f>
        <v>13.64</v>
      </c>
      <c r="U764" s="273"/>
      <c r="V764" s="274"/>
      <c r="W764" s="273"/>
      <c r="X764" s="273"/>
      <c r="Y764" s="273">
        <f t="shared" si="21"/>
        <v>2337995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str">
        <f>RIGHT($C$83,3)&amp;"*"&amp;RIGHT($C$82,4)&amp;"*"&amp;AH$55&amp;"*"&amp;"A"</f>
        <v>035*2021*7240*A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str">
        <f>RIGHT($C$83,3)&amp;"*"&amp;RIGHT($C$82,4)&amp;"*"&amp;AI$55&amp;"*"&amp;"A"</f>
        <v>035*2021*7250*A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str">
        <f>RIGHT($C$83,3)&amp;"*"&amp;RIGHT($C$82,4)&amp;"*"&amp;AJ$55&amp;"*"&amp;"A"</f>
        <v>035*2021*7260*A</v>
      </c>
      <c r="B767" s="273">
        <f>ROUND(AJ59,0)</f>
        <v>97692</v>
      </c>
      <c r="C767" s="275">
        <f>ROUND(AJ60,2)</f>
        <v>133.44</v>
      </c>
      <c r="D767" s="273">
        <f>ROUND(AJ61,0)</f>
        <v>12953935</v>
      </c>
      <c r="E767" s="273">
        <f>ROUND(AJ62,0)</f>
        <v>3052645</v>
      </c>
      <c r="F767" s="273">
        <f>ROUND(AJ63,0)</f>
        <v>0</v>
      </c>
      <c r="G767" s="273">
        <f>ROUND(AJ64,0)</f>
        <v>1065659</v>
      </c>
      <c r="H767" s="273">
        <f>ROUND(AJ65,0)</f>
        <v>103941</v>
      </c>
      <c r="I767" s="273">
        <f>ROUND(AJ66,0)</f>
        <v>1185097</v>
      </c>
      <c r="J767" s="273">
        <f>ROUND(AJ67,0)</f>
        <v>808941</v>
      </c>
      <c r="K767" s="273">
        <f>ROUND(AJ68,0)</f>
        <v>1417703</v>
      </c>
      <c r="L767" s="273">
        <f>ROUND(AJ69,0)</f>
        <v>120373</v>
      </c>
      <c r="M767" s="273">
        <f>ROUND(AJ70,0)</f>
        <v>339225</v>
      </c>
      <c r="N767" s="273">
        <f>ROUND(AJ75,0)</f>
        <v>30916422</v>
      </c>
      <c r="O767" s="273">
        <f>ROUND(AJ73,0)</f>
        <v>0</v>
      </c>
      <c r="P767" s="273">
        <f>IF(AJ76&gt;0,ROUND(AJ76,0),0)</f>
        <v>0</v>
      </c>
      <c r="Q767" s="273">
        <f>IF(AJ77&gt;0,ROUND(AJ77,0),0)</f>
        <v>0</v>
      </c>
      <c r="R767" s="273">
        <f>IF(AJ78&gt;0,ROUND(AJ78,0),0)</f>
        <v>0</v>
      </c>
      <c r="S767" s="273">
        <f>IF(AJ79&gt;0,ROUND(AJ79,0),0)</f>
        <v>0</v>
      </c>
      <c r="T767" s="275">
        <f>IF(AJ80&gt;0,ROUND(AJ80,2),0)</f>
        <v>23.29</v>
      </c>
      <c r="U767" s="273"/>
      <c r="V767" s="274"/>
      <c r="W767" s="273"/>
      <c r="X767" s="273"/>
      <c r="Y767" s="273">
        <f t="shared" si="21"/>
        <v>6417582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str">
        <f>RIGHT($C$83,3)&amp;"*"&amp;RIGHT($C$82,4)&amp;"*"&amp;AK$55&amp;"*"&amp;"A"</f>
        <v>035*2021*7310*A</v>
      </c>
      <c r="B768" s="273">
        <f>ROUND(AK59,0)</f>
        <v>1536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57532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372324</v>
      </c>
      <c r="O768" s="273">
        <f>ROUND(AK73,0)</f>
        <v>304353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22537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str">
        <f>RIGHT($C$83,3)&amp;"*"&amp;RIGHT($C$82,4)&amp;"*"&amp;AL$55&amp;"*"&amp;"A"</f>
        <v>035*2021*7320*A</v>
      </c>
      <c r="B769" s="273">
        <f>ROUND(AL59,0)</f>
        <v>106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13001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64063</v>
      </c>
      <c r="O769" s="273">
        <f>ROUND(AL73,0)</f>
        <v>59520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4696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str">
        <f>RIGHT($C$83,3)&amp;"*"&amp;RIGHT($C$82,4)&amp;"*"&amp;AM$55&amp;"*"&amp;"A"</f>
        <v>035*2021*7330*A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str">
        <f>RIGHT($C$83,3)&amp;"*"&amp;RIGHT($C$82,4)&amp;"*"&amp;AN$55&amp;"*"&amp;"A"</f>
        <v>035*2021*7340*A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str">
        <f>RIGHT($C$83,3)&amp;"*"&amp;RIGHT($C$82,4)&amp;"*"&amp;AO$55&amp;"*"&amp;"A"</f>
        <v>035*2021*7350*A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str">
        <f>RIGHT($C$83,3)&amp;"*"&amp;RIGHT($C$82,4)&amp;"*"&amp;AP$55&amp;"*"&amp;"A"</f>
        <v>035*2021*7380*A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str">
        <f>RIGHT($C$83,3)&amp;"*"&amp;RIGHT($C$82,4)&amp;"*"&amp;AQ$55&amp;"*"&amp;"A"</f>
        <v>035*2021*7390*A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str">
        <f>RIGHT($C$83,3)&amp;"*"&amp;RIGHT($C$82,4)&amp;"*"&amp;AR$55&amp;"*"&amp;"A"</f>
        <v>035*2021*7400*A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str">
        <f>RIGHT($C$83,3)&amp;"*"&amp;RIGHT($C$82,4)&amp;"*"&amp;AS$55&amp;"*"&amp;"A"</f>
        <v>035*2021*7410*A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str">
        <f>RIGHT($C$83,3)&amp;"*"&amp;RIGHT($C$82,4)&amp;"*"&amp;AT$55&amp;"*"&amp;"A"</f>
        <v>035*2021*7420*A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str">
        <f>RIGHT($C$83,3)&amp;"*"&amp;RIGHT($C$82,4)&amp;"*"&amp;AU$55&amp;"*"&amp;"A"</f>
        <v>035*2021*7430*A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str">
        <f>RIGHT($C$83,3)&amp;"*"&amp;RIGHT($C$82,4)&amp;"*"&amp;AV$55&amp;"*"&amp;"A"</f>
        <v>035*2021*7490*A</v>
      </c>
      <c r="B779" s="273"/>
      <c r="C779" s="275">
        <f>ROUND(AV60,2)</f>
        <v>4.41</v>
      </c>
      <c r="D779" s="273">
        <f>ROUND(AV61,0)</f>
        <v>521752</v>
      </c>
      <c r="E779" s="273">
        <f>ROUND(AV62,0)</f>
        <v>122953</v>
      </c>
      <c r="F779" s="273">
        <f>ROUND(AV63,0)</f>
        <v>0</v>
      </c>
      <c r="G779" s="273">
        <f>ROUND(AV64,0)</f>
        <v>81157</v>
      </c>
      <c r="H779" s="273">
        <f>ROUND(AV65,0)</f>
        <v>0</v>
      </c>
      <c r="I779" s="273">
        <f>ROUND(AV66,0)</f>
        <v>215088</v>
      </c>
      <c r="J779" s="273">
        <f>ROUND(AV67,0)</f>
        <v>0</v>
      </c>
      <c r="K779" s="273">
        <f>ROUND(AV68,0)</f>
        <v>49259</v>
      </c>
      <c r="L779" s="273">
        <f>ROUND(AV69,0)</f>
        <v>3604</v>
      </c>
      <c r="M779" s="273">
        <f>ROUND(AV70,0)</f>
        <v>0</v>
      </c>
      <c r="N779" s="273">
        <f>ROUND(AV75,0)</f>
        <v>5470</v>
      </c>
      <c r="O779" s="273">
        <f>ROUND(AV73,0)</f>
        <v>5125</v>
      </c>
      <c r="P779" s="273">
        <f>IF(AV76&gt;0,ROUND(AV76,0),0)</f>
        <v>0</v>
      </c>
      <c r="Q779" s="273">
        <f>IF(AV77&gt;0,ROUND(AV77,0),0)</f>
        <v>0</v>
      </c>
      <c r="R779" s="273">
        <f>IF(AV78&gt;0,ROUND(AV78,0),0)</f>
        <v>0</v>
      </c>
      <c r="S779" s="273">
        <f>IF(AV79&gt;0,ROUND(AV79,0),0)</f>
        <v>0</v>
      </c>
      <c r="T779" s="275">
        <f>IF(AV80&gt;0,ROUND(AV80,2),0)</f>
        <v>0.9</v>
      </c>
      <c r="U779" s="273"/>
      <c r="V779" s="274"/>
      <c r="W779" s="273"/>
      <c r="X779" s="273"/>
      <c r="Y779" s="273">
        <f t="shared" si="21"/>
        <v>279166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str">
        <f>RIGHT($C$83,3)&amp;"*"&amp;RIGHT($C$82,4)&amp;"*"&amp;AW$55&amp;"*"&amp;"A"</f>
        <v>035*2021*8200*A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str">
        <f>RIGHT($C$83,3)&amp;"*"&amp;RIGHT($C$82,4)&amp;"*"&amp;AX$55&amp;"*"&amp;"A"</f>
        <v>035*2021*8310*A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str">
        <f>RIGHT($C$83,3)&amp;"*"&amp;RIGHT($C$82,4)&amp;"*"&amp;AY$55&amp;"*"&amp;"A"</f>
        <v>035*2021*8320*A</v>
      </c>
      <c r="B782" s="273">
        <f>ROUND(AY59,0)</f>
        <v>30734</v>
      </c>
      <c r="C782" s="275">
        <f>ROUND(AY60,2)</f>
        <v>10.7</v>
      </c>
      <c r="D782" s="273">
        <f>ROUND(AY61,0)</f>
        <v>457185</v>
      </c>
      <c r="E782" s="273">
        <f>ROUND(AY62,0)</f>
        <v>107737</v>
      </c>
      <c r="F782" s="273">
        <f>ROUND(AY63,0)</f>
        <v>0</v>
      </c>
      <c r="G782" s="273">
        <f>ROUND(AY64,0)</f>
        <v>290207</v>
      </c>
      <c r="H782" s="273">
        <f>ROUND(AY65,0)</f>
        <v>406</v>
      </c>
      <c r="I782" s="273">
        <f>ROUND(AY66,0)</f>
        <v>302455</v>
      </c>
      <c r="J782" s="273">
        <f>ROUND(AY67,0)</f>
        <v>128523</v>
      </c>
      <c r="K782" s="273">
        <f>ROUND(AY68,0)</f>
        <v>5092</v>
      </c>
      <c r="L782" s="273">
        <f>ROUND(AY69,0)</f>
        <v>6018</v>
      </c>
      <c r="M782" s="273">
        <f>ROUND(AY70,0)</f>
        <v>299286</v>
      </c>
      <c r="N782" s="273"/>
      <c r="O782" s="273"/>
      <c r="P782" s="273">
        <f>IF(AY76&gt;0,ROUND(AY76,0),0)</f>
        <v>4171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str">
        <f>RIGHT($C$83,3)&amp;"*"&amp;RIGHT($C$82,4)&amp;"*"&amp;AZ$55&amp;"*"&amp;"A"</f>
        <v>035*2021*8330*A</v>
      </c>
      <c r="B783" s="273">
        <f>ROUND(AZ59,0)</f>
        <v>43482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0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str">
        <f>RIGHT($C$83,3)&amp;"*"&amp;RIGHT($C$82,4)&amp;"*"&amp;BA$55&amp;"*"&amp;"A"</f>
        <v>035*2021*8350*A</v>
      </c>
      <c r="B784" s="273">
        <f>ROUND(BA59,0)</f>
        <v>0</v>
      </c>
      <c r="C784" s="275">
        <f>ROUND(BA60,2)</f>
        <v>0</v>
      </c>
      <c r="D784" s="273">
        <f>ROUND(BA61,0)</f>
        <v>0</v>
      </c>
      <c r="E784" s="273">
        <f>ROUND(BA62,0)</f>
        <v>0</v>
      </c>
      <c r="F784" s="273">
        <f>ROUND(BA63,0)</f>
        <v>0</v>
      </c>
      <c r="G784" s="273">
        <f>ROUND(BA64,0)</f>
        <v>-11843</v>
      </c>
      <c r="H784" s="273">
        <f>ROUND(BA65,0)</f>
        <v>0</v>
      </c>
      <c r="I784" s="273">
        <f>ROUND(BA66,0)</f>
        <v>11843</v>
      </c>
      <c r="J784" s="273">
        <f>ROUND(BA67,0)</f>
        <v>0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0</v>
      </c>
      <c r="Q784" s="273">
        <f>IF(BA77&gt;0,ROUND(BA77,0),0)</f>
        <v>0</v>
      </c>
      <c r="R784" s="273">
        <f>IF(BA78&gt;0,ROUND(BA78,0),0)</f>
        <v>0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str">
        <f>RIGHT($C$83,3)&amp;"*"&amp;RIGHT($C$82,4)&amp;"*"&amp;BB$55&amp;"*"&amp;"A"</f>
        <v>035*2021*8360*A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str">
        <f>RIGHT($C$83,3)&amp;"*"&amp;RIGHT($C$82,4)&amp;"*"&amp;BC$55&amp;"*"&amp;"A"</f>
        <v>035*2021*8370*A</v>
      </c>
      <c r="B786" s="273"/>
      <c r="C786" s="275">
        <f>ROUND(BC60,2)</f>
        <v>0</v>
      </c>
      <c r="D786" s="273">
        <f>ROUND(BC61,0)</f>
        <v>0</v>
      </c>
      <c r="E786" s="273">
        <f>ROUND(BC62,0)</f>
        <v>0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str">
        <f>RIGHT($C$83,3)&amp;"*"&amp;RIGHT($C$82,4)&amp;"*"&amp;BD$55&amp;"*"&amp;"A"</f>
        <v>035*2021*8420*A</v>
      </c>
      <c r="B787" s="273"/>
      <c r="C787" s="275">
        <f>ROUND(BD60,2)</f>
        <v>0</v>
      </c>
      <c r="D787" s="273">
        <f>ROUND(BD61,0)</f>
        <v>0</v>
      </c>
      <c r="E787" s="273">
        <f>ROUND(BD62,0)</f>
        <v>0</v>
      </c>
      <c r="F787" s="273">
        <f>ROUND(BD63,0)</f>
        <v>0</v>
      </c>
      <c r="G787" s="273">
        <f>ROUND(BD64,0)</f>
        <v>0</v>
      </c>
      <c r="H787" s="273">
        <f>ROUND(BD65,0)</f>
        <v>0</v>
      </c>
      <c r="I787" s="273">
        <f>ROUND(BD66,0)</f>
        <v>0</v>
      </c>
      <c r="J787" s="273">
        <f>ROUND(BD67,0)</f>
        <v>0</v>
      </c>
      <c r="K787" s="273">
        <f>ROUND(BD68,0)</f>
        <v>43312</v>
      </c>
      <c r="L787" s="273">
        <f>ROUND(BD69,0)</f>
        <v>0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str">
        <f>RIGHT($C$83,3)&amp;"*"&amp;RIGHT($C$82,4)&amp;"*"&amp;BE$55&amp;"*"&amp;"A"</f>
        <v>035*2021*8430*A</v>
      </c>
      <c r="B788" s="273">
        <f>ROUND(BE59,0)</f>
        <v>100566</v>
      </c>
      <c r="C788" s="275">
        <f>ROUND(BE60,2)</f>
        <v>3.36</v>
      </c>
      <c r="D788" s="273">
        <f>ROUND(BE61,0)</f>
        <v>248373</v>
      </c>
      <c r="E788" s="273">
        <f>ROUND(BE62,0)</f>
        <v>58530</v>
      </c>
      <c r="F788" s="273">
        <f>ROUND(BE63,0)</f>
        <v>0</v>
      </c>
      <c r="G788" s="273">
        <f>ROUND(BE64,0)</f>
        <v>45997</v>
      </c>
      <c r="H788" s="273">
        <f>ROUND(BE65,0)</f>
        <v>437137</v>
      </c>
      <c r="I788" s="273">
        <f>ROUND(BE66,0)</f>
        <v>1214871</v>
      </c>
      <c r="J788" s="273">
        <f>ROUND(BE67,0)</f>
        <v>115622</v>
      </c>
      <c r="K788" s="273">
        <f>ROUND(BE68,0)</f>
        <v>15012</v>
      </c>
      <c r="L788" s="273">
        <f>ROUND(BE69,0)</f>
        <v>873</v>
      </c>
      <c r="M788" s="273">
        <f>ROUND(BE70,0)</f>
        <v>0</v>
      </c>
      <c r="N788" s="273"/>
      <c r="O788" s="273"/>
      <c r="P788" s="273">
        <f>IF(BE76&gt;0,ROUND(BE76,0),0)</f>
        <v>3559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str">
        <f>RIGHT($C$83,3)&amp;"*"&amp;RIGHT($C$82,4)&amp;"*"&amp;BF$55&amp;"*"&amp;"A"</f>
        <v>035*2021*8460*A</v>
      </c>
      <c r="B789" s="273"/>
      <c r="C789" s="275">
        <f>ROUND(BF60,2)</f>
        <v>10.06</v>
      </c>
      <c r="D789" s="273">
        <f>ROUND(BF61,0)</f>
        <v>590293</v>
      </c>
      <c r="E789" s="273">
        <f>ROUND(BF62,0)</f>
        <v>139105</v>
      </c>
      <c r="F789" s="273">
        <f>ROUND(BF63,0)</f>
        <v>0</v>
      </c>
      <c r="G789" s="273">
        <f>ROUND(BF64,0)</f>
        <v>55833</v>
      </c>
      <c r="H789" s="273">
        <f>ROUND(BF65,0)</f>
        <v>569</v>
      </c>
      <c r="I789" s="273">
        <f>ROUND(BF66,0)</f>
        <v>205935</v>
      </c>
      <c r="J789" s="273">
        <f>ROUND(BF67,0)</f>
        <v>41384</v>
      </c>
      <c r="K789" s="273">
        <f>ROUND(BF68,0)</f>
        <v>1971</v>
      </c>
      <c r="L789" s="273">
        <f>ROUND(BF69,0)</f>
        <v>226</v>
      </c>
      <c r="M789" s="273">
        <f>ROUND(BF70,0)</f>
        <v>0</v>
      </c>
      <c r="N789" s="273"/>
      <c r="O789" s="273"/>
      <c r="P789" s="273">
        <f>IF(BF76&gt;0,ROUND(BF76,0),0)</f>
        <v>1455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str">
        <f>RIGHT($C$83,3)&amp;"*"&amp;RIGHT($C$82,4)&amp;"*"&amp;BG$55&amp;"*"&amp;"A"</f>
        <v>035*2021*8470*A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29874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str">
        <f>RIGHT($C$83,3)&amp;"*"&amp;RIGHT($C$82,4)&amp;"*"&amp;BH$55&amp;"*"&amp;"A"</f>
        <v>035*2021*8480*A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176965</v>
      </c>
      <c r="J791" s="273">
        <f>ROUND(BH67,0)</f>
        <v>18968</v>
      </c>
      <c r="K791" s="273">
        <f>ROUND(BH68,0)</f>
        <v>655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str">
        <f>RIGHT($C$83,3)&amp;"*"&amp;RIGHT($C$82,4)&amp;"*"&amp;BI$55&amp;"*"&amp;"A"</f>
        <v>035*2021*8490*A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42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str">
        <f>RIGHT($C$83,3)&amp;"*"&amp;RIGHT($C$82,4)&amp;"*"&amp;BJ$55&amp;"*"&amp;"A"</f>
        <v>035*2021*8510*A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str">
        <f>RIGHT($C$83,3)&amp;"*"&amp;RIGHT($C$82,4)&amp;"*"&amp;BK$55&amp;"*"&amp;"A"</f>
        <v>035*2021*8530*A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1005767</v>
      </c>
      <c r="J794" s="273">
        <f>ROUND(BK67,0)</f>
        <v>0</v>
      </c>
      <c r="K794" s="273">
        <f>ROUND(BK68,0)</f>
        <v>0</v>
      </c>
      <c r="L794" s="273">
        <f>ROUND(BK69,0)</f>
        <v>17456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str">
        <f>RIGHT($C$83,3)&amp;"*"&amp;RIGHT($C$82,4)&amp;"*"&amp;BL$55&amp;"*"&amp;"A"</f>
        <v>035*2021*8560*A</v>
      </c>
      <c r="B795" s="273"/>
      <c r="C795" s="275">
        <f>ROUND(BL60,2)</f>
        <v>0</v>
      </c>
      <c r="D795" s="273">
        <f>ROUND(BL61,0)</f>
        <v>0</v>
      </c>
      <c r="E795" s="273">
        <f>ROUND(BL62,0)</f>
        <v>0</v>
      </c>
      <c r="F795" s="273">
        <f>ROUND(BL63,0)</f>
        <v>0</v>
      </c>
      <c r="G795" s="273">
        <f>ROUND(BL64,0)</f>
        <v>9527</v>
      </c>
      <c r="H795" s="273">
        <f>ROUND(BL65,0)</f>
        <v>224</v>
      </c>
      <c r="I795" s="273">
        <f>ROUND(BL66,0)</f>
        <v>1854937</v>
      </c>
      <c r="J795" s="273">
        <f>ROUND(BL67,0)</f>
        <v>2133</v>
      </c>
      <c r="K795" s="273">
        <f>ROUND(BL68,0)</f>
        <v>6783</v>
      </c>
      <c r="L795" s="273">
        <f>ROUND(BL69,0)</f>
        <v>1273</v>
      </c>
      <c r="M795" s="273">
        <f>ROUND(BL70,0)</f>
        <v>0</v>
      </c>
      <c r="N795" s="273"/>
      <c r="O795" s="273"/>
      <c r="P795" s="273">
        <f>IF(BL76&gt;0,ROUND(BL76,0),0)</f>
        <v>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str">
        <f>RIGHT($C$83,3)&amp;"*"&amp;RIGHT($C$82,4)&amp;"*"&amp;BM$55&amp;"*"&amp;"A"</f>
        <v>035*2021*8590*A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str">
        <f>RIGHT($C$83,3)&amp;"*"&amp;RIGHT($C$82,4)&amp;"*"&amp;BN$55&amp;"*"&amp;"A"</f>
        <v>035*2021*8610*A</v>
      </c>
      <c r="B797" s="273"/>
      <c r="C797" s="275">
        <f>ROUND(BN60,2)</f>
        <v>2.2400000000000002</v>
      </c>
      <c r="D797" s="273">
        <f>ROUND(BN61,0)</f>
        <v>309434</v>
      </c>
      <c r="E797" s="273">
        <f>ROUND(BN62,0)</f>
        <v>82988</v>
      </c>
      <c r="F797" s="273">
        <f>ROUND(BN63,0)</f>
        <v>500</v>
      </c>
      <c r="G797" s="273">
        <f>ROUND(BN64,0)</f>
        <v>18386</v>
      </c>
      <c r="H797" s="273">
        <f>ROUND(BN65,0)</f>
        <v>1023</v>
      </c>
      <c r="I797" s="273">
        <f>ROUND(BN66,0)</f>
        <v>60474</v>
      </c>
      <c r="J797" s="273">
        <f>ROUND(BN67,0)</f>
        <v>546065</v>
      </c>
      <c r="K797" s="273">
        <f>ROUND(BN68,0)</f>
        <v>12623</v>
      </c>
      <c r="L797" s="273">
        <f>ROUND(BN69,0)</f>
        <v>32544</v>
      </c>
      <c r="M797" s="273">
        <f>ROUND(BN70,0)</f>
        <v>2946</v>
      </c>
      <c r="N797" s="273"/>
      <c r="O797" s="273"/>
      <c r="P797" s="273">
        <f>IF(BN76&gt;0,ROUND(BN76,0),0)</f>
        <v>22510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str">
        <f>RIGHT($C$83,3)&amp;"*"&amp;RIGHT($C$82,4)&amp;"*"&amp;BO$55&amp;"*"&amp;"A"</f>
        <v>035*2021*8620*A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str">
        <f>RIGHT($C$83,3)&amp;"*"&amp;RIGHT($C$82,4)&amp;"*"&amp;BP$55&amp;"*"&amp;"A"</f>
        <v>035*2021*8630*A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str">
        <f>RIGHT($C$83,3)&amp;"*"&amp;RIGHT($C$82,4)&amp;"*"&amp;BQ$55&amp;"*"&amp;"A"</f>
        <v>035*2021*8640*A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str">
        <f>RIGHT($C$83,3)&amp;"*"&amp;RIGHT($C$82,4)&amp;"*"&amp;BR$55&amp;"*"&amp;"A"</f>
        <v>035*2021*8650*A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0</v>
      </c>
      <c r="K801" s="273">
        <f>ROUND(BR68,0)</f>
        <v>0</v>
      </c>
      <c r="L801" s="273">
        <f>ROUND(BR69,0)</f>
        <v>30550</v>
      </c>
      <c r="M801" s="273">
        <f>ROUND(BR70,0)</f>
        <v>0</v>
      </c>
      <c r="N801" s="273"/>
      <c r="O801" s="273"/>
      <c r="P801" s="273">
        <f>IF(BR76&gt;0,ROUND(BR76,0),0)</f>
        <v>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str">
        <f>RIGHT($C$83,3)&amp;"*"&amp;RIGHT($C$82,4)&amp;"*"&amp;BS$55&amp;"*"&amp;"A"</f>
        <v>035*2021*8660*A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0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str">
        <f>RIGHT($C$83,3)&amp;"*"&amp;RIGHT($C$82,4)&amp;"*"&amp;BT$55&amp;"*"&amp;"A"</f>
        <v>035*2021*8670*A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str">
        <f>RIGHT($C$83,3)&amp;"*"&amp;RIGHT($C$82,4)&amp;"*"&amp;BU$55&amp;"*"&amp;"A"</f>
        <v>035*2021*8680*A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str">
        <f>RIGHT($C$83,3)&amp;"*"&amp;RIGHT($C$82,4)&amp;"*"&amp;BV$55&amp;"*"&amp;"A"</f>
        <v>035*2021*8690*A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359106</v>
      </c>
      <c r="J805" s="273">
        <f>ROUND(BV67,0)</f>
        <v>51181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2112</v>
      </c>
      <c r="Q805" s="273">
        <f>IF(BV77&gt;0,ROUND(BV77,0),0)</f>
        <v>0</v>
      </c>
      <c r="R805" s="273">
        <f>IF(BV78&gt;0,ROUND(BV78,0),0)</f>
        <v>642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str">
        <f>RIGHT($C$83,3)&amp;"*"&amp;RIGHT($C$82,4)&amp;"*"&amp;BW$55&amp;"*"&amp;"A"</f>
        <v>035*2021*8700*A</v>
      </c>
      <c r="B806" s="273"/>
      <c r="C806" s="275">
        <f>ROUND(BW60,2)</f>
        <v>0</v>
      </c>
      <c r="D806" s="273">
        <f>ROUND(BW61,0)</f>
        <v>0</v>
      </c>
      <c r="E806" s="273">
        <f>ROUND(BW62,0)</f>
        <v>0</v>
      </c>
      <c r="F806" s="273">
        <f>ROUND(BW63,0)</f>
        <v>0</v>
      </c>
      <c r="G806" s="273">
        <f>ROUND(BW64,0)</f>
        <v>0</v>
      </c>
      <c r="H806" s="273">
        <f>ROUND(BW65,0)</f>
        <v>0</v>
      </c>
      <c r="I806" s="273">
        <f>ROUND(BW66,0)</f>
        <v>6970</v>
      </c>
      <c r="J806" s="273">
        <f>ROUND(BW67,0)</f>
        <v>0</v>
      </c>
      <c r="K806" s="273">
        <f>ROUND(BW68,0)</f>
        <v>0</v>
      </c>
      <c r="L806" s="273">
        <f>ROUND(BW69,0)</f>
        <v>0</v>
      </c>
      <c r="M806" s="273">
        <f>ROUND(BW70,0)</f>
        <v>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str">
        <f>RIGHT($C$83,3)&amp;"*"&amp;RIGHT($C$82,4)&amp;"*"&amp;BX$55&amp;"*"&amp;"A"</f>
        <v>035*2021*8710*A</v>
      </c>
      <c r="B807" s="273"/>
      <c r="C807" s="275">
        <f>ROUND(BX60,2)</f>
        <v>1</v>
      </c>
      <c r="D807" s="273">
        <f>ROUND(BX61,0)</f>
        <v>91302</v>
      </c>
      <c r="E807" s="273">
        <f>ROUND(BX62,0)</f>
        <v>21516</v>
      </c>
      <c r="F807" s="273">
        <f>ROUND(BX63,0)</f>
        <v>0</v>
      </c>
      <c r="G807" s="273">
        <f>ROUND(BX64,0)</f>
        <v>87</v>
      </c>
      <c r="H807" s="273">
        <f>ROUND(BX65,0)</f>
        <v>0</v>
      </c>
      <c r="I807" s="273">
        <f>ROUND(BX66,0)</f>
        <v>422842</v>
      </c>
      <c r="J807" s="273">
        <f>ROUND(BX67,0)</f>
        <v>0</v>
      </c>
      <c r="K807" s="273">
        <f>ROUND(BX68,0)</f>
        <v>0</v>
      </c>
      <c r="L807" s="273">
        <f>ROUND(BX69,0)</f>
        <v>50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str">
        <f>RIGHT($C$83,3)&amp;"*"&amp;RIGHT($C$82,4)&amp;"*"&amp;BY$55&amp;"*"&amp;"A"</f>
        <v>035*2021*8720*A</v>
      </c>
      <c r="B808" s="273"/>
      <c r="C808" s="275">
        <f>ROUND(BY60,2)</f>
        <v>8.07</v>
      </c>
      <c r="D808" s="273">
        <f>ROUND(BY61,0)</f>
        <v>1025785</v>
      </c>
      <c r="E808" s="273">
        <f>ROUND(BY62,0)</f>
        <v>244314</v>
      </c>
      <c r="F808" s="273">
        <f>ROUND(BY63,0)</f>
        <v>0</v>
      </c>
      <c r="G808" s="273">
        <f>ROUND(BY64,0)</f>
        <v>13385</v>
      </c>
      <c r="H808" s="273">
        <f>ROUND(BY65,0)</f>
        <v>1374</v>
      </c>
      <c r="I808" s="273">
        <f>ROUND(BY66,0)</f>
        <v>23883</v>
      </c>
      <c r="J808" s="273">
        <f>ROUND(BY67,0)</f>
        <v>4265</v>
      </c>
      <c r="K808" s="273">
        <f>ROUND(BY68,0)</f>
        <v>696</v>
      </c>
      <c r="L808" s="273">
        <f>ROUND(BY69,0)</f>
        <v>4575</v>
      </c>
      <c r="M808" s="273">
        <f>ROUND(BY70,0)</f>
        <v>0</v>
      </c>
      <c r="N808" s="273"/>
      <c r="O808" s="273"/>
      <c r="P808" s="273">
        <f>IF(BY76&gt;0,ROUND(BY76,0),0)</f>
        <v>176</v>
      </c>
      <c r="Q808" s="273">
        <f>IF(BY77&gt;0,ROUND(BY77,0),0)</f>
        <v>0</v>
      </c>
      <c r="R808" s="273">
        <f>IF(BY78&gt;0,ROUND(BY78,0),0)</f>
        <v>53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str">
        <f>RIGHT($C$83,3)&amp;"*"&amp;RIGHT($C$82,4)&amp;"*"&amp;BZ$55&amp;"*"&amp;"A"</f>
        <v>035*2021*8730*A</v>
      </c>
      <c r="B809" s="273"/>
      <c r="C809" s="275">
        <f>ROUND(BZ60,2)</f>
        <v>0.05</v>
      </c>
      <c r="D809" s="273">
        <f>ROUND(BZ61,0)</f>
        <v>6887</v>
      </c>
      <c r="E809" s="273">
        <f>ROUND(BZ62,0)</f>
        <v>1623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str">
        <f>RIGHT($C$83,3)&amp;"*"&amp;RIGHT($C$82,4)&amp;"*"&amp;CA$55&amp;"*"&amp;"A"</f>
        <v>035*2021*8740*A</v>
      </c>
      <c r="B810" s="273"/>
      <c r="C810" s="275">
        <f>ROUND(CA60,2)</f>
        <v>0</v>
      </c>
      <c r="D810" s="273">
        <f>ROUND(CA61,0)</f>
        <v>0</v>
      </c>
      <c r="E810" s="273">
        <f>ROUND(CA62,0)</f>
        <v>0</v>
      </c>
      <c r="F810" s="273">
        <f>ROUND(CA63,0)</f>
        <v>0</v>
      </c>
      <c r="G810" s="273">
        <f>ROUND(CA64,0)</f>
        <v>0</v>
      </c>
      <c r="H810" s="273">
        <f>ROUND(CA65,0)</f>
        <v>0</v>
      </c>
      <c r="I810" s="273">
        <f>ROUND(CA66,0)</f>
        <v>0</v>
      </c>
      <c r="J810" s="273">
        <f>ROUND(CA67,0)</f>
        <v>0</v>
      </c>
      <c r="K810" s="273">
        <f>ROUND(CA68,0)</f>
        <v>0</v>
      </c>
      <c r="L810" s="273">
        <f>ROUND(CA69,0)</f>
        <v>0</v>
      </c>
      <c r="M810" s="273">
        <f>ROUND(CA70,0)</f>
        <v>0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str">
        <f>RIGHT($C$83,3)&amp;"*"&amp;RIGHT($C$82,4)&amp;"*"&amp;CB$55&amp;"*"&amp;"A"</f>
        <v>035*2021*8770*A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11160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str">
        <f>RIGHT($C$83,3)&amp;"*"&amp;RIGHT($C$82,4)&amp;"*"&amp;CC$55&amp;"*"&amp;"A"</f>
        <v>035*2021*8790*A</v>
      </c>
      <c r="B812" s="273"/>
      <c r="C812" s="275">
        <f>ROUND(CC60,2)</f>
        <v>0</v>
      </c>
      <c r="D812" s="273">
        <f>ROUND(CC61,0)</f>
        <v>201335</v>
      </c>
      <c r="E812" s="273">
        <f>ROUND(CC62,0)</f>
        <v>47445</v>
      </c>
      <c r="F812" s="273">
        <f>ROUND(CC63,0)</f>
        <v>1413263</v>
      </c>
      <c r="G812" s="273">
        <f>ROUND(CC64,0)</f>
        <v>-24831</v>
      </c>
      <c r="H812" s="273">
        <f>ROUND(CC65,0)</f>
        <v>656</v>
      </c>
      <c r="I812" s="273">
        <f>ROUND(CC66,0)</f>
        <v>12319668</v>
      </c>
      <c r="J812" s="273">
        <f>ROUND(CC67,0)</f>
        <v>246636</v>
      </c>
      <c r="K812" s="273">
        <f>ROUND(CC68,0)</f>
        <v>3487</v>
      </c>
      <c r="L812" s="273">
        <f>ROUND(CC69,0)</f>
        <v>-12294</v>
      </c>
      <c r="M812" s="273">
        <f>ROUND(CC70,0)</f>
        <v>0</v>
      </c>
      <c r="N812" s="273"/>
      <c r="O812" s="273"/>
      <c r="P812" s="273">
        <f>IF(CC76&gt;0,ROUND(CC76,0),0)</f>
        <v>0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str">
        <f>RIGHT($C$83,3)&amp;"*"&amp;RIGHT($C$82,4)&amp;"*"&amp;"9000"&amp;"*"&amp;"A"</f>
        <v>035*2021*9000*A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1510132</v>
      </c>
      <c r="V813" s="274">
        <f>ROUND(CD70,0)</f>
        <v>1759497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323.74000000000007</v>
      </c>
      <c r="D815" s="274">
        <f t="shared" si="22"/>
        <v>32100740</v>
      </c>
      <c r="E815" s="274">
        <f t="shared" si="22"/>
        <v>7579635</v>
      </c>
      <c r="F815" s="274">
        <f t="shared" si="22"/>
        <v>2093582</v>
      </c>
      <c r="G815" s="274">
        <f t="shared" si="22"/>
        <v>6341695</v>
      </c>
      <c r="H815" s="274">
        <f t="shared" si="22"/>
        <v>579694</v>
      </c>
      <c r="I815" s="274">
        <f t="shared" si="22"/>
        <v>21257429</v>
      </c>
      <c r="J815" s="274">
        <f t="shared" si="22"/>
        <v>4383714</v>
      </c>
      <c r="K815" s="274">
        <f t="shared" si="22"/>
        <v>1679219</v>
      </c>
      <c r="L815" s="274">
        <f>SUM(L734:L813)+SUM(U734:U813)</f>
        <v>1811859</v>
      </c>
      <c r="M815" s="274">
        <f>SUM(M734:M813)+SUM(V734:V813)</f>
        <v>2423756</v>
      </c>
      <c r="N815" s="274">
        <f t="shared" ref="N815:Y815" si="23">SUM(N734:N813)</f>
        <v>263301834</v>
      </c>
      <c r="O815" s="274">
        <f t="shared" si="23"/>
        <v>65508094</v>
      </c>
      <c r="P815" s="274">
        <f t="shared" si="23"/>
        <v>100563</v>
      </c>
      <c r="Q815" s="274">
        <f t="shared" si="23"/>
        <v>30734</v>
      </c>
      <c r="R815" s="274">
        <f t="shared" si="23"/>
        <v>20921</v>
      </c>
      <c r="S815" s="274">
        <f t="shared" si="23"/>
        <v>199094</v>
      </c>
      <c r="T815" s="278">
        <f t="shared" si="23"/>
        <v>96.12</v>
      </c>
      <c r="U815" s="274">
        <f t="shared" si="23"/>
        <v>1510132</v>
      </c>
      <c r="V815" s="274">
        <f t="shared" si="23"/>
        <v>1759497</v>
      </c>
      <c r="W815" s="274">
        <f t="shared" si="23"/>
        <v>0</v>
      </c>
      <c r="X815" s="274">
        <f t="shared" si="23"/>
        <v>0</v>
      </c>
      <c r="Y815" s="274">
        <f t="shared" si="23"/>
        <v>24666539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323.72383653846146</v>
      </c>
      <c r="D816" s="274">
        <f>CE61</f>
        <v>32100739.489999998</v>
      </c>
      <c r="E816" s="274">
        <f>CE62</f>
        <v>7579635</v>
      </c>
      <c r="F816" s="274">
        <f>CE63</f>
        <v>2093580</v>
      </c>
      <c r="G816" s="274">
        <f>CE64</f>
        <v>6341694.1999999974</v>
      </c>
      <c r="H816" s="277">
        <f>CE65</f>
        <v>579694.16000000015</v>
      </c>
      <c r="I816" s="277">
        <f>CE66</f>
        <v>21257428.910000004</v>
      </c>
      <c r="J816" s="277">
        <f>CE67</f>
        <v>4383714</v>
      </c>
      <c r="K816" s="277">
        <f>CE68</f>
        <v>1679218.8499999999</v>
      </c>
      <c r="L816" s="277">
        <f>CE69</f>
        <v>1811859.8199999998</v>
      </c>
      <c r="M816" s="277">
        <f>CE70</f>
        <v>2423756.4299999997</v>
      </c>
      <c r="N816" s="274">
        <f>CE75</f>
        <v>263301832.85999998</v>
      </c>
      <c r="O816" s="274">
        <f>CE73</f>
        <v>65508092.790000014</v>
      </c>
      <c r="P816" s="274">
        <f>CE76</f>
        <v>100566</v>
      </c>
      <c r="Q816" s="274">
        <f>CE77</f>
        <v>30734</v>
      </c>
      <c r="R816" s="274">
        <f>CE78</f>
        <v>20920.199999999997</v>
      </c>
      <c r="S816" s="274">
        <f>CE79</f>
        <v>199094.71000000002</v>
      </c>
      <c r="T816" s="278">
        <f>CE80</f>
        <v>96.112250000000003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24666540.608988952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32100739.490000002</v>
      </c>
      <c r="E817" s="180">
        <f>C379</f>
        <v>7579636.3399999999</v>
      </c>
      <c r="F817" s="180">
        <f>C380</f>
        <v>2093580</v>
      </c>
      <c r="G817" s="237">
        <f>C381</f>
        <v>6341694.2000000002</v>
      </c>
      <c r="H817" s="237">
        <f>C382</f>
        <v>579694.16</v>
      </c>
      <c r="I817" s="237">
        <f>C383</f>
        <v>21257428.909999996</v>
      </c>
      <c r="J817" s="237">
        <f>C384</f>
        <v>4383716.43</v>
      </c>
      <c r="K817" s="237">
        <f>C385</f>
        <v>1679218.85</v>
      </c>
      <c r="L817" s="237">
        <f>C386+C387+C388+C389</f>
        <v>1811859.820000024</v>
      </c>
      <c r="M817" s="237">
        <f>C370</f>
        <v>2423756.4299999997</v>
      </c>
      <c r="N817" s="180">
        <f>D361</f>
        <v>263301832.85999998</v>
      </c>
      <c r="O817" s="180">
        <f>C359</f>
        <v>65508092.789999999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88" transitionEvaluation="1" transitionEntry="1" codeName="Sheet10">
    <pageSetUpPr autoPageBreaks="0" fitToPage="1"/>
  </sheetPr>
  <dimension ref="A1:CH817"/>
  <sheetViews>
    <sheetView showGridLines="0" topLeftCell="A488" zoomScale="75" workbookViewId="0">
      <selection activeCell="C511" sqref="C51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1278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287" t="s">
        <v>1279</v>
      </c>
      <c r="C16" s="233"/>
    </row>
    <row r="17" spans="1:7" ht="12.75" customHeight="1" x14ac:dyDescent="0.35">
      <c r="A17" s="287" t="s">
        <v>1262</v>
      </c>
      <c r="C17" s="279"/>
      <c r="F17" s="288"/>
    </row>
    <row r="18" spans="1:7" ht="12.75" customHeight="1" x14ac:dyDescent="0.35">
      <c r="A18" s="289"/>
      <c r="C18" s="233"/>
    </row>
    <row r="19" spans="1:7" ht="12.75" customHeight="1" x14ac:dyDescent="0.35">
      <c r="C19" s="233"/>
    </row>
    <row r="20" spans="1:7" ht="12.75" customHeight="1" x14ac:dyDescent="0.35">
      <c r="A20" s="270" t="s">
        <v>1233</v>
      </c>
      <c r="B20" s="270"/>
      <c r="C20" s="280"/>
      <c r="D20" s="270"/>
      <c r="E20" s="270"/>
      <c r="F20" s="270"/>
      <c r="G20" s="270"/>
    </row>
    <row r="21" spans="1:7" ht="22.5" customHeight="1" x14ac:dyDescent="0.35">
      <c r="A21" s="199"/>
      <c r="C21" s="233"/>
    </row>
    <row r="22" spans="1:7" ht="12.65" customHeight="1" x14ac:dyDescent="0.35">
      <c r="A22" s="270" t="s">
        <v>1253</v>
      </c>
      <c r="B22" s="290"/>
      <c r="C22" s="280"/>
      <c r="D22" s="270"/>
      <c r="E22" s="270"/>
      <c r="F22" s="270"/>
    </row>
    <row r="23" spans="1:7" ht="12.65" customHeight="1" x14ac:dyDescent="0.35">
      <c r="B23" s="199"/>
      <c r="C23" s="233"/>
    </row>
    <row r="24" spans="1:7" ht="12.65" customHeight="1" x14ac:dyDescent="0.35">
      <c r="A24" s="237" t="s">
        <v>3</v>
      </c>
      <c r="C24" s="233"/>
    </row>
    <row r="25" spans="1:7" ht="12.65" customHeight="1" x14ac:dyDescent="0.35">
      <c r="A25" s="198" t="s">
        <v>1234</v>
      </c>
      <c r="C25" s="233"/>
    </row>
    <row r="26" spans="1:7" ht="12.65" customHeight="1" x14ac:dyDescent="0.35">
      <c r="A26" s="199" t="s">
        <v>4</v>
      </c>
      <c r="C26" s="233"/>
    </row>
    <row r="27" spans="1:7" ht="12.65" customHeight="1" x14ac:dyDescent="0.35">
      <c r="A27" s="198" t="s">
        <v>1235</v>
      </c>
      <c r="C27" s="233"/>
    </row>
    <row r="28" spans="1:7" ht="12.65" customHeight="1" x14ac:dyDescent="0.35">
      <c r="A28" s="199" t="s">
        <v>5</v>
      </c>
      <c r="C28" s="233"/>
    </row>
    <row r="29" spans="1:7" ht="12.65" customHeight="1" x14ac:dyDescent="0.35">
      <c r="A29" s="198"/>
      <c r="C29" s="233"/>
    </row>
    <row r="30" spans="1:7" ht="12.65" customHeight="1" x14ac:dyDescent="0.35">
      <c r="A30" s="180" t="s">
        <v>6</v>
      </c>
      <c r="C30" s="233"/>
    </row>
    <row r="31" spans="1:7" ht="12.65" customHeight="1" x14ac:dyDescent="0.35">
      <c r="A31" s="199" t="s">
        <v>7</v>
      </c>
      <c r="C31" s="233"/>
    </row>
    <row r="32" spans="1:7" ht="12.65" customHeight="1" x14ac:dyDescent="0.35">
      <c r="A32" s="199" t="s">
        <v>8</v>
      </c>
      <c r="C32" s="233"/>
    </row>
    <row r="33" spans="1:84" ht="12.65" customHeight="1" x14ac:dyDescent="0.35">
      <c r="A33" s="198" t="s">
        <v>1236</v>
      </c>
      <c r="C33" s="233"/>
    </row>
    <row r="34" spans="1:84" ht="12.65" customHeight="1" x14ac:dyDescent="0.35">
      <c r="A34" s="199" t="s">
        <v>9</v>
      </c>
      <c r="C34" s="233"/>
    </row>
    <row r="35" spans="1:84" ht="12.65" customHeight="1" x14ac:dyDescent="0.35">
      <c r="A35" s="199"/>
      <c r="C35" s="233"/>
    </row>
    <row r="36" spans="1:84" ht="12.65" customHeight="1" x14ac:dyDescent="0.35">
      <c r="A36" s="198" t="s">
        <v>1237</v>
      </c>
      <c r="C36" s="233"/>
    </row>
    <row r="37" spans="1:84" ht="12.65" customHeight="1" x14ac:dyDescent="0.35">
      <c r="A37" s="199" t="s">
        <v>1229</v>
      </c>
      <c r="C37" s="233"/>
    </row>
    <row r="38" spans="1:84" ht="12" customHeight="1" x14ac:dyDescent="0.35">
      <c r="A38" s="198"/>
      <c r="C38" s="233"/>
    </row>
    <row r="39" spans="1:84" ht="12.65" customHeight="1" x14ac:dyDescent="0.35">
      <c r="A39" s="199"/>
      <c r="C39" s="233"/>
    </row>
    <row r="40" spans="1:84" ht="12" customHeight="1" x14ac:dyDescent="0.35">
      <c r="A40" s="199"/>
      <c r="C40" s="233"/>
    </row>
    <row r="41" spans="1:84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4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4" ht="12" customHeight="1" x14ac:dyDescent="0.35">
      <c r="A43" s="199"/>
      <c r="C43" s="233"/>
      <c r="F43" s="181"/>
    </row>
    <row r="44" spans="1:84" ht="12" customHeight="1" x14ac:dyDescent="0.35">
      <c r="A44" s="291"/>
      <c r="B44" s="291"/>
      <c r="C44" s="292" t="s">
        <v>10</v>
      </c>
      <c r="D44" s="293" t="s">
        <v>11</v>
      </c>
      <c r="E44" s="293" t="s">
        <v>12</v>
      </c>
      <c r="F44" s="293" t="s">
        <v>13</v>
      </c>
      <c r="G44" s="293" t="s">
        <v>14</v>
      </c>
      <c r="H44" s="293" t="s">
        <v>15</v>
      </c>
      <c r="I44" s="293" t="s">
        <v>16</v>
      </c>
      <c r="J44" s="293" t="s">
        <v>17</v>
      </c>
      <c r="K44" s="293" t="s">
        <v>18</v>
      </c>
      <c r="L44" s="293" t="s">
        <v>19</v>
      </c>
      <c r="M44" s="293" t="s">
        <v>20</v>
      </c>
      <c r="N44" s="293" t="s">
        <v>21</v>
      </c>
      <c r="O44" s="293" t="s">
        <v>22</v>
      </c>
      <c r="P44" s="293" t="s">
        <v>23</v>
      </c>
      <c r="Q44" s="293" t="s">
        <v>24</v>
      </c>
      <c r="R44" s="293" t="s">
        <v>25</v>
      </c>
      <c r="S44" s="293" t="s">
        <v>26</v>
      </c>
      <c r="T44" s="293" t="s">
        <v>27</v>
      </c>
      <c r="U44" s="293" t="s">
        <v>28</v>
      </c>
      <c r="V44" s="293" t="s">
        <v>29</v>
      </c>
      <c r="W44" s="293" t="s">
        <v>30</v>
      </c>
      <c r="X44" s="293" t="s">
        <v>31</v>
      </c>
      <c r="Y44" s="293" t="s">
        <v>32</v>
      </c>
      <c r="Z44" s="293" t="s">
        <v>33</v>
      </c>
      <c r="AA44" s="293" t="s">
        <v>34</v>
      </c>
      <c r="AB44" s="293" t="s">
        <v>35</v>
      </c>
      <c r="AC44" s="293" t="s">
        <v>36</v>
      </c>
      <c r="AD44" s="293" t="s">
        <v>37</v>
      </c>
      <c r="AE44" s="293" t="s">
        <v>38</v>
      </c>
      <c r="AF44" s="293" t="s">
        <v>39</v>
      </c>
      <c r="AG44" s="293" t="s">
        <v>40</v>
      </c>
      <c r="AH44" s="293" t="s">
        <v>41</v>
      </c>
      <c r="AI44" s="293" t="s">
        <v>42</v>
      </c>
      <c r="AJ44" s="293" t="s">
        <v>43</v>
      </c>
      <c r="AK44" s="293" t="s">
        <v>44</v>
      </c>
      <c r="AL44" s="293" t="s">
        <v>45</v>
      </c>
      <c r="AM44" s="293" t="s">
        <v>46</v>
      </c>
      <c r="AN44" s="293" t="s">
        <v>47</v>
      </c>
      <c r="AO44" s="293" t="s">
        <v>48</v>
      </c>
      <c r="AP44" s="293" t="s">
        <v>49</v>
      </c>
      <c r="AQ44" s="293" t="s">
        <v>50</v>
      </c>
      <c r="AR44" s="293" t="s">
        <v>51</v>
      </c>
      <c r="AS44" s="293" t="s">
        <v>52</v>
      </c>
      <c r="AT44" s="293" t="s">
        <v>53</v>
      </c>
      <c r="AU44" s="293" t="s">
        <v>54</v>
      </c>
      <c r="AV44" s="293" t="s">
        <v>55</v>
      </c>
      <c r="AW44" s="293" t="s">
        <v>56</v>
      </c>
      <c r="AX44" s="293" t="s">
        <v>57</v>
      </c>
      <c r="AY44" s="293" t="s">
        <v>58</v>
      </c>
      <c r="AZ44" s="293" t="s">
        <v>59</v>
      </c>
      <c r="BA44" s="293" t="s">
        <v>60</v>
      </c>
      <c r="BB44" s="293" t="s">
        <v>61</v>
      </c>
      <c r="BC44" s="293" t="s">
        <v>62</v>
      </c>
      <c r="BD44" s="293" t="s">
        <v>63</v>
      </c>
      <c r="BE44" s="293" t="s">
        <v>64</v>
      </c>
      <c r="BF44" s="293" t="s">
        <v>65</v>
      </c>
      <c r="BG44" s="293" t="s">
        <v>66</v>
      </c>
      <c r="BH44" s="293" t="s">
        <v>67</v>
      </c>
      <c r="BI44" s="293" t="s">
        <v>68</v>
      </c>
      <c r="BJ44" s="293" t="s">
        <v>69</v>
      </c>
      <c r="BK44" s="293" t="s">
        <v>70</v>
      </c>
      <c r="BL44" s="293" t="s">
        <v>71</v>
      </c>
      <c r="BM44" s="293" t="s">
        <v>72</v>
      </c>
      <c r="BN44" s="293" t="s">
        <v>73</v>
      </c>
      <c r="BO44" s="293" t="s">
        <v>74</v>
      </c>
      <c r="BP44" s="293" t="s">
        <v>75</v>
      </c>
      <c r="BQ44" s="293" t="s">
        <v>76</v>
      </c>
      <c r="BR44" s="293" t="s">
        <v>77</v>
      </c>
      <c r="BS44" s="293" t="s">
        <v>78</v>
      </c>
      <c r="BT44" s="293" t="s">
        <v>79</v>
      </c>
      <c r="BU44" s="293" t="s">
        <v>80</v>
      </c>
      <c r="BV44" s="293" t="s">
        <v>81</v>
      </c>
      <c r="BW44" s="293" t="s">
        <v>82</v>
      </c>
      <c r="BX44" s="293" t="s">
        <v>83</v>
      </c>
      <c r="BY44" s="293" t="s">
        <v>84</v>
      </c>
      <c r="BZ44" s="293" t="s">
        <v>85</v>
      </c>
      <c r="CA44" s="293" t="s">
        <v>86</v>
      </c>
      <c r="CB44" s="293" t="s">
        <v>87</v>
      </c>
      <c r="CC44" s="293" t="s">
        <v>88</v>
      </c>
      <c r="CD44" s="293" t="s">
        <v>89</v>
      </c>
      <c r="CE44" s="293" t="s">
        <v>90</v>
      </c>
      <c r="CF44" s="2"/>
    </row>
    <row r="45" spans="1:84" ht="12" customHeight="1" x14ac:dyDescent="0.35">
      <c r="A45" s="291"/>
      <c r="B45" s="294" t="s">
        <v>91</v>
      </c>
      <c r="C45" s="292" t="s">
        <v>92</v>
      </c>
      <c r="D45" s="293" t="s">
        <v>93</v>
      </c>
      <c r="E45" s="293" t="s">
        <v>94</v>
      </c>
      <c r="F45" s="293" t="s">
        <v>95</v>
      </c>
      <c r="G45" s="293" t="s">
        <v>96</v>
      </c>
      <c r="H45" s="293" t="s">
        <v>97</v>
      </c>
      <c r="I45" s="293" t="s">
        <v>98</v>
      </c>
      <c r="J45" s="293" t="s">
        <v>99</v>
      </c>
      <c r="K45" s="293" t="s">
        <v>100</v>
      </c>
      <c r="L45" s="293" t="s">
        <v>101</v>
      </c>
      <c r="M45" s="293" t="s">
        <v>102</v>
      </c>
      <c r="N45" s="293" t="s">
        <v>103</v>
      </c>
      <c r="O45" s="293" t="s">
        <v>104</v>
      </c>
      <c r="P45" s="293" t="s">
        <v>105</v>
      </c>
      <c r="Q45" s="293" t="s">
        <v>106</v>
      </c>
      <c r="R45" s="293" t="s">
        <v>107</v>
      </c>
      <c r="S45" s="293" t="s">
        <v>108</v>
      </c>
      <c r="T45" s="293" t="s">
        <v>1194</v>
      </c>
      <c r="U45" s="293" t="s">
        <v>109</v>
      </c>
      <c r="V45" s="293" t="s">
        <v>110</v>
      </c>
      <c r="W45" s="293" t="s">
        <v>111</v>
      </c>
      <c r="X45" s="293" t="s">
        <v>112</v>
      </c>
      <c r="Y45" s="293" t="s">
        <v>113</v>
      </c>
      <c r="Z45" s="293" t="s">
        <v>113</v>
      </c>
      <c r="AA45" s="293" t="s">
        <v>114</v>
      </c>
      <c r="AB45" s="293" t="s">
        <v>115</v>
      </c>
      <c r="AC45" s="293" t="s">
        <v>116</v>
      </c>
      <c r="AD45" s="293" t="s">
        <v>117</v>
      </c>
      <c r="AE45" s="293" t="s">
        <v>96</v>
      </c>
      <c r="AF45" s="293" t="s">
        <v>97</v>
      </c>
      <c r="AG45" s="293" t="s">
        <v>118</v>
      </c>
      <c r="AH45" s="293" t="s">
        <v>119</v>
      </c>
      <c r="AI45" s="293" t="s">
        <v>120</v>
      </c>
      <c r="AJ45" s="293" t="s">
        <v>121</v>
      </c>
      <c r="AK45" s="293" t="s">
        <v>122</v>
      </c>
      <c r="AL45" s="293" t="s">
        <v>123</v>
      </c>
      <c r="AM45" s="293" t="s">
        <v>124</v>
      </c>
      <c r="AN45" s="293" t="s">
        <v>110</v>
      </c>
      <c r="AO45" s="293" t="s">
        <v>125</v>
      </c>
      <c r="AP45" s="293" t="s">
        <v>126</v>
      </c>
      <c r="AQ45" s="293" t="s">
        <v>127</v>
      </c>
      <c r="AR45" s="293" t="s">
        <v>128</v>
      </c>
      <c r="AS45" s="293" t="s">
        <v>129</v>
      </c>
      <c r="AT45" s="293" t="s">
        <v>130</v>
      </c>
      <c r="AU45" s="293" t="s">
        <v>131</v>
      </c>
      <c r="AV45" s="293" t="s">
        <v>132</v>
      </c>
      <c r="AW45" s="293" t="s">
        <v>133</v>
      </c>
      <c r="AX45" s="293" t="s">
        <v>134</v>
      </c>
      <c r="AY45" s="293" t="s">
        <v>135</v>
      </c>
      <c r="AZ45" s="293" t="s">
        <v>136</v>
      </c>
      <c r="BA45" s="293" t="s">
        <v>137</v>
      </c>
      <c r="BB45" s="293" t="s">
        <v>138</v>
      </c>
      <c r="BC45" s="293" t="s">
        <v>108</v>
      </c>
      <c r="BD45" s="293" t="s">
        <v>139</v>
      </c>
      <c r="BE45" s="293" t="s">
        <v>140</v>
      </c>
      <c r="BF45" s="293" t="s">
        <v>141</v>
      </c>
      <c r="BG45" s="293" t="s">
        <v>142</v>
      </c>
      <c r="BH45" s="293" t="s">
        <v>143</v>
      </c>
      <c r="BI45" s="293" t="s">
        <v>144</v>
      </c>
      <c r="BJ45" s="293" t="s">
        <v>145</v>
      </c>
      <c r="BK45" s="293" t="s">
        <v>146</v>
      </c>
      <c r="BL45" s="293" t="s">
        <v>147</v>
      </c>
      <c r="BM45" s="293" t="s">
        <v>132</v>
      </c>
      <c r="BN45" s="293" t="s">
        <v>148</v>
      </c>
      <c r="BO45" s="293" t="s">
        <v>149</v>
      </c>
      <c r="BP45" s="293" t="s">
        <v>150</v>
      </c>
      <c r="BQ45" s="293" t="s">
        <v>151</v>
      </c>
      <c r="BR45" s="293" t="s">
        <v>152</v>
      </c>
      <c r="BS45" s="293" t="s">
        <v>153</v>
      </c>
      <c r="BT45" s="293" t="s">
        <v>154</v>
      </c>
      <c r="BU45" s="293" t="s">
        <v>155</v>
      </c>
      <c r="BV45" s="293" t="s">
        <v>155</v>
      </c>
      <c r="BW45" s="293" t="s">
        <v>155</v>
      </c>
      <c r="BX45" s="293" t="s">
        <v>156</v>
      </c>
      <c r="BY45" s="293" t="s">
        <v>157</v>
      </c>
      <c r="BZ45" s="293" t="s">
        <v>158</v>
      </c>
      <c r="CA45" s="293" t="s">
        <v>159</v>
      </c>
      <c r="CB45" s="293" t="s">
        <v>160</v>
      </c>
      <c r="CC45" s="293" t="s">
        <v>132</v>
      </c>
      <c r="CD45" s="293"/>
      <c r="CE45" s="293" t="s">
        <v>161</v>
      </c>
      <c r="CF45" s="2"/>
    </row>
    <row r="46" spans="1:84" ht="12.65" customHeight="1" x14ac:dyDescent="0.35">
      <c r="A46" s="291" t="s">
        <v>3</v>
      </c>
      <c r="B46" s="293" t="s">
        <v>162</v>
      </c>
      <c r="C46" s="292" t="s">
        <v>163</v>
      </c>
      <c r="D46" s="293" t="s">
        <v>163</v>
      </c>
      <c r="E46" s="293" t="s">
        <v>163</v>
      </c>
      <c r="F46" s="293" t="s">
        <v>164</v>
      </c>
      <c r="G46" s="293" t="s">
        <v>165</v>
      </c>
      <c r="H46" s="293" t="s">
        <v>163</v>
      </c>
      <c r="I46" s="293" t="s">
        <v>166</v>
      </c>
      <c r="J46" s="293"/>
      <c r="K46" s="293" t="s">
        <v>157</v>
      </c>
      <c r="L46" s="293" t="s">
        <v>167</v>
      </c>
      <c r="M46" s="293" t="s">
        <v>168</v>
      </c>
      <c r="N46" s="293" t="s">
        <v>169</v>
      </c>
      <c r="O46" s="293" t="s">
        <v>170</v>
      </c>
      <c r="P46" s="293" t="s">
        <v>169</v>
      </c>
      <c r="Q46" s="293" t="s">
        <v>171</v>
      </c>
      <c r="R46" s="293"/>
      <c r="S46" s="293" t="s">
        <v>169</v>
      </c>
      <c r="T46" s="293" t="s">
        <v>172</v>
      </c>
      <c r="U46" s="293"/>
      <c r="V46" s="293" t="s">
        <v>173</v>
      </c>
      <c r="W46" s="293" t="s">
        <v>174</v>
      </c>
      <c r="X46" s="293" t="s">
        <v>175</v>
      </c>
      <c r="Y46" s="293" t="s">
        <v>176</v>
      </c>
      <c r="Z46" s="293" t="s">
        <v>177</v>
      </c>
      <c r="AA46" s="293" t="s">
        <v>178</v>
      </c>
      <c r="AB46" s="293"/>
      <c r="AC46" s="293" t="s">
        <v>172</v>
      </c>
      <c r="AD46" s="293"/>
      <c r="AE46" s="293" t="s">
        <v>172</v>
      </c>
      <c r="AF46" s="293" t="s">
        <v>179</v>
      </c>
      <c r="AG46" s="293" t="s">
        <v>171</v>
      </c>
      <c r="AH46" s="293"/>
      <c r="AI46" s="293" t="s">
        <v>180</v>
      </c>
      <c r="AJ46" s="293"/>
      <c r="AK46" s="293" t="s">
        <v>172</v>
      </c>
      <c r="AL46" s="293" t="s">
        <v>172</v>
      </c>
      <c r="AM46" s="293" t="s">
        <v>172</v>
      </c>
      <c r="AN46" s="293" t="s">
        <v>181</v>
      </c>
      <c r="AO46" s="293" t="s">
        <v>182</v>
      </c>
      <c r="AP46" s="293" t="s">
        <v>121</v>
      </c>
      <c r="AQ46" s="293" t="s">
        <v>183</v>
      </c>
      <c r="AR46" s="293" t="s">
        <v>169</v>
      </c>
      <c r="AS46" s="293"/>
      <c r="AT46" s="293" t="s">
        <v>184</v>
      </c>
      <c r="AU46" s="293" t="s">
        <v>185</v>
      </c>
      <c r="AV46" s="293" t="s">
        <v>186</v>
      </c>
      <c r="AW46" s="293" t="s">
        <v>187</v>
      </c>
      <c r="AX46" s="293" t="s">
        <v>188</v>
      </c>
      <c r="AY46" s="293"/>
      <c r="AZ46" s="293"/>
      <c r="BA46" s="293" t="s">
        <v>189</v>
      </c>
      <c r="BB46" s="293" t="s">
        <v>169</v>
      </c>
      <c r="BC46" s="293" t="s">
        <v>183</v>
      </c>
      <c r="BD46" s="293"/>
      <c r="BE46" s="293"/>
      <c r="BF46" s="293"/>
      <c r="BG46" s="293"/>
      <c r="BH46" s="293" t="s">
        <v>190</v>
      </c>
      <c r="BI46" s="293" t="s">
        <v>169</v>
      </c>
      <c r="BJ46" s="293"/>
      <c r="BK46" s="293" t="s">
        <v>191</v>
      </c>
      <c r="BL46" s="293"/>
      <c r="BM46" s="293" t="s">
        <v>192</v>
      </c>
      <c r="BN46" s="293" t="s">
        <v>193</v>
      </c>
      <c r="BO46" s="293" t="s">
        <v>194</v>
      </c>
      <c r="BP46" s="293" t="s">
        <v>195</v>
      </c>
      <c r="BQ46" s="293" t="s">
        <v>196</v>
      </c>
      <c r="BR46" s="293"/>
      <c r="BS46" s="293" t="s">
        <v>197</v>
      </c>
      <c r="BT46" s="293" t="s">
        <v>169</v>
      </c>
      <c r="BU46" s="293" t="s">
        <v>198</v>
      </c>
      <c r="BV46" s="293" t="s">
        <v>199</v>
      </c>
      <c r="BW46" s="293" t="s">
        <v>200</v>
      </c>
      <c r="BX46" s="293" t="s">
        <v>151</v>
      </c>
      <c r="BY46" s="293" t="s">
        <v>193</v>
      </c>
      <c r="BZ46" s="293" t="s">
        <v>152</v>
      </c>
      <c r="CA46" s="293" t="s">
        <v>201</v>
      </c>
      <c r="CB46" s="293" t="s">
        <v>201</v>
      </c>
      <c r="CC46" s="293" t="s">
        <v>202</v>
      </c>
      <c r="CD46" s="293"/>
      <c r="CE46" s="293" t="s">
        <v>203</v>
      </c>
      <c r="CF46" s="2"/>
    </row>
    <row r="47" spans="1:84" ht="12.65" customHeight="1" x14ac:dyDescent="0.35">
      <c r="A47" s="291" t="s">
        <v>204</v>
      </c>
      <c r="B47" s="295">
        <v>7231578</v>
      </c>
      <c r="C47" s="284"/>
      <c r="D47" s="284"/>
      <c r="E47" s="284">
        <v>983346.79</v>
      </c>
      <c r="F47" s="284"/>
      <c r="G47" s="284"/>
      <c r="H47" s="284"/>
      <c r="I47" s="284"/>
      <c r="J47" s="284"/>
      <c r="K47" s="284"/>
      <c r="L47" s="284"/>
      <c r="M47" s="284"/>
      <c r="N47" s="284"/>
      <c r="O47" s="284">
        <v>351580.05</v>
      </c>
      <c r="P47" s="284">
        <v>516971.43</v>
      </c>
      <c r="Q47" s="284">
        <v>266014.14</v>
      </c>
      <c r="R47" s="284"/>
      <c r="S47" s="284">
        <v>106383.88</v>
      </c>
      <c r="T47" s="284">
        <v>6903</v>
      </c>
      <c r="U47" s="284">
        <v>262514.71999999997</v>
      </c>
      <c r="V47" s="284"/>
      <c r="W47" s="284">
        <v>50068.66</v>
      </c>
      <c r="X47" s="284">
        <v>118553.06</v>
      </c>
      <c r="Y47" s="284">
        <v>289240.21999999997</v>
      </c>
      <c r="Z47" s="284"/>
      <c r="AA47" s="284">
        <v>27396.77</v>
      </c>
      <c r="AB47" s="284">
        <v>111606.61</v>
      </c>
      <c r="AC47" s="284">
        <v>140280.32000000001</v>
      </c>
      <c r="AD47" s="284"/>
      <c r="AE47" s="284"/>
      <c r="AF47" s="284"/>
      <c r="AG47" s="284">
        <v>559256.92000000004</v>
      </c>
      <c r="AH47" s="284"/>
      <c r="AI47" s="284"/>
      <c r="AJ47" s="284">
        <v>2527331.2200000002</v>
      </c>
      <c r="AK47" s="284"/>
      <c r="AL47" s="284">
        <v>46.73</v>
      </c>
      <c r="AM47" s="284"/>
      <c r="AN47" s="284"/>
      <c r="AO47" s="284"/>
      <c r="AP47" s="284"/>
      <c r="AQ47" s="284"/>
      <c r="AR47" s="284"/>
      <c r="AS47" s="284"/>
      <c r="AT47" s="284"/>
      <c r="AU47" s="284"/>
      <c r="AV47" s="284">
        <v>47688.57</v>
      </c>
      <c r="AW47" s="284"/>
      <c r="AX47" s="284"/>
      <c r="AY47" s="284">
        <v>210133.44</v>
      </c>
      <c r="AZ47" s="284"/>
      <c r="BA47" s="284"/>
      <c r="BB47" s="284"/>
      <c r="BC47" s="284"/>
      <c r="BD47" s="284"/>
      <c r="BE47" s="284">
        <v>77735.81</v>
      </c>
      <c r="BF47" s="284">
        <v>213699.45</v>
      </c>
      <c r="BG47" s="284">
        <v>41.94</v>
      </c>
      <c r="BH47" s="284"/>
      <c r="BI47" s="284"/>
      <c r="BJ47" s="284"/>
      <c r="BK47" s="284"/>
      <c r="BL47" s="284"/>
      <c r="BM47" s="284"/>
      <c r="BN47" s="284">
        <v>66115.7</v>
      </c>
      <c r="BO47" s="284"/>
      <c r="BP47" s="284"/>
      <c r="BQ47" s="284"/>
      <c r="BR47" s="284">
        <v>50.33</v>
      </c>
      <c r="BS47" s="284"/>
      <c r="BT47" s="284"/>
      <c r="BU47" s="284"/>
      <c r="BV47" s="284"/>
      <c r="BW47" s="284"/>
      <c r="BX47" s="284">
        <v>23555.599999999999</v>
      </c>
      <c r="BY47" s="284">
        <v>271694.42</v>
      </c>
      <c r="BZ47" s="284">
        <v>3368.21</v>
      </c>
      <c r="CA47" s="284"/>
      <c r="CB47" s="284"/>
      <c r="CC47" s="284"/>
      <c r="CD47" s="291"/>
      <c r="CE47" s="291">
        <v>7231577.9900000012</v>
      </c>
      <c r="CF47" s="2"/>
    </row>
    <row r="48" spans="1:84" ht="12.65" customHeight="1" x14ac:dyDescent="0.35">
      <c r="A48" s="291" t="s">
        <v>205</v>
      </c>
      <c r="B48" s="295"/>
      <c r="C48" s="296">
        <v>0</v>
      </c>
      <c r="D48" s="296">
        <v>0</v>
      </c>
      <c r="E48" s="291">
        <v>0</v>
      </c>
      <c r="F48" s="291">
        <v>0</v>
      </c>
      <c r="G48" s="291">
        <v>0</v>
      </c>
      <c r="H48" s="291">
        <v>0</v>
      </c>
      <c r="I48" s="291">
        <v>0</v>
      </c>
      <c r="J48" s="291">
        <v>0</v>
      </c>
      <c r="K48" s="291">
        <v>0</v>
      </c>
      <c r="L48" s="291">
        <v>0</v>
      </c>
      <c r="M48" s="291">
        <v>0</v>
      </c>
      <c r="N48" s="291">
        <v>0</v>
      </c>
      <c r="O48" s="291">
        <v>0</v>
      </c>
      <c r="P48" s="291">
        <v>0</v>
      </c>
      <c r="Q48" s="291">
        <v>0</v>
      </c>
      <c r="R48" s="291">
        <v>0</v>
      </c>
      <c r="S48" s="291">
        <v>0</v>
      </c>
      <c r="T48" s="291">
        <v>0</v>
      </c>
      <c r="U48" s="291">
        <v>0</v>
      </c>
      <c r="V48" s="291">
        <v>0</v>
      </c>
      <c r="W48" s="291">
        <v>0</v>
      </c>
      <c r="X48" s="291">
        <v>0</v>
      </c>
      <c r="Y48" s="291">
        <v>0</v>
      </c>
      <c r="Z48" s="291">
        <v>0</v>
      </c>
      <c r="AA48" s="291">
        <v>0</v>
      </c>
      <c r="AB48" s="291">
        <v>0</v>
      </c>
      <c r="AC48" s="291">
        <v>0</v>
      </c>
      <c r="AD48" s="291">
        <v>0</v>
      </c>
      <c r="AE48" s="291">
        <v>0</v>
      </c>
      <c r="AF48" s="291">
        <v>0</v>
      </c>
      <c r="AG48" s="291">
        <v>0</v>
      </c>
      <c r="AH48" s="291">
        <v>0</v>
      </c>
      <c r="AI48" s="291">
        <v>0</v>
      </c>
      <c r="AJ48" s="291">
        <v>0</v>
      </c>
      <c r="AK48" s="291">
        <v>0</v>
      </c>
      <c r="AL48" s="291">
        <v>0</v>
      </c>
      <c r="AM48" s="291">
        <v>0</v>
      </c>
      <c r="AN48" s="291">
        <v>0</v>
      </c>
      <c r="AO48" s="291">
        <v>0</v>
      </c>
      <c r="AP48" s="291">
        <v>0</v>
      </c>
      <c r="AQ48" s="291">
        <v>0</v>
      </c>
      <c r="AR48" s="291">
        <v>0</v>
      </c>
      <c r="AS48" s="291">
        <v>0</v>
      </c>
      <c r="AT48" s="291">
        <v>0</v>
      </c>
      <c r="AU48" s="291">
        <v>0</v>
      </c>
      <c r="AV48" s="291">
        <v>0</v>
      </c>
      <c r="AW48" s="291">
        <v>0</v>
      </c>
      <c r="AX48" s="291">
        <v>0</v>
      </c>
      <c r="AY48" s="291">
        <v>0</v>
      </c>
      <c r="AZ48" s="291">
        <v>0</v>
      </c>
      <c r="BA48" s="291">
        <v>0</v>
      </c>
      <c r="BB48" s="291">
        <v>0</v>
      </c>
      <c r="BC48" s="291">
        <v>0</v>
      </c>
      <c r="BD48" s="291">
        <v>0</v>
      </c>
      <c r="BE48" s="291">
        <v>0</v>
      </c>
      <c r="BF48" s="291">
        <v>0</v>
      </c>
      <c r="BG48" s="291">
        <v>0</v>
      </c>
      <c r="BH48" s="291">
        <v>0</v>
      </c>
      <c r="BI48" s="291">
        <v>0</v>
      </c>
      <c r="BJ48" s="291">
        <v>0</v>
      </c>
      <c r="BK48" s="291">
        <v>0</v>
      </c>
      <c r="BL48" s="291">
        <v>0</v>
      </c>
      <c r="BM48" s="291">
        <v>0</v>
      </c>
      <c r="BN48" s="291">
        <v>0</v>
      </c>
      <c r="BO48" s="291">
        <v>0</v>
      </c>
      <c r="BP48" s="291">
        <v>0</v>
      </c>
      <c r="BQ48" s="291">
        <v>0</v>
      </c>
      <c r="BR48" s="291">
        <v>0</v>
      </c>
      <c r="BS48" s="291">
        <v>0</v>
      </c>
      <c r="BT48" s="291">
        <v>0</v>
      </c>
      <c r="BU48" s="291">
        <v>0</v>
      </c>
      <c r="BV48" s="291">
        <v>0</v>
      </c>
      <c r="BW48" s="291">
        <v>0</v>
      </c>
      <c r="BX48" s="291">
        <v>0</v>
      </c>
      <c r="BY48" s="291">
        <v>0</v>
      </c>
      <c r="BZ48" s="291">
        <v>0</v>
      </c>
      <c r="CA48" s="291">
        <v>0</v>
      </c>
      <c r="CB48" s="291">
        <v>0</v>
      </c>
      <c r="CC48" s="291">
        <v>0</v>
      </c>
      <c r="CD48" s="291"/>
      <c r="CE48" s="291">
        <v>0</v>
      </c>
      <c r="CF48" s="2"/>
    </row>
    <row r="49" spans="1:84" ht="12.65" customHeight="1" x14ac:dyDescent="0.35">
      <c r="A49" s="291" t="s">
        <v>206</v>
      </c>
      <c r="B49" s="291">
        <v>7231578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"/>
    </row>
    <row r="50" spans="1:84" ht="12.65" customHeight="1" x14ac:dyDescent="0.35">
      <c r="A50" s="291" t="s">
        <v>6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"/>
    </row>
    <row r="51" spans="1:84" ht="12.65" customHeight="1" x14ac:dyDescent="0.35">
      <c r="A51" s="297" t="s">
        <v>207</v>
      </c>
      <c r="B51" s="284">
        <v>1898109.5099999998</v>
      </c>
      <c r="C51" s="284"/>
      <c r="D51" s="284"/>
      <c r="E51" s="284">
        <v>63582.05</v>
      </c>
      <c r="F51" s="284"/>
      <c r="G51" s="284"/>
      <c r="H51" s="284"/>
      <c r="I51" s="284"/>
      <c r="J51" s="284"/>
      <c r="K51" s="284"/>
      <c r="L51" s="284"/>
      <c r="M51" s="284"/>
      <c r="N51" s="284"/>
      <c r="O51" s="284">
        <v>30954.14</v>
      </c>
      <c r="P51" s="284">
        <v>626845.76</v>
      </c>
      <c r="Q51" s="284">
        <v>1700.32</v>
      </c>
      <c r="R51" s="284">
        <v>1633.74</v>
      </c>
      <c r="S51" s="284"/>
      <c r="T51" s="284"/>
      <c r="U51" s="284">
        <v>18578.57</v>
      </c>
      <c r="V51" s="284">
        <v>25045.58</v>
      </c>
      <c r="W51" s="284">
        <v>11766.73</v>
      </c>
      <c r="X51" s="284">
        <v>355.81</v>
      </c>
      <c r="Y51" s="284">
        <v>130951.8</v>
      </c>
      <c r="Z51" s="284"/>
      <c r="AA51" s="284">
        <v>6025.61</v>
      </c>
      <c r="AB51" s="284">
        <v>46603.76</v>
      </c>
      <c r="AC51" s="284">
        <v>15005.32</v>
      </c>
      <c r="AD51" s="284"/>
      <c r="AE51" s="284"/>
      <c r="AF51" s="284"/>
      <c r="AG51" s="284">
        <v>27917.61</v>
      </c>
      <c r="AH51" s="284"/>
      <c r="AI51" s="284"/>
      <c r="AJ51" s="284">
        <v>697797.2</v>
      </c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>
        <v>40309.69</v>
      </c>
      <c r="AZ51" s="284"/>
      <c r="BA51" s="284"/>
      <c r="BB51" s="284"/>
      <c r="BC51" s="284"/>
      <c r="BD51" s="284"/>
      <c r="BE51" s="284">
        <v>22668.93</v>
      </c>
      <c r="BF51" s="284">
        <v>9966.25</v>
      </c>
      <c r="BG51" s="284"/>
      <c r="BH51" s="284">
        <v>18968.22</v>
      </c>
      <c r="BI51" s="284"/>
      <c r="BJ51" s="284"/>
      <c r="BK51" s="284"/>
      <c r="BL51" s="284">
        <v>1332.19</v>
      </c>
      <c r="BM51" s="284"/>
      <c r="BN51" s="284">
        <v>6457.08</v>
      </c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>
        <v>93643.15</v>
      </c>
      <c r="CD51" s="291"/>
      <c r="CE51" s="291">
        <v>1898109.5099999995</v>
      </c>
      <c r="CF51" s="2"/>
    </row>
    <row r="52" spans="1:84" ht="12.65" customHeight="1" x14ac:dyDescent="0.35">
      <c r="A52" s="297" t="s">
        <v>208</v>
      </c>
      <c r="B52" s="284">
        <v>2022803.33</v>
      </c>
      <c r="C52" s="291">
        <v>0</v>
      </c>
      <c r="D52" s="291">
        <v>0</v>
      </c>
      <c r="E52" s="291">
        <v>319824</v>
      </c>
      <c r="F52" s="291">
        <v>0</v>
      </c>
      <c r="G52" s="291">
        <v>0</v>
      </c>
      <c r="H52" s="291">
        <v>0</v>
      </c>
      <c r="I52" s="291">
        <v>0</v>
      </c>
      <c r="J52" s="291">
        <v>0</v>
      </c>
      <c r="K52" s="291">
        <v>0</v>
      </c>
      <c r="L52" s="291">
        <v>0</v>
      </c>
      <c r="M52" s="291">
        <v>0</v>
      </c>
      <c r="N52" s="291">
        <v>0</v>
      </c>
      <c r="O52" s="291">
        <v>120834</v>
      </c>
      <c r="P52" s="291">
        <v>343793</v>
      </c>
      <c r="Q52" s="291">
        <v>24191</v>
      </c>
      <c r="R52" s="291">
        <v>3871</v>
      </c>
      <c r="S52" s="291">
        <v>59570</v>
      </c>
      <c r="T52" s="291">
        <v>0</v>
      </c>
      <c r="U52" s="291">
        <v>32779</v>
      </c>
      <c r="V52" s="291">
        <v>0</v>
      </c>
      <c r="W52" s="291">
        <v>14515</v>
      </c>
      <c r="X52" s="291">
        <v>11612</v>
      </c>
      <c r="Y52" s="291">
        <v>197499</v>
      </c>
      <c r="Z52" s="291">
        <v>0</v>
      </c>
      <c r="AA52" s="291">
        <v>0</v>
      </c>
      <c r="AB52" s="291">
        <v>38484</v>
      </c>
      <c r="AC52" s="291">
        <v>3447</v>
      </c>
      <c r="AD52" s="291">
        <v>0</v>
      </c>
      <c r="AE52" s="291">
        <v>3871</v>
      </c>
      <c r="AF52" s="291">
        <v>0</v>
      </c>
      <c r="AG52" s="291">
        <v>167966</v>
      </c>
      <c r="AH52" s="291">
        <v>0</v>
      </c>
      <c r="AI52" s="291">
        <v>0</v>
      </c>
      <c r="AJ52" s="291">
        <v>0</v>
      </c>
      <c r="AK52" s="291">
        <v>0</v>
      </c>
      <c r="AL52" s="291">
        <v>0</v>
      </c>
      <c r="AM52" s="291">
        <v>0</v>
      </c>
      <c r="AN52" s="291">
        <v>0</v>
      </c>
      <c r="AO52" s="291">
        <v>0</v>
      </c>
      <c r="AP52" s="291">
        <v>0</v>
      </c>
      <c r="AQ52" s="291">
        <v>0</v>
      </c>
      <c r="AR52" s="291">
        <v>0</v>
      </c>
      <c r="AS52" s="291">
        <v>0</v>
      </c>
      <c r="AT52" s="291">
        <v>0</v>
      </c>
      <c r="AU52" s="291">
        <v>0</v>
      </c>
      <c r="AV52" s="291">
        <v>0</v>
      </c>
      <c r="AW52" s="291">
        <v>0</v>
      </c>
      <c r="AX52" s="291">
        <v>0</v>
      </c>
      <c r="AY52" s="291">
        <v>84084</v>
      </c>
      <c r="AZ52" s="291">
        <v>0</v>
      </c>
      <c r="BA52" s="291">
        <v>0</v>
      </c>
      <c r="BB52" s="291">
        <v>0</v>
      </c>
      <c r="BC52" s="291">
        <v>0</v>
      </c>
      <c r="BD52" s="291">
        <v>0</v>
      </c>
      <c r="BE52" s="291">
        <v>71746</v>
      </c>
      <c r="BF52" s="291">
        <v>29331</v>
      </c>
      <c r="BG52" s="291">
        <v>0</v>
      </c>
      <c r="BH52" s="291">
        <v>0</v>
      </c>
      <c r="BI52" s="291">
        <v>0</v>
      </c>
      <c r="BJ52" s="291">
        <v>0</v>
      </c>
      <c r="BK52" s="291">
        <v>0</v>
      </c>
      <c r="BL52" s="291">
        <v>0</v>
      </c>
      <c r="BM52" s="291">
        <v>0</v>
      </c>
      <c r="BN52" s="291">
        <v>449265</v>
      </c>
      <c r="BO52" s="291">
        <v>0</v>
      </c>
      <c r="BP52" s="291">
        <v>0</v>
      </c>
      <c r="BQ52" s="291">
        <v>0</v>
      </c>
      <c r="BR52" s="291">
        <v>0</v>
      </c>
      <c r="BS52" s="291">
        <v>0</v>
      </c>
      <c r="BT52" s="291">
        <v>0</v>
      </c>
      <c r="BU52" s="291">
        <v>0</v>
      </c>
      <c r="BV52" s="291">
        <v>42576</v>
      </c>
      <c r="BW52" s="291">
        <v>0</v>
      </c>
      <c r="BX52" s="291">
        <v>0</v>
      </c>
      <c r="BY52" s="291">
        <v>3548</v>
      </c>
      <c r="BZ52" s="291">
        <v>0</v>
      </c>
      <c r="CA52" s="291">
        <v>0</v>
      </c>
      <c r="CB52" s="291">
        <v>0</v>
      </c>
      <c r="CC52" s="291">
        <v>0</v>
      </c>
      <c r="CD52" s="291"/>
      <c r="CE52" s="291">
        <v>2022806</v>
      </c>
      <c r="CF52" s="2"/>
    </row>
    <row r="53" spans="1:84" ht="12.65" customHeight="1" x14ac:dyDescent="0.35">
      <c r="A53" s="291" t="s">
        <v>206</v>
      </c>
      <c r="B53" s="291">
        <v>3920912.84</v>
      </c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"/>
    </row>
    <row r="54" spans="1:84" ht="15.75" customHeight="1" x14ac:dyDescent="0.35">
      <c r="A54" s="291"/>
      <c r="B54" s="291"/>
      <c r="C54" s="298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"/>
    </row>
    <row r="55" spans="1:84" ht="12.65" customHeight="1" x14ac:dyDescent="0.35">
      <c r="A55" s="297" t="s">
        <v>209</v>
      </c>
      <c r="B55" s="291"/>
      <c r="C55" s="292" t="s">
        <v>10</v>
      </c>
      <c r="D55" s="293" t="s">
        <v>11</v>
      </c>
      <c r="E55" s="293" t="s">
        <v>12</v>
      </c>
      <c r="F55" s="293" t="s">
        <v>13</v>
      </c>
      <c r="G55" s="293" t="s">
        <v>14</v>
      </c>
      <c r="H55" s="293" t="s">
        <v>15</v>
      </c>
      <c r="I55" s="293" t="s">
        <v>16</v>
      </c>
      <c r="J55" s="293" t="s">
        <v>17</v>
      </c>
      <c r="K55" s="293" t="s">
        <v>18</v>
      </c>
      <c r="L55" s="293" t="s">
        <v>19</v>
      </c>
      <c r="M55" s="293" t="s">
        <v>20</v>
      </c>
      <c r="N55" s="293" t="s">
        <v>21</v>
      </c>
      <c r="O55" s="293" t="s">
        <v>22</v>
      </c>
      <c r="P55" s="293" t="s">
        <v>23</v>
      </c>
      <c r="Q55" s="293" t="s">
        <v>24</v>
      </c>
      <c r="R55" s="293" t="s">
        <v>25</v>
      </c>
      <c r="S55" s="293" t="s">
        <v>26</v>
      </c>
      <c r="T55" s="299" t="s">
        <v>27</v>
      </c>
      <c r="U55" s="293" t="s">
        <v>28</v>
      </c>
      <c r="V55" s="293" t="s">
        <v>29</v>
      </c>
      <c r="W55" s="293" t="s">
        <v>30</v>
      </c>
      <c r="X55" s="293" t="s">
        <v>31</v>
      </c>
      <c r="Y55" s="293" t="s">
        <v>32</v>
      </c>
      <c r="Z55" s="293" t="s">
        <v>33</v>
      </c>
      <c r="AA55" s="293" t="s">
        <v>34</v>
      </c>
      <c r="AB55" s="293" t="s">
        <v>35</v>
      </c>
      <c r="AC55" s="293" t="s">
        <v>36</v>
      </c>
      <c r="AD55" s="293" t="s">
        <v>37</v>
      </c>
      <c r="AE55" s="293" t="s">
        <v>38</v>
      </c>
      <c r="AF55" s="293" t="s">
        <v>39</v>
      </c>
      <c r="AG55" s="293" t="s">
        <v>40</v>
      </c>
      <c r="AH55" s="293" t="s">
        <v>41</v>
      </c>
      <c r="AI55" s="293" t="s">
        <v>42</v>
      </c>
      <c r="AJ55" s="293" t="s">
        <v>43</v>
      </c>
      <c r="AK55" s="293" t="s">
        <v>44</v>
      </c>
      <c r="AL55" s="293" t="s">
        <v>45</v>
      </c>
      <c r="AM55" s="293" t="s">
        <v>46</v>
      </c>
      <c r="AN55" s="293" t="s">
        <v>47</v>
      </c>
      <c r="AO55" s="293" t="s">
        <v>48</v>
      </c>
      <c r="AP55" s="293" t="s">
        <v>49</v>
      </c>
      <c r="AQ55" s="293" t="s">
        <v>50</v>
      </c>
      <c r="AR55" s="293" t="s">
        <v>51</v>
      </c>
      <c r="AS55" s="293" t="s">
        <v>52</v>
      </c>
      <c r="AT55" s="293" t="s">
        <v>53</v>
      </c>
      <c r="AU55" s="293" t="s">
        <v>54</v>
      </c>
      <c r="AV55" s="293" t="s">
        <v>55</v>
      </c>
      <c r="AW55" s="293" t="s">
        <v>56</v>
      </c>
      <c r="AX55" s="293" t="s">
        <v>57</v>
      </c>
      <c r="AY55" s="293" t="s">
        <v>58</v>
      </c>
      <c r="AZ55" s="293" t="s">
        <v>59</v>
      </c>
      <c r="BA55" s="293" t="s">
        <v>60</v>
      </c>
      <c r="BB55" s="293" t="s">
        <v>61</v>
      </c>
      <c r="BC55" s="293" t="s">
        <v>62</v>
      </c>
      <c r="BD55" s="293" t="s">
        <v>63</v>
      </c>
      <c r="BE55" s="293" t="s">
        <v>64</v>
      </c>
      <c r="BF55" s="293" t="s">
        <v>65</v>
      </c>
      <c r="BG55" s="293" t="s">
        <v>66</v>
      </c>
      <c r="BH55" s="293" t="s">
        <v>67</v>
      </c>
      <c r="BI55" s="293" t="s">
        <v>68</v>
      </c>
      <c r="BJ55" s="293" t="s">
        <v>69</v>
      </c>
      <c r="BK55" s="293" t="s">
        <v>70</v>
      </c>
      <c r="BL55" s="293" t="s">
        <v>71</v>
      </c>
      <c r="BM55" s="293" t="s">
        <v>72</v>
      </c>
      <c r="BN55" s="293" t="s">
        <v>73</v>
      </c>
      <c r="BO55" s="293" t="s">
        <v>74</v>
      </c>
      <c r="BP55" s="293" t="s">
        <v>75</v>
      </c>
      <c r="BQ55" s="293" t="s">
        <v>76</v>
      </c>
      <c r="BR55" s="293" t="s">
        <v>77</v>
      </c>
      <c r="BS55" s="293" t="s">
        <v>78</v>
      </c>
      <c r="BT55" s="293" t="s">
        <v>79</v>
      </c>
      <c r="BU55" s="293" t="s">
        <v>80</v>
      </c>
      <c r="BV55" s="293" t="s">
        <v>81</v>
      </c>
      <c r="BW55" s="293" t="s">
        <v>82</v>
      </c>
      <c r="BX55" s="293" t="s">
        <v>83</v>
      </c>
      <c r="BY55" s="293" t="s">
        <v>84</v>
      </c>
      <c r="BZ55" s="293" t="s">
        <v>85</v>
      </c>
      <c r="CA55" s="293" t="s">
        <v>86</v>
      </c>
      <c r="CB55" s="293" t="s">
        <v>87</v>
      </c>
      <c r="CC55" s="293" t="s">
        <v>88</v>
      </c>
      <c r="CD55" s="293" t="s">
        <v>89</v>
      </c>
      <c r="CE55" s="293" t="s">
        <v>90</v>
      </c>
      <c r="CF55" s="2"/>
    </row>
    <row r="56" spans="1:84" ht="12.65" customHeight="1" x14ac:dyDescent="0.35">
      <c r="A56" s="297" t="s">
        <v>210</v>
      </c>
      <c r="B56" s="291"/>
      <c r="C56" s="292" t="s">
        <v>92</v>
      </c>
      <c r="D56" s="293" t="s">
        <v>93</v>
      </c>
      <c r="E56" s="293" t="s">
        <v>94</v>
      </c>
      <c r="F56" s="293" t="s">
        <v>95</v>
      </c>
      <c r="G56" s="293" t="s">
        <v>96</v>
      </c>
      <c r="H56" s="293" t="s">
        <v>97</v>
      </c>
      <c r="I56" s="293" t="s">
        <v>98</v>
      </c>
      <c r="J56" s="293" t="s">
        <v>99</v>
      </c>
      <c r="K56" s="293" t="s">
        <v>100</v>
      </c>
      <c r="L56" s="293" t="s">
        <v>101</v>
      </c>
      <c r="M56" s="293" t="s">
        <v>102</v>
      </c>
      <c r="N56" s="293" t="s">
        <v>103</v>
      </c>
      <c r="O56" s="293" t="s">
        <v>104</v>
      </c>
      <c r="P56" s="293" t="s">
        <v>105</v>
      </c>
      <c r="Q56" s="293" t="s">
        <v>106</v>
      </c>
      <c r="R56" s="293" t="s">
        <v>107</v>
      </c>
      <c r="S56" s="293" t="s">
        <v>108</v>
      </c>
      <c r="T56" s="293" t="s">
        <v>1194</v>
      </c>
      <c r="U56" s="293" t="s">
        <v>109</v>
      </c>
      <c r="V56" s="293" t="s">
        <v>110</v>
      </c>
      <c r="W56" s="293" t="s">
        <v>111</v>
      </c>
      <c r="X56" s="293" t="s">
        <v>112</v>
      </c>
      <c r="Y56" s="293" t="s">
        <v>113</v>
      </c>
      <c r="Z56" s="293" t="s">
        <v>113</v>
      </c>
      <c r="AA56" s="293" t="s">
        <v>114</v>
      </c>
      <c r="AB56" s="293" t="s">
        <v>115</v>
      </c>
      <c r="AC56" s="293" t="s">
        <v>116</v>
      </c>
      <c r="AD56" s="293" t="s">
        <v>117</v>
      </c>
      <c r="AE56" s="293" t="s">
        <v>96</v>
      </c>
      <c r="AF56" s="293" t="s">
        <v>97</v>
      </c>
      <c r="AG56" s="293" t="s">
        <v>118</v>
      </c>
      <c r="AH56" s="293" t="s">
        <v>119</v>
      </c>
      <c r="AI56" s="293" t="s">
        <v>120</v>
      </c>
      <c r="AJ56" s="293" t="s">
        <v>121</v>
      </c>
      <c r="AK56" s="293" t="s">
        <v>122</v>
      </c>
      <c r="AL56" s="293" t="s">
        <v>123</v>
      </c>
      <c r="AM56" s="293" t="s">
        <v>124</v>
      </c>
      <c r="AN56" s="293" t="s">
        <v>110</v>
      </c>
      <c r="AO56" s="293" t="s">
        <v>125</v>
      </c>
      <c r="AP56" s="293" t="s">
        <v>126</v>
      </c>
      <c r="AQ56" s="293" t="s">
        <v>127</v>
      </c>
      <c r="AR56" s="293" t="s">
        <v>128</v>
      </c>
      <c r="AS56" s="293" t="s">
        <v>129</v>
      </c>
      <c r="AT56" s="293" t="s">
        <v>130</v>
      </c>
      <c r="AU56" s="293" t="s">
        <v>131</v>
      </c>
      <c r="AV56" s="293" t="s">
        <v>132</v>
      </c>
      <c r="AW56" s="293" t="s">
        <v>133</v>
      </c>
      <c r="AX56" s="293" t="s">
        <v>134</v>
      </c>
      <c r="AY56" s="293" t="s">
        <v>135</v>
      </c>
      <c r="AZ56" s="293" t="s">
        <v>136</v>
      </c>
      <c r="BA56" s="293" t="s">
        <v>137</v>
      </c>
      <c r="BB56" s="293" t="s">
        <v>138</v>
      </c>
      <c r="BC56" s="293" t="s">
        <v>108</v>
      </c>
      <c r="BD56" s="293" t="s">
        <v>139</v>
      </c>
      <c r="BE56" s="293" t="s">
        <v>140</v>
      </c>
      <c r="BF56" s="293" t="s">
        <v>141</v>
      </c>
      <c r="BG56" s="293" t="s">
        <v>142</v>
      </c>
      <c r="BH56" s="293" t="s">
        <v>143</v>
      </c>
      <c r="BI56" s="293" t="s">
        <v>144</v>
      </c>
      <c r="BJ56" s="293" t="s">
        <v>145</v>
      </c>
      <c r="BK56" s="293" t="s">
        <v>146</v>
      </c>
      <c r="BL56" s="293" t="s">
        <v>147</v>
      </c>
      <c r="BM56" s="293" t="s">
        <v>132</v>
      </c>
      <c r="BN56" s="293" t="s">
        <v>148</v>
      </c>
      <c r="BO56" s="293" t="s">
        <v>149</v>
      </c>
      <c r="BP56" s="293" t="s">
        <v>150</v>
      </c>
      <c r="BQ56" s="293" t="s">
        <v>151</v>
      </c>
      <c r="BR56" s="293" t="s">
        <v>152</v>
      </c>
      <c r="BS56" s="293" t="s">
        <v>153</v>
      </c>
      <c r="BT56" s="293" t="s">
        <v>154</v>
      </c>
      <c r="BU56" s="293" t="s">
        <v>155</v>
      </c>
      <c r="BV56" s="293" t="s">
        <v>155</v>
      </c>
      <c r="BW56" s="293" t="s">
        <v>155</v>
      </c>
      <c r="BX56" s="293" t="s">
        <v>156</v>
      </c>
      <c r="BY56" s="293" t="s">
        <v>157</v>
      </c>
      <c r="BZ56" s="293" t="s">
        <v>158</v>
      </c>
      <c r="CA56" s="293" t="s">
        <v>159</v>
      </c>
      <c r="CB56" s="293" t="s">
        <v>160</v>
      </c>
      <c r="CC56" s="293" t="s">
        <v>132</v>
      </c>
      <c r="CD56" s="293" t="s">
        <v>211</v>
      </c>
      <c r="CE56" s="293" t="s">
        <v>161</v>
      </c>
      <c r="CF56" s="2"/>
    </row>
    <row r="57" spans="1:84" ht="12.65" customHeight="1" x14ac:dyDescent="0.35">
      <c r="A57" s="297" t="s">
        <v>212</v>
      </c>
      <c r="B57" s="291"/>
      <c r="C57" s="292" t="s">
        <v>163</v>
      </c>
      <c r="D57" s="293" t="s">
        <v>163</v>
      </c>
      <c r="E57" s="293" t="s">
        <v>163</v>
      </c>
      <c r="F57" s="293" t="s">
        <v>164</v>
      </c>
      <c r="G57" s="293" t="s">
        <v>165</v>
      </c>
      <c r="H57" s="293" t="s">
        <v>163</v>
      </c>
      <c r="I57" s="293" t="s">
        <v>166</v>
      </c>
      <c r="J57" s="293"/>
      <c r="K57" s="293" t="s">
        <v>157</v>
      </c>
      <c r="L57" s="293" t="s">
        <v>167</v>
      </c>
      <c r="M57" s="293" t="s">
        <v>168</v>
      </c>
      <c r="N57" s="293" t="s">
        <v>169</v>
      </c>
      <c r="O57" s="293" t="s">
        <v>170</v>
      </c>
      <c r="P57" s="293" t="s">
        <v>169</v>
      </c>
      <c r="Q57" s="293" t="s">
        <v>171</v>
      </c>
      <c r="R57" s="293"/>
      <c r="S57" s="293" t="s">
        <v>169</v>
      </c>
      <c r="T57" s="293" t="s">
        <v>172</v>
      </c>
      <c r="U57" s="293"/>
      <c r="V57" s="293" t="s">
        <v>173</v>
      </c>
      <c r="W57" s="293" t="s">
        <v>174</v>
      </c>
      <c r="X57" s="293" t="s">
        <v>175</v>
      </c>
      <c r="Y57" s="293" t="s">
        <v>176</v>
      </c>
      <c r="Z57" s="293" t="s">
        <v>177</v>
      </c>
      <c r="AA57" s="293" t="s">
        <v>178</v>
      </c>
      <c r="AB57" s="293"/>
      <c r="AC57" s="293" t="s">
        <v>172</v>
      </c>
      <c r="AD57" s="293"/>
      <c r="AE57" s="293" t="s">
        <v>172</v>
      </c>
      <c r="AF57" s="293" t="s">
        <v>179</v>
      </c>
      <c r="AG57" s="293" t="s">
        <v>171</v>
      </c>
      <c r="AH57" s="293"/>
      <c r="AI57" s="293" t="s">
        <v>180</v>
      </c>
      <c r="AJ57" s="293"/>
      <c r="AK57" s="293" t="s">
        <v>172</v>
      </c>
      <c r="AL57" s="293" t="s">
        <v>172</v>
      </c>
      <c r="AM57" s="293" t="s">
        <v>172</v>
      </c>
      <c r="AN57" s="293" t="s">
        <v>181</v>
      </c>
      <c r="AO57" s="293" t="s">
        <v>182</v>
      </c>
      <c r="AP57" s="293" t="s">
        <v>121</v>
      </c>
      <c r="AQ57" s="293" t="s">
        <v>183</v>
      </c>
      <c r="AR57" s="293" t="s">
        <v>169</v>
      </c>
      <c r="AS57" s="293"/>
      <c r="AT57" s="293" t="s">
        <v>184</v>
      </c>
      <c r="AU57" s="293" t="s">
        <v>185</v>
      </c>
      <c r="AV57" s="293" t="s">
        <v>186</v>
      </c>
      <c r="AW57" s="293" t="s">
        <v>187</v>
      </c>
      <c r="AX57" s="293" t="s">
        <v>188</v>
      </c>
      <c r="AY57" s="293"/>
      <c r="AZ57" s="293"/>
      <c r="BA57" s="293" t="s">
        <v>189</v>
      </c>
      <c r="BB57" s="293" t="s">
        <v>169</v>
      </c>
      <c r="BC57" s="293" t="s">
        <v>183</v>
      </c>
      <c r="BD57" s="293"/>
      <c r="BE57" s="293"/>
      <c r="BF57" s="293"/>
      <c r="BG57" s="293"/>
      <c r="BH57" s="293" t="s">
        <v>190</v>
      </c>
      <c r="BI57" s="293" t="s">
        <v>169</v>
      </c>
      <c r="BJ57" s="293"/>
      <c r="BK57" s="293" t="s">
        <v>191</v>
      </c>
      <c r="BL57" s="293"/>
      <c r="BM57" s="293" t="s">
        <v>192</v>
      </c>
      <c r="BN57" s="293" t="s">
        <v>193</v>
      </c>
      <c r="BO57" s="293" t="s">
        <v>194</v>
      </c>
      <c r="BP57" s="293" t="s">
        <v>195</v>
      </c>
      <c r="BQ57" s="293" t="s">
        <v>196</v>
      </c>
      <c r="BR57" s="293"/>
      <c r="BS57" s="293" t="s">
        <v>197</v>
      </c>
      <c r="BT57" s="293" t="s">
        <v>169</v>
      </c>
      <c r="BU57" s="293" t="s">
        <v>198</v>
      </c>
      <c r="BV57" s="293" t="s">
        <v>199</v>
      </c>
      <c r="BW57" s="293" t="s">
        <v>200</v>
      </c>
      <c r="BX57" s="293" t="s">
        <v>151</v>
      </c>
      <c r="BY57" s="293" t="s">
        <v>193</v>
      </c>
      <c r="BZ57" s="293" t="s">
        <v>152</v>
      </c>
      <c r="CA57" s="293" t="s">
        <v>201</v>
      </c>
      <c r="CB57" s="293" t="s">
        <v>201</v>
      </c>
      <c r="CC57" s="293" t="s">
        <v>202</v>
      </c>
      <c r="CD57" s="293" t="s">
        <v>213</v>
      </c>
      <c r="CE57" s="293" t="s">
        <v>203</v>
      </c>
      <c r="CF57" s="2"/>
    </row>
    <row r="58" spans="1:84" ht="12.65" customHeight="1" x14ac:dyDescent="0.35">
      <c r="A58" s="297" t="s">
        <v>214</v>
      </c>
      <c r="B58" s="291"/>
      <c r="C58" s="292" t="s">
        <v>215</v>
      </c>
      <c r="D58" s="293" t="s">
        <v>215</v>
      </c>
      <c r="E58" s="293" t="s">
        <v>215</v>
      </c>
      <c r="F58" s="293" t="s">
        <v>215</v>
      </c>
      <c r="G58" s="293" t="s">
        <v>215</v>
      </c>
      <c r="H58" s="293" t="s">
        <v>215</v>
      </c>
      <c r="I58" s="293" t="s">
        <v>215</v>
      </c>
      <c r="J58" s="293" t="s">
        <v>216</v>
      </c>
      <c r="K58" s="293" t="s">
        <v>215</v>
      </c>
      <c r="L58" s="293" t="s">
        <v>215</v>
      </c>
      <c r="M58" s="293" t="s">
        <v>215</v>
      </c>
      <c r="N58" s="293" t="s">
        <v>215</v>
      </c>
      <c r="O58" s="293" t="s">
        <v>217</v>
      </c>
      <c r="P58" s="293" t="s">
        <v>218</v>
      </c>
      <c r="Q58" s="293" t="s">
        <v>219</v>
      </c>
      <c r="R58" s="294" t="s">
        <v>220</v>
      </c>
      <c r="S58" s="300" t="s">
        <v>221</v>
      </c>
      <c r="T58" s="300" t="s">
        <v>221</v>
      </c>
      <c r="U58" s="293" t="s">
        <v>222</v>
      </c>
      <c r="V58" s="293" t="s">
        <v>222</v>
      </c>
      <c r="W58" s="293" t="s">
        <v>223</v>
      </c>
      <c r="X58" s="293" t="s">
        <v>224</v>
      </c>
      <c r="Y58" s="293" t="s">
        <v>225</v>
      </c>
      <c r="Z58" s="293" t="s">
        <v>225</v>
      </c>
      <c r="AA58" s="293" t="s">
        <v>225</v>
      </c>
      <c r="AB58" s="300" t="s">
        <v>221</v>
      </c>
      <c r="AC58" s="293" t="s">
        <v>226</v>
      </c>
      <c r="AD58" s="293" t="s">
        <v>227</v>
      </c>
      <c r="AE58" s="293" t="s">
        <v>226</v>
      </c>
      <c r="AF58" s="293" t="s">
        <v>228</v>
      </c>
      <c r="AG58" s="293" t="s">
        <v>228</v>
      </c>
      <c r="AH58" s="293" t="s">
        <v>229</v>
      </c>
      <c r="AI58" s="293" t="s">
        <v>230</v>
      </c>
      <c r="AJ58" s="293" t="s">
        <v>228</v>
      </c>
      <c r="AK58" s="293" t="s">
        <v>226</v>
      </c>
      <c r="AL58" s="293" t="s">
        <v>226</v>
      </c>
      <c r="AM58" s="293" t="s">
        <v>226</v>
      </c>
      <c r="AN58" s="293" t="s">
        <v>217</v>
      </c>
      <c r="AO58" s="293" t="s">
        <v>227</v>
      </c>
      <c r="AP58" s="293" t="s">
        <v>228</v>
      </c>
      <c r="AQ58" s="293" t="s">
        <v>229</v>
      </c>
      <c r="AR58" s="293" t="s">
        <v>228</v>
      </c>
      <c r="AS58" s="293" t="s">
        <v>226</v>
      </c>
      <c r="AT58" s="293" t="s">
        <v>1212</v>
      </c>
      <c r="AU58" s="293" t="s">
        <v>228</v>
      </c>
      <c r="AV58" s="300" t="s">
        <v>221</v>
      </c>
      <c r="AW58" s="300" t="s">
        <v>221</v>
      </c>
      <c r="AX58" s="300" t="s">
        <v>221</v>
      </c>
      <c r="AY58" s="293" t="s">
        <v>231</v>
      </c>
      <c r="AZ58" s="293" t="s">
        <v>231</v>
      </c>
      <c r="BA58" s="300" t="s">
        <v>221</v>
      </c>
      <c r="BB58" s="300" t="s">
        <v>221</v>
      </c>
      <c r="BC58" s="300" t="s">
        <v>221</v>
      </c>
      <c r="BD58" s="300" t="s">
        <v>221</v>
      </c>
      <c r="BE58" s="293" t="s">
        <v>232</v>
      </c>
      <c r="BF58" s="300" t="s">
        <v>221</v>
      </c>
      <c r="BG58" s="300" t="s">
        <v>221</v>
      </c>
      <c r="BH58" s="300" t="s">
        <v>221</v>
      </c>
      <c r="BI58" s="300" t="s">
        <v>221</v>
      </c>
      <c r="BJ58" s="300" t="s">
        <v>221</v>
      </c>
      <c r="BK58" s="300" t="s">
        <v>221</v>
      </c>
      <c r="BL58" s="300" t="s">
        <v>221</v>
      </c>
      <c r="BM58" s="300" t="s">
        <v>221</v>
      </c>
      <c r="BN58" s="300" t="s">
        <v>221</v>
      </c>
      <c r="BO58" s="300" t="s">
        <v>221</v>
      </c>
      <c r="BP58" s="300" t="s">
        <v>221</v>
      </c>
      <c r="BQ58" s="300" t="s">
        <v>221</v>
      </c>
      <c r="BR58" s="300" t="s">
        <v>221</v>
      </c>
      <c r="BS58" s="300" t="s">
        <v>221</v>
      </c>
      <c r="BT58" s="300" t="s">
        <v>221</v>
      </c>
      <c r="BU58" s="300" t="s">
        <v>221</v>
      </c>
      <c r="BV58" s="300" t="s">
        <v>221</v>
      </c>
      <c r="BW58" s="300" t="s">
        <v>221</v>
      </c>
      <c r="BX58" s="300" t="s">
        <v>221</v>
      </c>
      <c r="BY58" s="300" t="s">
        <v>221</v>
      </c>
      <c r="BZ58" s="300" t="s">
        <v>221</v>
      </c>
      <c r="CA58" s="300" t="s">
        <v>221</v>
      </c>
      <c r="CB58" s="300" t="s">
        <v>221</v>
      </c>
      <c r="CC58" s="300" t="s">
        <v>221</v>
      </c>
      <c r="CD58" s="300" t="s">
        <v>221</v>
      </c>
      <c r="CE58" s="300" t="s">
        <v>221</v>
      </c>
      <c r="CF58" s="2"/>
    </row>
    <row r="59" spans="1:84" ht="12.65" customHeight="1" x14ac:dyDescent="0.35">
      <c r="A59" s="297" t="s">
        <v>233</v>
      </c>
      <c r="B59" s="291"/>
      <c r="C59" s="284"/>
      <c r="D59" s="284"/>
      <c r="E59" s="284">
        <v>4878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>
        <v>1137</v>
      </c>
      <c r="P59" s="185">
        <v>124335</v>
      </c>
      <c r="Q59" s="185">
        <v>5315</v>
      </c>
      <c r="R59" s="185">
        <v>124170</v>
      </c>
      <c r="S59" s="245"/>
      <c r="T59" s="245"/>
      <c r="U59" s="222">
        <v>78899</v>
      </c>
      <c r="V59" s="185"/>
      <c r="W59" s="185">
        <v>1059</v>
      </c>
      <c r="X59" s="185">
        <v>4496</v>
      </c>
      <c r="Y59" s="185">
        <v>13674</v>
      </c>
      <c r="Z59" s="185"/>
      <c r="AA59" s="185"/>
      <c r="AB59" s="245"/>
      <c r="AC59" s="185">
        <v>10221</v>
      </c>
      <c r="AD59" s="185"/>
      <c r="AE59" s="185"/>
      <c r="AF59" s="185"/>
      <c r="AG59" s="185">
        <v>11774</v>
      </c>
      <c r="AH59" s="185"/>
      <c r="AI59" s="185"/>
      <c r="AJ59" s="185">
        <v>94799.29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5"/>
      <c r="AW59" s="245"/>
      <c r="AX59" s="245"/>
      <c r="AY59" s="185">
        <v>22735</v>
      </c>
      <c r="AZ59" s="185">
        <v>57903</v>
      </c>
      <c r="BA59" s="245"/>
      <c r="BB59" s="245"/>
      <c r="BC59" s="245"/>
      <c r="BD59" s="245"/>
      <c r="BE59" s="185">
        <v>100342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300"/>
      <c r="CE59" s="291"/>
      <c r="CF59" s="2"/>
    </row>
    <row r="60" spans="1:84" ht="12.65" customHeight="1" x14ac:dyDescent="0.35">
      <c r="A60" s="301" t="s">
        <v>234</v>
      </c>
      <c r="B60" s="291"/>
      <c r="C60" s="186"/>
      <c r="D60" s="186"/>
      <c r="E60" s="186">
        <v>40.799999999999997</v>
      </c>
      <c r="F60" s="186"/>
      <c r="G60" s="186"/>
      <c r="H60" s="186"/>
      <c r="I60" s="186"/>
      <c r="J60" s="186"/>
      <c r="K60" s="186"/>
      <c r="L60" s="186"/>
      <c r="M60" s="186"/>
      <c r="N60" s="186"/>
      <c r="O60" s="186">
        <v>13.04</v>
      </c>
      <c r="P60" s="186">
        <v>21.19</v>
      </c>
      <c r="Q60" s="186">
        <v>9.59</v>
      </c>
      <c r="R60" s="186"/>
      <c r="S60" s="186">
        <v>5.28</v>
      </c>
      <c r="T60" s="186">
        <v>0.18</v>
      </c>
      <c r="U60" s="186">
        <v>11.82</v>
      </c>
      <c r="V60" s="186"/>
      <c r="W60" s="186">
        <v>1.88</v>
      </c>
      <c r="X60" s="186">
        <v>4.5599999999999996</v>
      </c>
      <c r="Y60" s="186">
        <v>11.87</v>
      </c>
      <c r="Z60" s="186"/>
      <c r="AA60" s="186">
        <v>0.98</v>
      </c>
      <c r="AB60" s="186">
        <v>3.98</v>
      </c>
      <c r="AC60" s="186">
        <v>5.82</v>
      </c>
      <c r="AD60" s="186"/>
      <c r="AE60" s="186"/>
      <c r="AF60" s="186"/>
      <c r="AG60" s="186">
        <v>22.15</v>
      </c>
      <c r="AH60" s="186"/>
      <c r="AI60" s="186"/>
      <c r="AJ60" s="186">
        <v>25.7</v>
      </c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>
        <v>1.99</v>
      </c>
      <c r="AW60" s="186"/>
      <c r="AX60" s="186"/>
      <c r="AY60" s="186">
        <v>11.6</v>
      </c>
      <c r="AZ60" s="186"/>
      <c r="BA60" s="186"/>
      <c r="BB60" s="186"/>
      <c r="BC60" s="186"/>
      <c r="BD60" s="186"/>
      <c r="BE60" s="186">
        <v>3.52</v>
      </c>
      <c r="BF60" s="186">
        <v>11.77</v>
      </c>
      <c r="BG60" s="186"/>
      <c r="BH60" s="186"/>
      <c r="BI60" s="186"/>
      <c r="BJ60" s="186"/>
      <c r="BK60" s="186"/>
      <c r="BL60" s="186"/>
      <c r="BM60" s="186"/>
      <c r="BN60" s="186">
        <v>2.04</v>
      </c>
      <c r="BO60" s="186"/>
      <c r="BP60" s="186"/>
      <c r="BQ60" s="186"/>
      <c r="BR60" s="186"/>
      <c r="BS60" s="186"/>
      <c r="BT60" s="186"/>
      <c r="BU60" s="186"/>
      <c r="BV60" s="186"/>
      <c r="BW60" s="186"/>
      <c r="BX60" s="186">
        <v>1</v>
      </c>
      <c r="BY60" s="186">
        <v>10.09</v>
      </c>
      <c r="BZ60" s="186">
        <v>0.18</v>
      </c>
      <c r="CA60" s="186"/>
      <c r="CB60" s="186"/>
      <c r="CC60" s="186"/>
      <c r="CD60" s="300" t="s">
        <v>221</v>
      </c>
      <c r="CE60" s="302">
        <v>221.03000000000003</v>
      </c>
      <c r="CF60" s="2"/>
    </row>
    <row r="61" spans="1:84" ht="12.65" customHeight="1" x14ac:dyDescent="0.35">
      <c r="A61" s="297" t="s">
        <v>235</v>
      </c>
      <c r="B61" s="291"/>
      <c r="C61" s="284"/>
      <c r="D61" s="284"/>
      <c r="E61" s="284">
        <v>3777586.8800000004</v>
      </c>
      <c r="F61" s="284"/>
      <c r="G61" s="284"/>
      <c r="H61" s="284"/>
      <c r="I61" s="284"/>
      <c r="J61" s="284"/>
      <c r="K61" s="284"/>
      <c r="L61" s="284"/>
      <c r="M61" s="284"/>
      <c r="N61" s="284"/>
      <c r="O61" s="284">
        <v>1506528.71</v>
      </c>
      <c r="P61" s="284">
        <v>1978455.89</v>
      </c>
      <c r="Q61" s="284">
        <v>1161675.5900000001</v>
      </c>
      <c r="R61" s="284"/>
      <c r="S61" s="284">
        <v>308641.36</v>
      </c>
      <c r="T61" s="284">
        <v>37394.199999999997</v>
      </c>
      <c r="U61" s="284">
        <v>908645.87</v>
      </c>
      <c r="V61" s="284"/>
      <c r="W61" s="284">
        <v>210012.17</v>
      </c>
      <c r="X61" s="284">
        <v>527157.21</v>
      </c>
      <c r="Y61" s="284">
        <v>1161985.43</v>
      </c>
      <c r="Z61" s="284"/>
      <c r="AA61" s="284">
        <v>115887.46</v>
      </c>
      <c r="AB61" s="284">
        <v>505716.82</v>
      </c>
      <c r="AC61" s="284">
        <v>523403.16</v>
      </c>
      <c r="AD61" s="284"/>
      <c r="AE61" s="284"/>
      <c r="AF61" s="284"/>
      <c r="AG61" s="284">
        <v>2286750.64</v>
      </c>
      <c r="AH61" s="284"/>
      <c r="AI61" s="284"/>
      <c r="AJ61" s="284">
        <v>12787590.609999999</v>
      </c>
      <c r="AK61" s="284"/>
      <c r="AL61" s="284">
        <v>166.61</v>
      </c>
      <c r="AM61" s="284"/>
      <c r="AN61" s="284"/>
      <c r="AO61" s="284"/>
      <c r="AP61" s="284"/>
      <c r="AQ61" s="284"/>
      <c r="AR61" s="284"/>
      <c r="AS61" s="284"/>
      <c r="AT61" s="284"/>
      <c r="AU61" s="284"/>
      <c r="AV61" s="284">
        <v>173168.97</v>
      </c>
      <c r="AW61" s="284"/>
      <c r="AX61" s="284"/>
      <c r="AY61" s="284">
        <v>491333.53</v>
      </c>
      <c r="AZ61" s="284"/>
      <c r="BA61" s="284"/>
      <c r="BB61" s="284"/>
      <c r="BC61" s="284"/>
      <c r="BD61" s="284"/>
      <c r="BE61" s="284">
        <v>262269.5</v>
      </c>
      <c r="BF61" s="284">
        <v>629707.77</v>
      </c>
      <c r="BG61" s="284">
        <v>104.05</v>
      </c>
      <c r="BH61" s="284"/>
      <c r="BI61" s="284"/>
      <c r="BJ61" s="284"/>
      <c r="BK61" s="284"/>
      <c r="BL61" s="284"/>
      <c r="BM61" s="284"/>
      <c r="BN61" s="284">
        <v>262594.24</v>
      </c>
      <c r="BO61" s="284"/>
      <c r="BP61" s="284"/>
      <c r="BQ61" s="284"/>
      <c r="BR61" s="284"/>
      <c r="BS61" s="284"/>
      <c r="BT61" s="284"/>
      <c r="BU61" s="284"/>
      <c r="BV61" s="284"/>
      <c r="BW61" s="284"/>
      <c r="BX61" s="284">
        <v>82078.320000000007</v>
      </c>
      <c r="BY61" s="284">
        <v>1133391.1399999999</v>
      </c>
      <c r="BZ61" s="284">
        <v>8591.81</v>
      </c>
      <c r="CA61" s="284"/>
      <c r="CB61" s="284"/>
      <c r="CC61" s="284">
        <v>130988.05</v>
      </c>
      <c r="CD61" s="300" t="s">
        <v>221</v>
      </c>
      <c r="CE61" s="291">
        <v>30971825.989999998</v>
      </c>
      <c r="CF61" s="2"/>
    </row>
    <row r="62" spans="1:84" ht="12.65" customHeight="1" x14ac:dyDescent="0.35">
      <c r="A62" s="297" t="s">
        <v>3</v>
      </c>
      <c r="B62" s="291"/>
      <c r="C62" s="291">
        <v>0</v>
      </c>
      <c r="D62" s="291">
        <v>0</v>
      </c>
      <c r="E62" s="291">
        <v>983347</v>
      </c>
      <c r="F62" s="291">
        <v>0</v>
      </c>
      <c r="G62" s="291">
        <v>0</v>
      </c>
      <c r="H62" s="291">
        <v>0</v>
      </c>
      <c r="I62" s="291">
        <v>0</v>
      </c>
      <c r="J62" s="291">
        <v>0</v>
      </c>
      <c r="K62" s="291">
        <v>0</v>
      </c>
      <c r="L62" s="291">
        <v>0</v>
      </c>
      <c r="M62" s="291">
        <v>0</v>
      </c>
      <c r="N62" s="291">
        <v>0</v>
      </c>
      <c r="O62" s="291">
        <v>351580</v>
      </c>
      <c r="P62" s="291">
        <v>516971</v>
      </c>
      <c r="Q62" s="291">
        <v>266014</v>
      </c>
      <c r="R62" s="291">
        <v>0</v>
      </c>
      <c r="S62" s="291">
        <v>106384</v>
      </c>
      <c r="T62" s="291">
        <v>6903</v>
      </c>
      <c r="U62" s="291">
        <v>262515</v>
      </c>
      <c r="V62" s="291">
        <v>0</v>
      </c>
      <c r="W62" s="291">
        <v>50069</v>
      </c>
      <c r="X62" s="291">
        <v>118553</v>
      </c>
      <c r="Y62" s="291">
        <v>289240</v>
      </c>
      <c r="Z62" s="291">
        <v>0</v>
      </c>
      <c r="AA62" s="291">
        <v>27397</v>
      </c>
      <c r="AB62" s="291">
        <v>111607</v>
      </c>
      <c r="AC62" s="291">
        <v>140280</v>
      </c>
      <c r="AD62" s="291">
        <v>0</v>
      </c>
      <c r="AE62" s="291">
        <v>0</v>
      </c>
      <c r="AF62" s="291">
        <v>0</v>
      </c>
      <c r="AG62" s="291">
        <v>559257</v>
      </c>
      <c r="AH62" s="291">
        <v>0</v>
      </c>
      <c r="AI62" s="291">
        <v>0</v>
      </c>
      <c r="AJ62" s="291">
        <v>2527331</v>
      </c>
      <c r="AK62" s="291">
        <v>0</v>
      </c>
      <c r="AL62" s="291">
        <v>47</v>
      </c>
      <c r="AM62" s="291">
        <v>0</v>
      </c>
      <c r="AN62" s="291">
        <v>0</v>
      </c>
      <c r="AO62" s="291">
        <v>0</v>
      </c>
      <c r="AP62" s="291">
        <v>0</v>
      </c>
      <c r="AQ62" s="291">
        <v>0</v>
      </c>
      <c r="AR62" s="291">
        <v>0</v>
      </c>
      <c r="AS62" s="291">
        <v>0</v>
      </c>
      <c r="AT62" s="291">
        <v>0</v>
      </c>
      <c r="AU62" s="291">
        <v>0</v>
      </c>
      <c r="AV62" s="291">
        <v>47689</v>
      </c>
      <c r="AW62" s="291">
        <v>0</v>
      </c>
      <c r="AX62" s="291">
        <v>0</v>
      </c>
      <c r="AY62" s="291">
        <v>210133</v>
      </c>
      <c r="AZ62" s="291">
        <v>0</v>
      </c>
      <c r="BA62" s="291">
        <v>0</v>
      </c>
      <c r="BB62" s="291">
        <v>0</v>
      </c>
      <c r="BC62" s="291">
        <v>0</v>
      </c>
      <c r="BD62" s="291">
        <v>0</v>
      </c>
      <c r="BE62" s="291">
        <v>77736</v>
      </c>
      <c r="BF62" s="291">
        <v>213699</v>
      </c>
      <c r="BG62" s="291">
        <v>42</v>
      </c>
      <c r="BH62" s="291">
        <v>0</v>
      </c>
      <c r="BI62" s="291">
        <v>0</v>
      </c>
      <c r="BJ62" s="291">
        <v>0</v>
      </c>
      <c r="BK62" s="291">
        <v>0</v>
      </c>
      <c r="BL62" s="291">
        <v>0</v>
      </c>
      <c r="BM62" s="291">
        <v>0</v>
      </c>
      <c r="BN62" s="291">
        <v>66116</v>
      </c>
      <c r="BO62" s="291">
        <v>0</v>
      </c>
      <c r="BP62" s="291">
        <v>0</v>
      </c>
      <c r="BQ62" s="291">
        <v>0</v>
      </c>
      <c r="BR62" s="291">
        <v>50</v>
      </c>
      <c r="BS62" s="291">
        <v>0</v>
      </c>
      <c r="BT62" s="291">
        <v>0</v>
      </c>
      <c r="BU62" s="291">
        <v>0</v>
      </c>
      <c r="BV62" s="291">
        <v>0</v>
      </c>
      <c r="BW62" s="291">
        <v>0</v>
      </c>
      <c r="BX62" s="291">
        <v>23556</v>
      </c>
      <c r="BY62" s="291">
        <v>271694</v>
      </c>
      <c r="BZ62" s="291">
        <v>3368</v>
      </c>
      <c r="CA62" s="291">
        <v>0</v>
      </c>
      <c r="CB62" s="291">
        <v>0</v>
      </c>
      <c r="CC62" s="291">
        <v>0</v>
      </c>
      <c r="CD62" s="300" t="s">
        <v>221</v>
      </c>
      <c r="CE62" s="291">
        <v>7231578</v>
      </c>
      <c r="CF62" s="2"/>
    </row>
    <row r="63" spans="1:84" ht="12.65" customHeight="1" x14ac:dyDescent="0.35">
      <c r="A63" s="297" t="s">
        <v>236</v>
      </c>
      <c r="B63" s="291"/>
      <c r="C63" s="284">
        <v>445676.26</v>
      </c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  <c r="AI63" s="284"/>
      <c r="AJ63" s="284"/>
      <c r="AK63" s="284"/>
      <c r="AL63" s="284"/>
      <c r="AM63" s="284"/>
      <c r="AN63" s="284"/>
      <c r="AO63" s="284"/>
      <c r="AP63" s="284"/>
      <c r="AQ63" s="284"/>
      <c r="AR63" s="284"/>
      <c r="AS63" s="284"/>
      <c r="AT63" s="284"/>
      <c r="AU63" s="284"/>
      <c r="AV63" s="284"/>
      <c r="AW63" s="284"/>
      <c r="AX63" s="284"/>
      <c r="AY63" s="284">
        <v>2047660.42</v>
      </c>
      <c r="AZ63" s="284"/>
      <c r="BA63" s="284"/>
      <c r="BB63" s="284"/>
      <c r="BC63" s="284"/>
      <c r="BD63" s="284"/>
      <c r="BE63" s="284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300" t="s">
        <v>221</v>
      </c>
      <c r="CE63" s="291">
        <v>2493336.6799999997</v>
      </c>
      <c r="CF63" s="2"/>
    </row>
    <row r="64" spans="1:84" ht="12.65" customHeight="1" x14ac:dyDescent="0.35">
      <c r="A64" s="297" t="s">
        <v>237</v>
      </c>
      <c r="B64" s="291"/>
      <c r="C64" s="284">
        <v>237675.92</v>
      </c>
      <c r="D64" s="284"/>
      <c r="E64" s="284"/>
      <c r="F64" s="284">
        <v>878664.25</v>
      </c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>
        <v>64119.45</v>
      </c>
      <c r="S64" s="284"/>
      <c r="T64" s="284"/>
      <c r="U64" s="284">
        <v>314973.49</v>
      </c>
      <c r="V64" s="284"/>
      <c r="W64" s="284"/>
      <c r="X64" s="284"/>
      <c r="Y64" s="284"/>
      <c r="Z64" s="284"/>
      <c r="AA64" s="284">
        <v>24648.36</v>
      </c>
      <c r="AB64" s="284">
        <v>57751.22</v>
      </c>
      <c r="AC64" s="284"/>
      <c r="AD64" s="284"/>
      <c r="AE64" s="284"/>
      <c r="AF64" s="284"/>
      <c r="AG64" s="284"/>
      <c r="AH64" s="284">
        <v>16225.42</v>
      </c>
      <c r="AI64" s="284"/>
      <c r="AJ64" s="284">
        <v>18620.82</v>
      </c>
      <c r="AK64" s="284"/>
      <c r="AL64" s="284"/>
      <c r="AM64" s="284"/>
      <c r="AN64" s="284"/>
      <c r="AO64" s="284"/>
      <c r="AP64" s="284"/>
      <c r="AQ64" s="284"/>
      <c r="AR64" s="284"/>
      <c r="AS64" s="284"/>
      <c r="AT64" s="284">
        <v>256.22000000000003</v>
      </c>
      <c r="AU64" s="284">
        <v>3016.74</v>
      </c>
      <c r="AV64" s="284"/>
      <c r="AW64" s="284"/>
      <c r="AX64" s="284"/>
      <c r="AY64" s="284">
        <v>-876.69000000000233</v>
      </c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300" t="s">
        <v>221</v>
      </c>
      <c r="CE64" s="291">
        <v>1615075.2</v>
      </c>
      <c r="CF64" s="2"/>
    </row>
    <row r="65" spans="1:84" ht="12.65" customHeight="1" x14ac:dyDescent="0.35">
      <c r="A65" s="297" t="s">
        <v>238</v>
      </c>
      <c r="B65" s="291"/>
      <c r="C65" s="284">
        <v>884.3</v>
      </c>
      <c r="D65" s="284"/>
      <c r="E65" s="284"/>
      <c r="F65" s="284">
        <v>102159.28</v>
      </c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>
        <v>144.22999999999999</v>
      </c>
      <c r="V65" s="284"/>
      <c r="W65" s="284"/>
      <c r="X65" s="284"/>
      <c r="Y65" s="284"/>
      <c r="Z65" s="284"/>
      <c r="AA65" s="284">
        <v>472345.55</v>
      </c>
      <c r="AB65" s="284">
        <v>580.94000000000005</v>
      </c>
      <c r="AC65" s="284">
        <v>26589.18</v>
      </c>
      <c r="AD65" s="284"/>
      <c r="AE65" s="284"/>
      <c r="AF65" s="284"/>
      <c r="AG65" s="284"/>
      <c r="AH65" s="284"/>
      <c r="AI65" s="284"/>
      <c r="AJ65" s="284">
        <v>588.76</v>
      </c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>
        <v>1128.5899999999999</v>
      </c>
      <c r="AV65" s="284"/>
      <c r="AW65" s="284"/>
      <c r="AX65" s="284"/>
      <c r="AY65" s="284">
        <v>590.58000000000004</v>
      </c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300" t="s">
        <v>221</v>
      </c>
      <c r="CE65" s="291">
        <v>605011.40999999992</v>
      </c>
      <c r="CF65" s="2"/>
    </row>
    <row r="66" spans="1:84" ht="12.65" customHeight="1" x14ac:dyDescent="0.35">
      <c r="A66" s="297" t="s">
        <v>239</v>
      </c>
      <c r="B66" s="291"/>
      <c r="C66" s="284">
        <v>253227.32</v>
      </c>
      <c r="D66" s="284"/>
      <c r="E66" s="284"/>
      <c r="F66" s="284">
        <v>1037171.38</v>
      </c>
      <c r="G66" s="284">
        <v>55084.24</v>
      </c>
      <c r="H66" s="284">
        <v>17523</v>
      </c>
      <c r="I66" s="284"/>
      <c r="J66" s="284"/>
      <c r="K66" s="284"/>
      <c r="L66" s="284"/>
      <c r="M66" s="284"/>
      <c r="N66" s="284">
        <v>12981.05</v>
      </c>
      <c r="O66" s="284"/>
      <c r="P66" s="284"/>
      <c r="Q66" s="284"/>
      <c r="R66" s="284">
        <v>30565.87</v>
      </c>
      <c r="S66" s="284"/>
      <c r="T66" s="284"/>
      <c r="U66" s="284">
        <v>314678.01</v>
      </c>
      <c r="V66" s="284"/>
      <c r="W66" s="284"/>
      <c r="X66" s="284"/>
      <c r="Y66" s="284"/>
      <c r="Z66" s="284"/>
      <c r="AA66" s="284">
        <v>1163145.1299999999</v>
      </c>
      <c r="AB66" s="284">
        <v>65341.33</v>
      </c>
      <c r="AC66" s="284"/>
      <c r="AD66" s="284">
        <v>253359.68</v>
      </c>
      <c r="AE66" s="284"/>
      <c r="AF66" s="284"/>
      <c r="AG66" s="284">
        <v>3242.52</v>
      </c>
      <c r="AH66" s="284">
        <v>2132347.0499999998</v>
      </c>
      <c r="AI66" s="284"/>
      <c r="AJ66" s="284">
        <v>195231.85</v>
      </c>
      <c r="AK66" s="284"/>
      <c r="AL66" s="284"/>
      <c r="AM66" s="284"/>
      <c r="AN66" s="284"/>
      <c r="AO66" s="284"/>
      <c r="AP66" s="284"/>
      <c r="AQ66" s="284"/>
      <c r="AR66" s="284">
        <v>205269.4</v>
      </c>
      <c r="AS66" s="284">
        <v>24262.61</v>
      </c>
      <c r="AT66" s="284">
        <v>546535.47</v>
      </c>
      <c r="AU66" s="284">
        <v>23470.82</v>
      </c>
      <c r="AV66" s="284"/>
      <c r="AW66" s="284"/>
      <c r="AX66" s="284"/>
      <c r="AY66" s="284">
        <v>12758657.540000001</v>
      </c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300" t="s">
        <v>221</v>
      </c>
      <c r="CE66" s="291">
        <v>19092094.270000003</v>
      </c>
      <c r="CF66" s="2"/>
    </row>
    <row r="67" spans="1:84" ht="12.65" customHeight="1" x14ac:dyDescent="0.35">
      <c r="A67" s="297" t="s">
        <v>6</v>
      </c>
      <c r="B67" s="291"/>
      <c r="C67" s="291">
        <v>0</v>
      </c>
      <c r="D67" s="291">
        <v>0</v>
      </c>
      <c r="E67" s="291">
        <v>383406</v>
      </c>
      <c r="F67" s="291">
        <v>0</v>
      </c>
      <c r="G67" s="291">
        <v>0</v>
      </c>
      <c r="H67" s="291">
        <v>0</v>
      </c>
      <c r="I67" s="291">
        <v>0</v>
      </c>
      <c r="J67" s="291">
        <v>0</v>
      </c>
      <c r="K67" s="291">
        <v>0</v>
      </c>
      <c r="L67" s="291">
        <v>0</v>
      </c>
      <c r="M67" s="291">
        <v>0</v>
      </c>
      <c r="N67" s="291">
        <v>0</v>
      </c>
      <c r="O67" s="291">
        <v>151788</v>
      </c>
      <c r="P67" s="291">
        <v>970639</v>
      </c>
      <c r="Q67" s="291">
        <v>25891</v>
      </c>
      <c r="R67" s="291">
        <v>5505</v>
      </c>
      <c r="S67" s="291">
        <v>59570</v>
      </c>
      <c r="T67" s="291">
        <v>0</v>
      </c>
      <c r="U67" s="291">
        <v>51358</v>
      </c>
      <c r="V67" s="291">
        <v>25046</v>
      </c>
      <c r="W67" s="291">
        <v>26282</v>
      </c>
      <c r="X67" s="291">
        <v>11968</v>
      </c>
      <c r="Y67" s="291">
        <v>328451</v>
      </c>
      <c r="Z67" s="291">
        <v>0</v>
      </c>
      <c r="AA67" s="291">
        <v>6026</v>
      </c>
      <c r="AB67" s="291">
        <v>85088</v>
      </c>
      <c r="AC67" s="291">
        <v>18452</v>
      </c>
      <c r="AD67" s="291">
        <v>0</v>
      </c>
      <c r="AE67" s="291">
        <v>3871</v>
      </c>
      <c r="AF67" s="291">
        <v>0</v>
      </c>
      <c r="AG67" s="291">
        <v>195884</v>
      </c>
      <c r="AH67" s="291">
        <v>0</v>
      </c>
      <c r="AI67" s="291">
        <v>0</v>
      </c>
      <c r="AJ67" s="291">
        <v>697797</v>
      </c>
      <c r="AK67" s="291">
        <v>0</v>
      </c>
      <c r="AL67" s="291">
        <v>0</v>
      </c>
      <c r="AM67" s="291">
        <v>0</v>
      </c>
      <c r="AN67" s="291">
        <v>0</v>
      </c>
      <c r="AO67" s="291">
        <v>0</v>
      </c>
      <c r="AP67" s="291">
        <v>0</v>
      </c>
      <c r="AQ67" s="291">
        <v>0</v>
      </c>
      <c r="AR67" s="291">
        <v>0</v>
      </c>
      <c r="AS67" s="291">
        <v>0</v>
      </c>
      <c r="AT67" s="291">
        <v>0</v>
      </c>
      <c r="AU67" s="291">
        <v>0</v>
      </c>
      <c r="AV67" s="291">
        <v>0</v>
      </c>
      <c r="AW67" s="291">
        <v>0</v>
      </c>
      <c r="AX67" s="291">
        <v>0</v>
      </c>
      <c r="AY67" s="291">
        <v>124394</v>
      </c>
      <c r="AZ67" s="291">
        <v>0</v>
      </c>
      <c r="BA67" s="291">
        <v>0</v>
      </c>
      <c r="BB67" s="291">
        <v>0</v>
      </c>
      <c r="BC67" s="291">
        <v>0</v>
      </c>
      <c r="BD67" s="291">
        <v>0</v>
      </c>
      <c r="BE67" s="291">
        <v>94415</v>
      </c>
      <c r="BF67" s="291">
        <v>39297</v>
      </c>
      <c r="BG67" s="291">
        <v>0</v>
      </c>
      <c r="BH67" s="291">
        <v>18968</v>
      </c>
      <c r="BI67" s="291">
        <v>0</v>
      </c>
      <c r="BJ67" s="291">
        <v>0</v>
      </c>
      <c r="BK67" s="291">
        <v>0</v>
      </c>
      <c r="BL67" s="291">
        <v>1332</v>
      </c>
      <c r="BM67" s="291">
        <v>0</v>
      </c>
      <c r="BN67" s="291">
        <v>455722</v>
      </c>
      <c r="BO67" s="291">
        <v>0</v>
      </c>
      <c r="BP67" s="291">
        <v>0</v>
      </c>
      <c r="BQ67" s="291">
        <v>0</v>
      </c>
      <c r="BR67" s="291">
        <v>0</v>
      </c>
      <c r="BS67" s="291">
        <v>0</v>
      </c>
      <c r="BT67" s="291">
        <v>0</v>
      </c>
      <c r="BU67" s="291">
        <v>0</v>
      </c>
      <c r="BV67" s="291">
        <v>42576</v>
      </c>
      <c r="BW67" s="291">
        <v>0</v>
      </c>
      <c r="BX67" s="291">
        <v>0</v>
      </c>
      <c r="BY67" s="291">
        <v>3548</v>
      </c>
      <c r="BZ67" s="291">
        <v>0</v>
      </c>
      <c r="CA67" s="291">
        <v>0</v>
      </c>
      <c r="CB67" s="291">
        <v>0</v>
      </c>
      <c r="CC67" s="291">
        <v>93643</v>
      </c>
      <c r="CD67" s="300" t="s">
        <v>221</v>
      </c>
      <c r="CE67" s="291">
        <v>3920917</v>
      </c>
      <c r="CF67" s="2"/>
    </row>
    <row r="68" spans="1:84" ht="12.65" customHeight="1" x14ac:dyDescent="0.35">
      <c r="A68" s="297" t="s">
        <v>240</v>
      </c>
      <c r="B68" s="291"/>
      <c r="C68" s="284"/>
      <c r="D68" s="284"/>
      <c r="E68" s="284">
        <v>3669.81</v>
      </c>
      <c r="F68" s="284"/>
      <c r="G68" s="284"/>
      <c r="H68" s="284"/>
      <c r="I68" s="284"/>
      <c r="J68" s="284"/>
      <c r="K68" s="284"/>
      <c r="L68" s="284"/>
      <c r="M68" s="284"/>
      <c r="N68" s="284"/>
      <c r="O68" s="284">
        <v>1241.1199999999999</v>
      </c>
      <c r="P68" s="284">
        <v>16313.44</v>
      </c>
      <c r="Q68" s="284">
        <v>2146.3000000000002</v>
      </c>
      <c r="R68" s="284"/>
      <c r="S68" s="284">
        <v>1907.36</v>
      </c>
      <c r="T68" s="284"/>
      <c r="U68" s="284">
        <v>49877.73</v>
      </c>
      <c r="V68" s="284"/>
      <c r="W68" s="284"/>
      <c r="X68" s="284"/>
      <c r="Y68" s="284">
        <v>3838.8</v>
      </c>
      <c r="Z68" s="284"/>
      <c r="AA68" s="284"/>
      <c r="AB68" s="284">
        <v>1778.52</v>
      </c>
      <c r="AC68" s="284">
        <v>1219.17</v>
      </c>
      <c r="AD68" s="284"/>
      <c r="AE68" s="284"/>
      <c r="AF68" s="284"/>
      <c r="AG68" s="284">
        <v>1201.8800000000001</v>
      </c>
      <c r="AH68" s="284"/>
      <c r="AI68" s="284"/>
      <c r="AJ68" s="284">
        <v>1377415.41</v>
      </c>
      <c r="AK68" s="284"/>
      <c r="AL68" s="284"/>
      <c r="AM68" s="284"/>
      <c r="AN68" s="284"/>
      <c r="AO68" s="284"/>
      <c r="AP68" s="284"/>
      <c r="AQ68" s="284"/>
      <c r="AR68" s="284"/>
      <c r="AS68" s="284"/>
      <c r="AT68" s="284"/>
      <c r="AU68" s="284"/>
      <c r="AV68" s="284"/>
      <c r="AW68" s="284"/>
      <c r="AX68" s="284"/>
      <c r="AY68" s="284">
        <v>4018.7</v>
      </c>
      <c r="AZ68" s="284"/>
      <c r="BA68" s="284"/>
      <c r="BB68" s="284"/>
      <c r="BC68" s="284"/>
      <c r="BD68" s="284">
        <v>33098.720000000001</v>
      </c>
      <c r="BE68" s="284">
        <v>20697.71</v>
      </c>
      <c r="BF68" s="284">
        <v>1790.94</v>
      </c>
      <c r="BG68" s="284"/>
      <c r="BH68" s="284">
        <v>572.04</v>
      </c>
      <c r="BI68" s="284"/>
      <c r="BJ68" s="284"/>
      <c r="BK68" s="284"/>
      <c r="BL68" s="284">
        <v>8702.23</v>
      </c>
      <c r="BM68" s="284"/>
      <c r="BN68" s="284">
        <v>14207.68</v>
      </c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>
        <v>3007.17</v>
      </c>
      <c r="BZ68" s="284"/>
      <c r="CA68" s="284"/>
      <c r="CB68" s="284"/>
      <c r="CC68" s="284">
        <v>66592.25</v>
      </c>
      <c r="CD68" s="300" t="s">
        <v>221</v>
      </c>
      <c r="CE68" s="291">
        <v>1613296.9799999997</v>
      </c>
      <c r="CF68" s="2"/>
    </row>
    <row r="69" spans="1:84" ht="12.65" customHeight="1" x14ac:dyDescent="0.35">
      <c r="A69" s="297" t="s">
        <v>241</v>
      </c>
      <c r="B69" s="291"/>
      <c r="C69" s="284"/>
      <c r="D69" s="284"/>
      <c r="E69" s="284">
        <v>12839.24</v>
      </c>
      <c r="F69" s="284"/>
      <c r="G69" s="284"/>
      <c r="H69" s="284"/>
      <c r="I69" s="284"/>
      <c r="J69" s="284"/>
      <c r="K69" s="284"/>
      <c r="L69" s="284"/>
      <c r="M69" s="284"/>
      <c r="N69" s="284"/>
      <c r="O69" s="284">
        <v>4771.04</v>
      </c>
      <c r="P69" s="284">
        <v>44804.26</v>
      </c>
      <c r="Q69" s="284">
        <v>3231.37</v>
      </c>
      <c r="R69" s="284"/>
      <c r="S69" s="284">
        <v>791.73</v>
      </c>
      <c r="T69" s="284">
        <v>392.89</v>
      </c>
      <c r="U69" s="284">
        <v>25939.22</v>
      </c>
      <c r="V69" s="284"/>
      <c r="W69" s="284"/>
      <c r="X69" s="284"/>
      <c r="Y69" s="284">
        <v>1167.95</v>
      </c>
      <c r="Z69" s="284"/>
      <c r="AA69" s="284">
        <v>385.92</v>
      </c>
      <c r="AB69" s="284">
        <v>4738.3999999999996</v>
      </c>
      <c r="AC69" s="284">
        <v>4585.41</v>
      </c>
      <c r="AD69" s="284"/>
      <c r="AE69" s="284"/>
      <c r="AF69" s="284"/>
      <c r="AG69" s="284">
        <v>15725.88</v>
      </c>
      <c r="AH69" s="284"/>
      <c r="AI69" s="284"/>
      <c r="AJ69" s="284">
        <v>524234.48</v>
      </c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>
        <v>-454978.73</v>
      </c>
      <c r="AW69" s="284"/>
      <c r="AX69" s="284"/>
      <c r="AY69" s="284">
        <v>8030.71</v>
      </c>
      <c r="AZ69" s="284"/>
      <c r="BA69" s="284"/>
      <c r="BB69" s="284"/>
      <c r="BC69" s="284"/>
      <c r="BD69" s="284"/>
      <c r="BE69" s="284">
        <v>1584.81</v>
      </c>
      <c r="BF69" s="284"/>
      <c r="BG69" s="284"/>
      <c r="BH69" s="284"/>
      <c r="BI69" s="284"/>
      <c r="BJ69" s="284"/>
      <c r="BK69" s="284"/>
      <c r="BL69" s="284"/>
      <c r="BM69" s="284"/>
      <c r="BN69" s="284">
        <v>60495.28</v>
      </c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>
        <v>11978.52</v>
      </c>
      <c r="BZ69" s="284">
        <v>457.5</v>
      </c>
      <c r="CA69" s="284"/>
      <c r="CB69" s="284"/>
      <c r="CC69" s="284">
        <v>1489.24</v>
      </c>
      <c r="CD69" s="284">
        <v>1517720.72</v>
      </c>
      <c r="CE69" s="291">
        <v>1790385.84</v>
      </c>
      <c r="CF69" s="2"/>
    </row>
    <row r="70" spans="1:84" ht="12.65" customHeight="1" x14ac:dyDescent="0.35">
      <c r="A70" s="297" t="s">
        <v>242</v>
      </c>
      <c r="B70" s="291"/>
      <c r="C70" s="284"/>
      <c r="D70" s="284"/>
      <c r="E70" s="284">
        <v>1250</v>
      </c>
      <c r="F70" s="284"/>
      <c r="G70" s="284"/>
      <c r="H70" s="284"/>
      <c r="I70" s="284"/>
      <c r="J70" s="284"/>
      <c r="K70" s="284"/>
      <c r="L70" s="284"/>
      <c r="M70" s="284"/>
      <c r="N70" s="284"/>
      <c r="O70" s="284">
        <v>2037.87</v>
      </c>
      <c r="P70" s="284"/>
      <c r="Q70" s="284"/>
      <c r="R70" s="284"/>
      <c r="S70" s="284"/>
      <c r="T70" s="284"/>
      <c r="U70" s="284">
        <v>38344.160000000003</v>
      </c>
      <c r="V70" s="284"/>
      <c r="W70" s="284"/>
      <c r="X70" s="284"/>
      <c r="Y70" s="284">
        <v>1140</v>
      </c>
      <c r="Z70" s="284"/>
      <c r="AA70" s="284"/>
      <c r="AB70" s="284"/>
      <c r="AC70" s="284"/>
      <c r="AD70" s="284"/>
      <c r="AE70" s="284"/>
      <c r="AF70" s="284"/>
      <c r="AG70" s="284">
        <v>4469</v>
      </c>
      <c r="AH70" s="284"/>
      <c r="AI70" s="284"/>
      <c r="AJ70" s="284">
        <v>423909.82</v>
      </c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>
        <v>375359.31</v>
      </c>
      <c r="AZ70" s="284"/>
      <c r="BA70" s="284"/>
      <c r="BB70" s="284"/>
      <c r="BC70" s="284"/>
      <c r="BD70" s="284"/>
      <c r="BE70" s="284">
        <v>8.24</v>
      </c>
      <c r="BF70" s="284"/>
      <c r="BG70" s="284"/>
      <c r="BH70" s="284"/>
      <c r="BI70" s="284">
        <v>1271.52</v>
      </c>
      <c r="BJ70" s="284"/>
      <c r="BK70" s="284"/>
      <c r="BL70" s="284"/>
      <c r="BM70" s="284"/>
      <c r="BN70" s="284">
        <v>12018.98</v>
      </c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>
        <v>5302200</v>
      </c>
      <c r="CE70" s="291">
        <v>6162008.9000000004</v>
      </c>
      <c r="CF70" s="2"/>
    </row>
    <row r="71" spans="1:84" ht="12.65" customHeight="1" x14ac:dyDescent="0.35">
      <c r="A71" s="297" t="s">
        <v>243</v>
      </c>
      <c r="B71" s="291"/>
      <c r="C71" s="291">
        <v>937463.8</v>
      </c>
      <c r="D71" s="291">
        <v>0</v>
      </c>
      <c r="E71" s="291">
        <v>5159598.9300000006</v>
      </c>
      <c r="F71" s="291">
        <v>2017994.9100000001</v>
      </c>
      <c r="G71" s="291">
        <v>55084.24</v>
      </c>
      <c r="H71" s="291">
        <v>17523</v>
      </c>
      <c r="I71" s="291">
        <v>0</v>
      </c>
      <c r="J71" s="291">
        <v>0</v>
      </c>
      <c r="K71" s="291">
        <v>0</v>
      </c>
      <c r="L71" s="291">
        <v>0</v>
      </c>
      <c r="M71" s="291">
        <v>0</v>
      </c>
      <c r="N71" s="291">
        <v>12981.05</v>
      </c>
      <c r="O71" s="291">
        <v>2013871</v>
      </c>
      <c r="P71" s="291">
        <v>3527183.5899999994</v>
      </c>
      <c r="Q71" s="291">
        <v>1458958.2600000002</v>
      </c>
      <c r="R71" s="291">
        <v>100190.31999999999</v>
      </c>
      <c r="S71" s="291">
        <v>477294.44999999995</v>
      </c>
      <c r="T71" s="291">
        <v>44690.09</v>
      </c>
      <c r="U71" s="291">
        <v>1889787.3900000001</v>
      </c>
      <c r="V71" s="291">
        <v>25046</v>
      </c>
      <c r="W71" s="291">
        <v>286363.17000000004</v>
      </c>
      <c r="X71" s="291">
        <v>657678.21</v>
      </c>
      <c r="Y71" s="291">
        <v>1783543.18</v>
      </c>
      <c r="Z71" s="291">
        <v>0</v>
      </c>
      <c r="AA71" s="291">
        <v>1809835.42</v>
      </c>
      <c r="AB71" s="291">
        <v>832602.23</v>
      </c>
      <c r="AC71" s="291">
        <v>714528.92</v>
      </c>
      <c r="AD71" s="291">
        <v>253359.68</v>
      </c>
      <c r="AE71" s="291">
        <v>3871</v>
      </c>
      <c r="AF71" s="291">
        <v>0</v>
      </c>
      <c r="AG71" s="291">
        <v>3057592.92</v>
      </c>
      <c r="AH71" s="291">
        <v>2148572.4699999997</v>
      </c>
      <c r="AI71" s="291">
        <v>0</v>
      </c>
      <c r="AJ71" s="291">
        <v>17704900.109999999</v>
      </c>
      <c r="AK71" s="291">
        <v>0</v>
      </c>
      <c r="AL71" s="291">
        <v>213.61</v>
      </c>
      <c r="AM71" s="291">
        <v>0</v>
      </c>
      <c r="AN71" s="291">
        <v>0</v>
      </c>
      <c r="AO71" s="291">
        <v>0</v>
      </c>
      <c r="AP71" s="291">
        <v>0</v>
      </c>
      <c r="AQ71" s="291">
        <v>0</v>
      </c>
      <c r="AR71" s="291">
        <v>205269.4</v>
      </c>
      <c r="AS71" s="291">
        <v>24262.61</v>
      </c>
      <c r="AT71" s="291">
        <v>546791.68999999994</v>
      </c>
      <c r="AU71" s="291">
        <v>27616.15</v>
      </c>
      <c r="AV71" s="291">
        <v>-234120.75999999998</v>
      </c>
      <c r="AW71" s="291">
        <v>0</v>
      </c>
      <c r="AX71" s="291">
        <v>0</v>
      </c>
      <c r="AY71" s="291">
        <v>15268582.48</v>
      </c>
      <c r="AZ71" s="291">
        <v>0</v>
      </c>
      <c r="BA71" s="291">
        <v>0</v>
      </c>
      <c r="BB71" s="291">
        <v>0</v>
      </c>
      <c r="BC71" s="291">
        <v>0</v>
      </c>
      <c r="BD71" s="291">
        <v>33098.720000000001</v>
      </c>
      <c r="BE71" s="291">
        <v>456694.78</v>
      </c>
      <c r="BF71" s="291">
        <v>884494.71</v>
      </c>
      <c r="BG71" s="291">
        <v>146.05000000000001</v>
      </c>
      <c r="BH71" s="291">
        <v>19540.04</v>
      </c>
      <c r="BI71" s="291">
        <v>-1271.52</v>
      </c>
      <c r="BJ71" s="291">
        <v>0</v>
      </c>
      <c r="BK71" s="291">
        <v>0</v>
      </c>
      <c r="BL71" s="291">
        <v>10034.23</v>
      </c>
      <c r="BM71" s="291">
        <v>0</v>
      </c>
      <c r="BN71" s="291">
        <v>847116.22000000009</v>
      </c>
      <c r="BO71" s="291">
        <v>0</v>
      </c>
      <c r="BP71" s="291">
        <v>0</v>
      </c>
      <c r="BQ71" s="291">
        <v>0</v>
      </c>
      <c r="BR71" s="291">
        <v>50</v>
      </c>
      <c r="BS71" s="291">
        <v>0</v>
      </c>
      <c r="BT71" s="291">
        <v>0</v>
      </c>
      <c r="BU71" s="291">
        <v>0</v>
      </c>
      <c r="BV71" s="291">
        <v>42576</v>
      </c>
      <c r="BW71" s="291">
        <v>0</v>
      </c>
      <c r="BX71" s="291">
        <v>105634.32</v>
      </c>
      <c r="BY71" s="291">
        <v>1423618.8299999998</v>
      </c>
      <c r="BZ71" s="291">
        <v>12417.31</v>
      </c>
      <c r="CA71" s="291">
        <v>0</v>
      </c>
      <c r="CB71" s="291">
        <v>0</v>
      </c>
      <c r="CC71" s="291">
        <v>292712.53999999998</v>
      </c>
      <c r="CD71" s="296">
        <v>-3784479.2800000003</v>
      </c>
      <c r="CE71" s="291">
        <v>63171512.470000006</v>
      </c>
      <c r="CF71" s="2"/>
    </row>
    <row r="72" spans="1:84" ht="12.65" customHeight="1" x14ac:dyDescent="0.35">
      <c r="A72" s="297" t="s">
        <v>244</v>
      </c>
      <c r="B72" s="291"/>
      <c r="C72" s="300" t="s">
        <v>221</v>
      </c>
      <c r="D72" s="300" t="s">
        <v>221</v>
      </c>
      <c r="E72" s="300" t="s">
        <v>221</v>
      </c>
      <c r="F72" s="300" t="s">
        <v>221</v>
      </c>
      <c r="G72" s="300" t="s">
        <v>221</v>
      </c>
      <c r="H72" s="300" t="s">
        <v>221</v>
      </c>
      <c r="I72" s="300" t="s">
        <v>221</v>
      </c>
      <c r="J72" s="300" t="s">
        <v>221</v>
      </c>
      <c r="K72" s="250" t="s">
        <v>221</v>
      </c>
      <c r="L72" s="300" t="s">
        <v>221</v>
      </c>
      <c r="M72" s="300" t="s">
        <v>221</v>
      </c>
      <c r="N72" s="300" t="s">
        <v>221</v>
      </c>
      <c r="O72" s="300" t="s">
        <v>221</v>
      </c>
      <c r="P72" s="300" t="s">
        <v>221</v>
      </c>
      <c r="Q72" s="300" t="s">
        <v>221</v>
      </c>
      <c r="R72" s="300" t="s">
        <v>221</v>
      </c>
      <c r="S72" s="300" t="s">
        <v>221</v>
      </c>
      <c r="T72" s="300" t="s">
        <v>221</v>
      </c>
      <c r="U72" s="300" t="s">
        <v>221</v>
      </c>
      <c r="V72" s="300" t="s">
        <v>221</v>
      </c>
      <c r="W72" s="300" t="s">
        <v>221</v>
      </c>
      <c r="X72" s="300" t="s">
        <v>221</v>
      </c>
      <c r="Y72" s="300" t="s">
        <v>221</v>
      </c>
      <c r="Z72" s="300" t="s">
        <v>221</v>
      </c>
      <c r="AA72" s="300" t="s">
        <v>221</v>
      </c>
      <c r="AB72" s="300" t="s">
        <v>221</v>
      </c>
      <c r="AC72" s="300" t="s">
        <v>221</v>
      </c>
      <c r="AD72" s="300" t="s">
        <v>221</v>
      </c>
      <c r="AE72" s="300" t="s">
        <v>221</v>
      </c>
      <c r="AF72" s="300" t="s">
        <v>221</v>
      </c>
      <c r="AG72" s="300" t="s">
        <v>221</v>
      </c>
      <c r="AH72" s="300" t="s">
        <v>221</v>
      </c>
      <c r="AI72" s="300" t="s">
        <v>221</v>
      </c>
      <c r="AJ72" s="300" t="s">
        <v>221</v>
      </c>
      <c r="AK72" s="300" t="s">
        <v>221</v>
      </c>
      <c r="AL72" s="300" t="s">
        <v>221</v>
      </c>
      <c r="AM72" s="300" t="s">
        <v>221</v>
      </c>
      <c r="AN72" s="300" t="s">
        <v>221</v>
      </c>
      <c r="AO72" s="300" t="s">
        <v>221</v>
      </c>
      <c r="AP72" s="300" t="s">
        <v>221</v>
      </c>
      <c r="AQ72" s="300" t="s">
        <v>221</v>
      </c>
      <c r="AR72" s="300" t="s">
        <v>221</v>
      </c>
      <c r="AS72" s="300" t="s">
        <v>221</v>
      </c>
      <c r="AT72" s="300" t="s">
        <v>221</v>
      </c>
      <c r="AU72" s="300" t="s">
        <v>221</v>
      </c>
      <c r="AV72" s="300" t="s">
        <v>221</v>
      </c>
      <c r="AW72" s="300" t="s">
        <v>221</v>
      </c>
      <c r="AX72" s="300" t="s">
        <v>221</v>
      </c>
      <c r="AY72" s="300" t="s">
        <v>221</v>
      </c>
      <c r="AZ72" s="300" t="s">
        <v>221</v>
      </c>
      <c r="BA72" s="300" t="s">
        <v>221</v>
      </c>
      <c r="BB72" s="300" t="s">
        <v>221</v>
      </c>
      <c r="BC72" s="300" t="s">
        <v>221</v>
      </c>
      <c r="BD72" s="300" t="s">
        <v>221</v>
      </c>
      <c r="BE72" s="300" t="s">
        <v>221</v>
      </c>
      <c r="BF72" s="300" t="s">
        <v>221</v>
      </c>
      <c r="BG72" s="300" t="s">
        <v>221</v>
      </c>
      <c r="BH72" s="300" t="s">
        <v>221</v>
      </c>
      <c r="BI72" s="300" t="s">
        <v>221</v>
      </c>
      <c r="BJ72" s="300" t="s">
        <v>221</v>
      </c>
      <c r="BK72" s="300" t="s">
        <v>221</v>
      </c>
      <c r="BL72" s="300" t="s">
        <v>221</v>
      </c>
      <c r="BM72" s="300" t="s">
        <v>221</v>
      </c>
      <c r="BN72" s="300" t="s">
        <v>221</v>
      </c>
      <c r="BO72" s="300" t="s">
        <v>221</v>
      </c>
      <c r="BP72" s="300" t="s">
        <v>221</v>
      </c>
      <c r="BQ72" s="300" t="s">
        <v>221</v>
      </c>
      <c r="BR72" s="300" t="s">
        <v>221</v>
      </c>
      <c r="BS72" s="300" t="s">
        <v>221</v>
      </c>
      <c r="BT72" s="300" t="s">
        <v>221</v>
      </c>
      <c r="BU72" s="300" t="s">
        <v>221</v>
      </c>
      <c r="BV72" s="300" t="s">
        <v>221</v>
      </c>
      <c r="BW72" s="300" t="s">
        <v>221</v>
      </c>
      <c r="BX72" s="300" t="s">
        <v>221</v>
      </c>
      <c r="BY72" s="300" t="s">
        <v>221</v>
      </c>
      <c r="BZ72" s="300" t="s">
        <v>221</v>
      </c>
      <c r="CA72" s="300" t="s">
        <v>221</v>
      </c>
      <c r="CB72" s="300" t="s">
        <v>221</v>
      </c>
      <c r="CC72" s="300" t="s">
        <v>221</v>
      </c>
      <c r="CD72" s="300" t="s">
        <v>221</v>
      </c>
      <c r="CE72" s="303"/>
      <c r="CF72" s="2"/>
    </row>
    <row r="73" spans="1:84" ht="12.65" customHeight="1" x14ac:dyDescent="0.35">
      <c r="A73" s="297" t="s">
        <v>245</v>
      </c>
      <c r="B73" s="291"/>
      <c r="C73" s="284"/>
      <c r="D73" s="284"/>
      <c r="E73" s="284">
        <v>17671076.440000001</v>
      </c>
      <c r="F73" s="284"/>
      <c r="G73" s="284"/>
      <c r="H73" s="284"/>
      <c r="I73" s="284"/>
      <c r="J73" s="284"/>
      <c r="K73" s="284"/>
      <c r="L73" s="284"/>
      <c r="M73" s="284"/>
      <c r="N73" s="284"/>
      <c r="O73" s="284">
        <v>7622490.2400000002</v>
      </c>
      <c r="P73" s="284">
        <v>12288562.529999999</v>
      </c>
      <c r="Q73" s="284">
        <v>968914.07</v>
      </c>
      <c r="R73" s="284">
        <v>1233834.3799999999</v>
      </c>
      <c r="S73" s="284"/>
      <c r="T73" s="284">
        <v>461446.48</v>
      </c>
      <c r="U73" s="284">
        <v>4250114.47</v>
      </c>
      <c r="V73" s="284"/>
      <c r="W73" s="284">
        <v>255382.24</v>
      </c>
      <c r="X73" s="284">
        <v>1209893.1399999999</v>
      </c>
      <c r="Y73" s="284">
        <v>726139.22</v>
      </c>
      <c r="Z73" s="284"/>
      <c r="AA73" s="284">
        <v>32856.69</v>
      </c>
      <c r="AB73" s="284">
        <v>8940730.9000000004</v>
      </c>
      <c r="AC73" s="284">
        <v>2260333.1</v>
      </c>
      <c r="AD73" s="284"/>
      <c r="AE73" s="284">
        <v>437575.41</v>
      </c>
      <c r="AF73" s="284"/>
      <c r="AG73" s="284">
        <v>2029833.97</v>
      </c>
      <c r="AH73" s="284"/>
      <c r="AI73" s="284"/>
      <c r="AJ73" s="284"/>
      <c r="AK73" s="284">
        <v>278648.14</v>
      </c>
      <c r="AL73" s="284">
        <v>65774.67</v>
      </c>
      <c r="AM73" s="284"/>
      <c r="AN73" s="284"/>
      <c r="AO73" s="284"/>
      <c r="AP73" s="284"/>
      <c r="AQ73" s="284"/>
      <c r="AR73" s="284"/>
      <c r="AS73" s="284"/>
      <c r="AT73" s="284"/>
      <c r="AU73" s="284"/>
      <c r="AV73" s="284">
        <v>5872.01</v>
      </c>
      <c r="AW73" s="300" t="s">
        <v>221</v>
      </c>
      <c r="AX73" s="300" t="s">
        <v>221</v>
      </c>
      <c r="AY73" s="300" t="s">
        <v>221</v>
      </c>
      <c r="AZ73" s="300" t="s">
        <v>221</v>
      </c>
      <c r="BA73" s="300" t="s">
        <v>221</v>
      </c>
      <c r="BB73" s="300" t="s">
        <v>221</v>
      </c>
      <c r="BC73" s="300" t="s">
        <v>221</v>
      </c>
      <c r="BD73" s="300" t="s">
        <v>221</v>
      </c>
      <c r="BE73" s="300" t="s">
        <v>221</v>
      </c>
      <c r="BF73" s="300" t="s">
        <v>221</v>
      </c>
      <c r="BG73" s="300" t="s">
        <v>221</v>
      </c>
      <c r="BH73" s="300" t="s">
        <v>221</v>
      </c>
      <c r="BI73" s="300" t="s">
        <v>221</v>
      </c>
      <c r="BJ73" s="300" t="s">
        <v>221</v>
      </c>
      <c r="BK73" s="300" t="s">
        <v>221</v>
      </c>
      <c r="BL73" s="300" t="s">
        <v>221</v>
      </c>
      <c r="BM73" s="300" t="s">
        <v>221</v>
      </c>
      <c r="BN73" s="300" t="s">
        <v>221</v>
      </c>
      <c r="BO73" s="300" t="s">
        <v>221</v>
      </c>
      <c r="BP73" s="300" t="s">
        <v>221</v>
      </c>
      <c r="BQ73" s="300" t="s">
        <v>221</v>
      </c>
      <c r="BR73" s="300" t="s">
        <v>221</v>
      </c>
      <c r="BS73" s="300" t="s">
        <v>221</v>
      </c>
      <c r="BT73" s="300" t="s">
        <v>221</v>
      </c>
      <c r="BU73" s="300" t="s">
        <v>221</v>
      </c>
      <c r="BV73" s="300" t="s">
        <v>221</v>
      </c>
      <c r="BW73" s="300" t="s">
        <v>221</v>
      </c>
      <c r="BX73" s="300" t="s">
        <v>221</v>
      </c>
      <c r="BY73" s="300" t="s">
        <v>221</v>
      </c>
      <c r="BZ73" s="300" t="s">
        <v>221</v>
      </c>
      <c r="CA73" s="300" t="s">
        <v>221</v>
      </c>
      <c r="CB73" s="300" t="s">
        <v>221</v>
      </c>
      <c r="CC73" s="300" t="s">
        <v>221</v>
      </c>
      <c r="CD73" s="300" t="s">
        <v>221</v>
      </c>
      <c r="CE73" s="291">
        <v>60739478.099999994</v>
      </c>
      <c r="CF73" s="2"/>
    </row>
    <row r="74" spans="1:84" ht="12.65" customHeight="1" x14ac:dyDescent="0.35">
      <c r="A74" s="297" t="s">
        <v>246</v>
      </c>
      <c r="B74" s="291"/>
      <c r="C74" s="284"/>
      <c r="D74" s="284"/>
      <c r="E74" s="284">
        <v>4575619.3099999996</v>
      </c>
      <c r="F74" s="284"/>
      <c r="G74" s="284"/>
      <c r="H74" s="284"/>
      <c r="I74" s="284"/>
      <c r="J74" s="284"/>
      <c r="K74" s="284"/>
      <c r="L74" s="284"/>
      <c r="M74" s="284"/>
      <c r="N74" s="284"/>
      <c r="O74" s="284">
        <v>611501.34</v>
      </c>
      <c r="P74" s="284">
        <v>46829582.549999997</v>
      </c>
      <c r="Q74" s="284">
        <v>5344834.18</v>
      </c>
      <c r="R74" s="284">
        <v>3676202.34</v>
      </c>
      <c r="S74" s="284"/>
      <c r="T74" s="284">
        <v>63475.49</v>
      </c>
      <c r="U74" s="284">
        <v>8693892.9299999997</v>
      </c>
      <c r="V74" s="284">
        <v>5157.51</v>
      </c>
      <c r="W74" s="284">
        <v>2328424.71</v>
      </c>
      <c r="X74" s="284">
        <v>10975029.73</v>
      </c>
      <c r="Y74" s="284">
        <v>6197419.0700000003</v>
      </c>
      <c r="Z74" s="284"/>
      <c r="AA74" s="284">
        <v>531706.17000000004</v>
      </c>
      <c r="AB74" s="284">
        <v>19071204.050000001</v>
      </c>
      <c r="AC74" s="284">
        <v>2239623.08</v>
      </c>
      <c r="AD74" s="284"/>
      <c r="AE74" s="284">
        <v>133941.04999999999</v>
      </c>
      <c r="AF74" s="284"/>
      <c r="AG74" s="284">
        <v>41993945.590000004</v>
      </c>
      <c r="AH74" s="284"/>
      <c r="AI74" s="284"/>
      <c r="AJ74" s="284">
        <v>29119362.800000001</v>
      </c>
      <c r="AK74" s="284">
        <v>41633.870000000003</v>
      </c>
      <c r="AL74" s="284">
        <v>8427.41</v>
      </c>
      <c r="AM74" s="284"/>
      <c r="AN74" s="284"/>
      <c r="AO74" s="284"/>
      <c r="AP74" s="284"/>
      <c r="AQ74" s="284"/>
      <c r="AR74" s="284"/>
      <c r="AS74" s="284"/>
      <c r="AT74" s="284"/>
      <c r="AU74" s="284"/>
      <c r="AV74" s="284"/>
      <c r="AW74" s="300" t="s">
        <v>221</v>
      </c>
      <c r="AX74" s="300" t="s">
        <v>221</v>
      </c>
      <c r="AY74" s="300" t="s">
        <v>221</v>
      </c>
      <c r="AZ74" s="300" t="s">
        <v>221</v>
      </c>
      <c r="BA74" s="300" t="s">
        <v>221</v>
      </c>
      <c r="BB74" s="300" t="s">
        <v>221</v>
      </c>
      <c r="BC74" s="300" t="s">
        <v>221</v>
      </c>
      <c r="BD74" s="300" t="s">
        <v>221</v>
      </c>
      <c r="BE74" s="300" t="s">
        <v>221</v>
      </c>
      <c r="BF74" s="300" t="s">
        <v>221</v>
      </c>
      <c r="BG74" s="300" t="s">
        <v>221</v>
      </c>
      <c r="BH74" s="300" t="s">
        <v>221</v>
      </c>
      <c r="BI74" s="300" t="s">
        <v>221</v>
      </c>
      <c r="BJ74" s="300" t="s">
        <v>221</v>
      </c>
      <c r="BK74" s="300" t="s">
        <v>221</v>
      </c>
      <c r="BL74" s="300" t="s">
        <v>221</v>
      </c>
      <c r="BM74" s="300" t="s">
        <v>221</v>
      </c>
      <c r="BN74" s="300" t="s">
        <v>221</v>
      </c>
      <c r="BO74" s="300" t="s">
        <v>221</v>
      </c>
      <c r="BP74" s="300" t="s">
        <v>221</v>
      </c>
      <c r="BQ74" s="300" t="s">
        <v>221</v>
      </c>
      <c r="BR74" s="300" t="s">
        <v>221</v>
      </c>
      <c r="BS74" s="300" t="s">
        <v>221</v>
      </c>
      <c r="BT74" s="300" t="s">
        <v>221</v>
      </c>
      <c r="BU74" s="300" t="s">
        <v>221</v>
      </c>
      <c r="BV74" s="300" t="s">
        <v>221</v>
      </c>
      <c r="BW74" s="300" t="s">
        <v>221</v>
      </c>
      <c r="BX74" s="300" t="s">
        <v>221</v>
      </c>
      <c r="BY74" s="300" t="s">
        <v>221</v>
      </c>
      <c r="BZ74" s="300" t="s">
        <v>221</v>
      </c>
      <c r="CA74" s="300" t="s">
        <v>221</v>
      </c>
      <c r="CB74" s="300" t="s">
        <v>221</v>
      </c>
      <c r="CC74" s="300" t="s">
        <v>221</v>
      </c>
      <c r="CD74" s="300" t="s">
        <v>221</v>
      </c>
      <c r="CE74" s="291">
        <v>182440983.18000001</v>
      </c>
      <c r="CF74" s="2"/>
    </row>
    <row r="75" spans="1:84" ht="12.65" customHeight="1" x14ac:dyDescent="0.35">
      <c r="A75" s="297" t="s">
        <v>247</v>
      </c>
      <c r="B75" s="291"/>
      <c r="C75" s="291">
        <v>0</v>
      </c>
      <c r="D75" s="291">
        <v>0</v>
      </c>
      <c r="E75" s="291">
        <v>22246695.75</v>
      </c>
      <c r="F75" s="291">
        <v>0</v>
      </c>
      <c r="G75" s="291">
        <v>0</v>
      </c>
      <c r="H75" s="291">
        <v>0</v>
      </c>
      <c r="I75" s="291">
        <v>0</v>
      </c>
      <c r="J75" s="291">
        <v>0</v>
      </c>
      <c r="K75" s="291">
        <v>0</v>
      </c>
      <c r="L75" s="291">
        <v>0</v>
      </c>
      <c r="M75" s="291">
        <v>0</v>
      </c>
      <c r="N75" s="291">
        <v>0</v>
      </c>
      <c r="O75" s="291">
        <v>8233991.5800000001</v>
      </c>
      <c r="P75" s="291">
        <v>59118145.079999998</v>
      </c>
      <c r="Q75" s="291">
        <v>6313748.25</v>
      </c>
      <c r="R75" s="291">
        <v>4910036.72</v>
      </c>
      <c r="S75" s="291">
        <v>0</v>
      </c>
      <c r="T75" s="291">
        <v>524921.97</v>
      </c>
      <c r="U75" s="291">
        <v>12944007.399999999</v>
      </c>
      <c r="V75" s="291">
        <v>5157.51</v>
      </c>
      <c r="W75" s="291">
        <v>2583806.9500000002</v>
      </c>
      <c r="X75" s="291">
        <v>12184922.870000001</v>
      </c>
      <c r="Y75" s="291">
        <v>6923558.29</v>
      </c>
      <c r="Z75" s="291">
        <v>0</v>
      </c>
      <c r="AA75" s="291">
        <v>564562.8600000001</v>
      </c>
      <c r="AB75" s="291">
        <v>28011934.950000003</v>
      </c>
      <c r="AC75" s="291">
        <v>4499956.18</v>
      </c>
      <c r="AD75" s="291">
        <v>0</v>
      </c>
      <c r="AE75" s="291">
        <v>571516.46</v>
      </c>
      <c r="AF75" s="291">
        <v>0</v>
      </c>
      <c r="AG75" s="291">
        <v>44023779.560000002</v>
      </c>
      <c r="AH75" s="291">
        <v>0</v>
      </c>
      <c r="AI75" s="291">
        <v>0</v>
      </c>
      <c r="AJ75" s="291">
        <v>29119362.800000001</v>
      </c>
      <c r="AK75" s="291">
        <v>320282.01</v>
      </c>
      <c r="AL75" s="291">
        <v>74202.080000000002</v>
      </c>
      <c r="AM75" s="291">
        <v>0</v>
      </c>
      <c r="AN75" s="291">
        <v>0</v>
      </c>
      <c r="AO75" s="291">
        <v>0</v>
      </c>
      <c r="AP75" s="291">
        <v>0</v>
      </c>
      <c r="AQ75" s="291">
        <v>0</v>
      </c>
      <c r="AR75" s="291">
        <v>0</v>
      </c>
      <c r="AS75" s="291">
        <v>0</v>
      </c>
      <c r="AT75" s="291">
        <v>0</v>
      </c>
      <c r="AU75" s="291">
        <v>0</v>
      </c>
      <c r="AV75" s="291">
        <v>5872.01</v>
      </c>
      <c r="AW75" s="300" t="s">
        <v>221</v>
      </c>
      <c r="AX75" s="300" t="s">
        <v>221</v>
      </c>
      <c r="AY75" s="300" t="s">
        <v>221</v>
      </c>
      <c r="AZ75" s="300" t="s">
        <v>221</v>
      </c>
      <c r="BA75" s="300" t="s">
        <v>221</v>
      </c>
      <c r="BB75" s="300" t="s">
        <v>221</v>
      </c>
      <c r="BC75" s="300" t="s">
        <v>221</v>
      </c>
      <c r="BD75" s="300" t="s">
        <v>221</v>
      </c>
      <c r="BE75" s="300" t="s">
        <v>221</v>
      </c>
      <c r="BF75" s="300" t="s">
        <v>221</v>
      </c>
      <c r="BG75" s="300" t="s">
        <v>221</v>
      </c>
      <c r="BH75" s="300" t="s">
        <v>221</v>
      </c>
      <c r="BI75" s="300" t="s">
        <v>221</v>
      </c>
      <c r="BJ75" s="300" t="s">
        <v>221</v>
      </c>
      <c r="BK75" s="300" t="s">
        <v>221</v>
      </c>
      <c r="BL75" s="300" t="s">
        <v>221</v>
      </c>
      <c r="BM75" s="300" t="s">
        <v>221</v>
      </c>
      <c r="BN75" s="300" t="s">
        <v>221</v>
      </c>
      <c r="BO75" s="300" t="s">
        <v>221</v>
      </c>
      <c r="BP75" s="300" t="s">
        <v>221</v>
      </c>
      <c r="BQ75" s="300" t="s">
        <v>221</v>
      </c>
      <c r="BR75" s="300" t="s">
        <v>221</v>
      </c>
      <c r="BS75" s="300" t="s">
        <v>221</v>
      </c>
      <c r="BT75" s="300" t="s">
        <v>221</v>
      </c>
      <c r="BU75" s="300" t="s">
        <v>221</v>
      </c>
      <c r="BV75" s="300" t="s">
        <v>221</v>
      </c>
      <c r="BW75" s="300" t="s">
        <v>221</v>
      </c>
      <c r="BX75" s="300" t="s">
        <v>221</v>
      </c>
      <c r="BY75" s="300" t="s">
        <v>221</v>
      </c>
      <c r="BZ75" s="300" t="s">
        <v>221</v>
      </c>
      <c r="CA75" s="300" t="s">
        <v>221</v>
      </c>
      <c r="CB75" s="300" t="s">
        <v>221</v>
      </c>
      <c r="CC75" s="300" t="s">
        <v>221</v>
      </c>
      <c r="CD75" s="300" t="s">
        <v>221</v>
      </c>
      <c r="CE75" s="291">
        <v>243180461.28000003</v>
      </c>
      <c r="CF75" s="2"/>
    </row>
    <row r="76" spans="1:84" ht="12.65" customHeight="1" x14ac:dyDescent="0.35">
      <c r="A76" s="297" t="s">
        <v>248</v>
      </c>
      <c r="B76" s="291"/>
      <c r="C76" s="186"/>
      <c r="D76" s="186"/>
      <c r="E76" s="186">
        <v>15865</v>
      </c>
      <c r="F76" s="186"/>
      <c r="G76" s="186"/>
      <c r="H76" s="186"/>
      <c r="I76" s="186"/>
      <c r="J76" s="186"/>
      <c r="K76" s="186"/>
      <c r="L76" s="186"/>
      <c r="M76" s="186"/>
      <c r="N76" s="186"/>
      <c r="O76" s="186">
        <v>5994</v>
      </c>
      <c r="P76" s="186">
        <v>17054</v>
      </c>
      <c r="Q76" s="186">
        <v>1200</v>
      </c>
      <c r="R76" s="186">
        <v>192</v>
      </c>
      <c r="S76" s="186">
        <v>2955</v>
      </c>
      <c r="T76" s="186"/>
      <c r="U76" s="186">
        <v>1626</v>
      </c>
      <c r="V76" s="186"/>
      <c r="W76" s="186">
        <v>720</v>
      </c>
      <c r="X76" s="186">
        <v>576</v>
      </c>
      <c r="Y76" s="186">
        <v>9797</v>
      </c>
      <c r="Z76" s="186"/>
      <c r="AA76" s="186"/>
      <c r="AB76" s="186">
        <v>1909</v>
      </c>
      <c r="AC76" s="186">
        <v>171</v>
      </c>
      <c r="AD76" s="186"/>
      <c r="AE76" s="186">
        <v>192</v>
      </c>
      <c r="AF76" s="186"/>
      <c r="AG76" s="186">
        <v>8332</v>
      </c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>
        <v>4171</v>
      </c>
      <c r="AZ76" s="186"/>
      <c r="BA76" s="186"/>
      <c r="BB76" s="186"/>
      <c r="BC76" s="186"/>
      <c r="BD76" s="186"/>
      <c r="BE76" s="186">
        <v>3559</v>
      </c>
      <c r="BF76" s="186">
        <v>1455</v>
      </c>
      <c r="BG76" s="186"/>
      <c r="BH76" s="186"/>
      <c r="BI76" s="186"/>
      <c r="BJ76" s="186"/>
      <c r="BK76" s="186"/>
      <c r="BL76" s="186"/>
      <c r="BM76" s="186"/>
      <c r="BN76" s="186">
        <v>22286</v>
      </c>
      <c r="BO76" s="186"/>
      <c r="BP76" s="186"/>
      <c r="BQ76" s="186"/>
      <c r="BR76" s="186"/>
      <c r="BS76" s="186"/>
      <c r="BT76" s="186"/>
      <c r="BU76" s="186"/>
      <c r="BV76" s="186">
        <v>2112</v>
      </c>
      <c r="BW76" s="186"/>
      <c r="BX76" s="186"/>
      <c r="BY76" s="186">
        <v>176</v>
      </c>
      <c r="BZ76" s="186"/>
      <c r="CA76" s="186"/>
      <c r="CB76" s="186"/>
      <c r="CC76" s="186"/>
      <c r="CD76" s="300" t="s">
        <v>221</v>
      </c>
      <c r="CE76" s="291">
        <v>100342</v>
      </c>
      <c r="CF76" s="291">
        <v>0</v>
      </c>
    </row>
    <row r="77" spans="1:84" ht="12.65" customHeight="1" x14ac:dyDescent="0.35">
      <c r="A77" s="297" t="s">
        <v>249</v>
      </c>
      <c r="B77" s="291"/>
      <c r="C77" s="284"/>
      <c r="D77" s="284"/>
      <c r="E77" s="284">
        <v>22735</v>
      </c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  <c r="AG77" s="284"/>
      <c r="AH77" s="284"/>
      <c r="AI77" s="284"/>
      <c r="AJ77" s="284"/>
      <c r="AK77" s="284"/>
      <c r="AL77" s="284"/>
      <c r="AM77" s="284"/>
      <c r="AN77" s="284"/>
      <c r="AO77" s="284"/>
      <c r="AP77" s="284"/>
      <c r="AQ77" s="284"/>
      <c r="AR77" s="284"/>
      <c r="AS77" s="284"/>
      <c r="AT77" s="284"/>
      <c r="AU77" s="284"/>
      <c r="AV77" s="284"/>
      <c r="AW77" s="284"/>
      <c r="AX77" s="300" t="s">
        <v>221</v>
      </c>
      <c r="AY77" s="300" t="s">
        <v>221</v>
      </c>
      <c r="AZ77" s="284"/>
      <c r="BA77" s="284"/>
      <c r="BB77" s="284"/>
      <c r="BC77" s="284"/>
      <c r="BD77" s="300" t="s">
        <v>221</v>
      </c>
      <c r="BE77" s="300" t="s">
        <v>221</v>
      </c>
      <c r="BF77" s="284"/>
      <c r="BG77" s="300" t="s">
        <v>221</v>
      </c>
      <c r="BH77" s="284"/>
      <c r="BI77" s="284"/>
      <c r="BJ77" s="300" t="s">
        <v>221</v>
      </c>
      <c r="BK77" s="284"/>
      <c r="BL77" s="284"/>
      <c r="BM77" s="284"/>
      <c r="BN77" s="300" t="s">
        <v>221</v>
      </c>
      <c r="BO77" s="300" t="s">
        <v>221</v>
      </c>
      <c r="BP77" s="300" t="s">
        <v>221</v>
      </c>
      <c r="BQ77" s="300" t="s">
        <v>221</v>
      </c>
      <c r="BR77" s="284"/>
      <c r="BS77" s="284"/>
      <c r="BT77" s="284"/>
      <c r="BU77" s="284"/>
      <c r="BV77" s="284"/>
      <c r="BW77" s="284"/>
      <c r="BX77" s="284"/>
      <c r="BY77" s="284"/>
      <c r="BZ77" s="284"/>
      <c r="CA77" s="284"/>
      <c r="CB77" s="284"/>
      <c r="CC77" s="300" t="s">
        <v>221</v>
      </c>
      <c r="CD77" s="300" t="s">
        <v>221</v>
      </c>
      <c r="CE77" s="291">
        <v>22735</v>
      </c>
      <c r="CF77" s="291">
        <v>0</v>
      </c>
    </row>
    <row r="78" spans="1:84" ht="12.65" customHeight="1" x14ac:dyDescent="0.35">
      <c r="A78" s="297" t="s">
        <v>250</v>
      </c>
      <c r="B78" s="291"/>
      <c r="C78" s="186"/>
      <c r="D78" s="186"/>
      <c r="E78" s="186">
        <v>5662.19</v>
      </c>
      <c r="F78" s="186"/>
      <c r="G78" s="186"/>
      <c r="H78" s="186"/>
      <c r="I78" s="186"/>
      <c r="J78" s="186"/>
      <c r="K78" s="186"/>
      <c r="L78" s="186"/>
      <c r="M78" s="186"/>
      <c r="N78" s="186"/>
      <c r="O78" s="186">
        <v>2139.25</v>
      </c>
      <c r="P78" s="186">
        <v>6086.54</v>
      </c>
      <c r="Q78" s="186">
        <v>428.28</v>
      </c>
      <c r="R78" s="186">
        <v>68.52</v>
      </c>
      <c r="S78" s="186">
        <v>1054.6300000000001</v>
      </c>
      <c r="T78" s="186"/>
      <c r="U78" s="186">
        <v>580.32000000000005</v>
      </c>
      <c r="V78" s="186"/>
      <c r="W78" s="186">
        <v>256.97000000000003</v>
      </c>
      <c r="X78" s="186">
        <v>205.57</v>
      </c>
      <c r="Y78" s="186">
        <v>3496.53</v>
      </c>
      <c r="Z78" s="186"/>
      <c r="AA78" s="186"/>
      <c r="AB78" s="186">
        <v>681.32</v>
      </c>
      <c r="AC78" s="186">
        <v>61.03</v>
      </c>
      <c r="AD78" s="186"/>
      <c r="AE78" s="186">
        <v>68.52</v>
      </c>
      <c r="AF78" s="186"/>
      <c r="AG78" s="186">
        <v>2973.67</v>
      </c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300" t="s">
        <v>221</v>
      </c>
      <c r="AY78" s="300" t="s">
        <v>221</v>
      </c>
      <c r="AZ78" s="300" t="s">
        <v>221</v>
      </c>
      <c r="BA78" s="186"/>
      <c r="BB78" s="186"/>
      <c r="BC78" s="186"/>
      <c r="BD78" s="300" t="s">
        <v>221</v>
      </c>
      <c r="BE78" s="300" t="s">
        <v>221</v>
      </c>
      <c r="BF78" s="300" t="s">
        <v>221</v>
      </c>
      <c r="BG78" s="300" t="s">
        <v>221</v>
      </c>
      <c r="BH78" s="186"/>
      <c r="BI78" s="186"/>
      <c r="BJ78" s="300" t="s">
        <v>221</v>
      </c>
      <c r="BK78" s="186"/>
      <c r="BL78" s="186"/>
      <c r="BM78" s="186"/>
      <c r="BN78" s="300" t="s">
        <v>221</v>
      </c>
      <c r="BO78" s="300" t="s">
        <v>221</v>
      </c>
      <c r="BP78" s="300" t="s">
        <v>221</v>
      </c>
      <c r="BQ78" s="300" t="s">
        <v>221</v>
      </c>
      <c r="BR78" s="300" t="s">
        <v>221</v>
      </c>
      <c r="BS78" s="186"/>
      <c r="BT78" s="186"/>
      <c r="BU78" s="186"/>
      <c r="BV78" s="186">
        <v>753.77</v>
      </c>
      <c r="BW78" s="186"/>
      <c r="BX78" s="186"/>
      <c r="BY78" s="186">
        <v>62.81</v>
      </c>
      <c r="BZ78" s="186"/>
      <c r="CA78" s="186"/>
      <c r="CB78" s="186"/>
      <c r="CC78" s="300" t="s">
        <v>221</v>
      </c>
      <c r="CD78" s="300" t="s">
        <v>221</v>
      </c>
      <c r="CE78" s="291">
        <v>24579.919999999998</v>
      </c>
      <c r="CF78" s="291"/>
    </row>
    <row r="79" spans="1:84" ht="12.65" customHeight="1" x14ac:dyDescent="0.35">
      <c r="A79" s="297" t="s">
        <v>251</v>
      </c>
      <c r="B79" s="291"/>
      <c r="C79" s="284"/>
      <c r="D79" s="284"/>
      <c r="E79" s="284">
        <v>53343.26</v>
      </c>
      <c r="F79" s="284"/>
      <c r="G79" s="284"/>
      <c r="H79" s="284"/>
      <c r="I79" s="284"/>
      <c r="J79" s="284"/>
      <c r="K79" s="284"/>
      <c r="L79" s="284"/>
      <c r="M79" s="284"/>
      <c r="N79" s="284"/>
      <c r="O79" s="284">
        <v>16628.97</v>
      </c>
      <c r="P79" s="284">
        <v>43958.59</v>
      </c>
      <c r="Q79" s="284"/>
      <c r="R79" s="284"/>
      <c r="S79" s="284"/>
      <c r="T79" s="284"/>
      <c r="U79" s="284"/>
      <c r="V79" s="284"/>
      <c r="W79" s="284"/>
      <c r="X79" s="284"/>
      <c r="Y79" s="284">
        <v>17179.95</v>
      </c>
      <c r="Z79" s="284"/>
      <c r="AA79" s="284"/>
      <c r="AB79" s="284"/>
      <c r="AC79" s="284"/>
      <c r="AD79" s="284"/>
      <c r="AE79" s="284"/>
      <c r="AF79" s="284"/>
      <c r="AG79" s="284">
        <v>50358.71</v>
      </c>
      <c r="AH79" s="284"/>
      <c r="AI79" s="284"/>
      <c r="AJ79" s="284"/>
      <c r="AK79" s="284"/>
      <c r="AL79" s="284"/>
      <c r="AM79" s="284"/>
      <c r="AN79" s="284"/>
      <c r="AO79" s="284"/>
      <c r="AP79" s="284"/>
      <c r="AQ79" s="284"/>
      <c r="AR79" s="284"/>
      <c r="AS79" s="284"/>
      <c r="AT79" s="284"/>
      <c r="AU79" s="284"/>
      <c r="AV79" s="284"/>
      <c r="AW79" s="284"/>
      <c r="AX79" s="300" t="s">
        <v>221</v>
      </c>
      <c r="AY79" s="300" t="s">
        <v>221</v>
      </c>
      <c r="AZ79" s="300" t="s">
        <v>221</v>
      </c>
      <c r="BA79" s="300" t="s">
        <v>221</v>
      </c>
      <c r="BB79" s="284"/>
      <c r="BC79" s="284"/>
      <c r="BD79" s="300" t="s">
        <v>221</v>
      </c>
      <c r="BE79" s="300" t="s">
        <v>221</v>
      </c>
      <c r="BF79" s="300" t="s">
        <v>221</v>
      </c>
      <c r="BG79" s="300" t="s">
        <v>221</v>
      </c>
      <c r="BH79" s="284"/>
      <c r="BI79" s="284"/>
      <c r="BJ79" s="300" t="s">
        <v>221</v>
      </c>
      <c r="BK79" s="284"/>
      <c r="BL79" s="284"/>
      <c r="BM79" s="284"/>
      <c r="BN79" s="300" t="s">
        <v>221</v>
      </c>
      <c r="BO79" s="300" t="s">
        <v>221</v>
      </c>
      <c r="BP79" s="300" t="s">
        <v>221</v>
      </c>
      <c r="BQ79" s="300" t="s">
        <v>221</v>
      </c>
      <c r="BR79" s="300" t="s">
        <v>221</v>
      </c>
      <c r="BS79" s="284"/>
      <c r="BT79" s="284"/>
      <c r="BU79" s="284"/>
      <c r="BV79" s="284"/>
      <c r="BW79" s="284"/>
      <c r="BX79" s="284"/>
      <c r="BY79" s="284"/>
      <c r="BZ79" s="284"/>
      <c r="CA79" s="284"/>
      <c r="CB79" s="284"/>
      <c r="CC79" s="300" t="s">
        <v>221</v>
      </c>
      <c r="CD79" s="300" t="s">
        <v>221</v>
      </c>
      <c r="CE79" s="291">
        <v>181469.48</v>
      </c>
      <c r="CF79" s="291">
        <v>0</v>
      </c>
    </row>
    <row r="80" spans="1:84" ht="12.65" customHeight="1" x14ac:dyDescent="0.35">
      <c r="A80" s="297" t="s">
        <v>252</v>
      </c>
      <c r="B80" s="291"/>
      <c r="C80" s="186"/>
      <c r="D80" s="186"/>
      <c r="E80" s="186">
        <v>24.51</v>
      </c>
      <c r="F80" s="186"/>
      <c r="G80" s="186"/>
      <c r="H80" s="186"/>
      <c r="I80" s="186"/>
      <c r="J80" s="186"/>
      <c r="K80" s="186"/>
      <c r="L80" s="186"/>
      <c r="M80" s="186"/>
      <c r="N80" s="186"/>
      <c r="O80" s="186">
        <v>10.72</v>
      </c>
      <c r="P80" s="186">
        <v>8.91</v>
      </c>
      <c r="Q80" s="186">
        <v>7.61</v>
      </c>
      <c r="R80" s="186"/>
      <c r="S80" s="186"/>
      <c r="T80" s="186">
        <v>0.18</v>
      </c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>
        <v>15.7</v>
      </c>
      <c r="AH80" s="186"/>
      <c r="AI80" s="186"/>
      <c r="AJ80" s="186">
        <v>24.62</v>
      </c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>
        <v>1.03</v>
      </c>
      <c r="AW80" s="300" t="s">
        <v>221</v>
      </c>
      <c r="AX80" s="300" t="s">
        <v>221</v>
      </c>
      <c r="AY80" s="300" t="s">
        <v>221</v>
      </c>
      <c r="AZ80" s="300" t="s">
        <v>221</v>
      </c>
      <c r="BA80" s="300" t="s">
        <v>221</v>
      </c>
      <c r="BB80" s="300" t="s">
        <v>221</v>
      </c>
      <c r="BC80" s="300" t="s">
        <v>221</v>
      </c>
      <c r="BD80" s="300" t="s">
        <v>221</v>
      </c>
      <c r="BE80" s="300" t="s">
        <v>221</v>
      </c>
      <c r="BF80" s="300" t="s">
        <v>221</v>
      </c>
      <c r="BG80" s="300" t="s">
        <v>221</v>
      </c>
      <c r="BH80" s="300" t="s">
        <v>221</v>
      </c>
      <c r="BI80" s="300" t="s">
        <v>221</v>
      </c>
      <c r="BJ80" s="300" t="s">
        <v>221</v>
      </c>
      <c r="BK80" s="300" t="s">
        <v>221</v>
      </c>
      <c r="BL80" s="300" t="s">
        <v>221</v>
      </c>
      <c r="BM80" s="300" t="s">
        <v>221</v>
      </c>
      <c r="BN80" s="300" t="s">
        <v>221</v>
      </c>
      <c r="BO80" s="300" t="s">
        <v>221</v>
      </c>
      <c r="BP80" s="300" t="s">
        <v>221</v>
      </c>
      <c r="BQ80" s="300" t="s">
        <v>221</v>
      </c>
      <c r="BR80" s="300" t="s">
        <v>221</v>
      </c>
      <c r="BS80" s="300" t="s">
        <v>221</v>
      </c>
      <c r="BT80" s="300" t="s">
        <v>221</v>
      </c>
      <c r="BU80" s="304"/>
      <c r="BV80" s="304"/>
      <c r="BW80" s="304"/>
      <c r="BX80" s="304"/>
      <c r="BY80" s="304"/>
      <c r="BZ80" s="304"/>
      <c r="CA80" s="304"/>
      <c r="CB80" s="304"/>
      <c r="CC80" s="300" t="s">
        <v>221</v>
      </c>
      <c r="CD80" s="300" t="s">
        <v>221</v>
      </c>
      <c r="CE80" s="305">
        <v>93.28</v>
      </c>
      <c r="CF80" s="305"/>
    </row>
    <row r="81" spans="1:84" ht="21" customHeight="1" x14ac:dyDescent="0.35">
      <c r="A81" s="306" t="s">
        <v>253</v>
      </c>
      <c r="B81" s="306"/>
      <c r="C81" s="306"/>
      <c r="D81" s="306"/>
      <c r="E81" s="30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297" t="s">
        <v>254</v>
      </c>
      <c r="B82" s="307"/>
      <c r="C82" s="285" t="s">
        <v>1280</v>
      </c>
      <c r="D82" s="308"/>
      <c r="E82" s="29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1" t="s">
        <v>255</v>
      </c>
      <c r="B83" s="307" t="s">
        <v>256</v>
      </c>
      <c r="C83" s="309" t="s">
        <v>1281</v>
      </c>
      <c r="D83" s="308"/>
      <c r="E83" s="29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1" t="s">
        <v>257</v>
      </c>
      <c r="B84" s="307" t="s">
        <v>256</v>
      </c>
      <c r="C84" s="227" t="s">
        <v>1282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1" t="s">
        <v>1250</v>
      </c>
      <c r="B85" s="307"/>
      <c r="C85" s="268" t="s">
        <v>1283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1" t="s">
        <v>1251</v>
      </c>
      <c r="B86" s="307" t="s">
        <v>256</v>
      </c>
      <c r="C86" s="228" t="s">
        <v>1284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1" t="s">
        <v>258</v>
      </c>
      <c r="B87" s="307" t="s">
        <v>256</v>
      </c>
      <c r="C87" s="227" t="s">
        <v>1285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1" t="s">
        <v>259</v>
      </c>
      <c r="B88" s="307" t="s">
        <v>256</v>
      </c>
      <c r="C88" s="227" t="s">
        <v>1286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1" t="s">
        <v>260</v>
      </c>
      <c r="B89" s="307" t="s">
        <v>256</v>
      </c>
      <c r="C89" s="227" t="s">
        <v>1287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1" t="s">
        <v>261</v>
      </c>
      <c r="B90" s="307" t="s">
        <v>256</v>
      </c>
      <c r="C90" s="227" t="s">
        <v>1288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1" t="s">
        <v>262</v>
      </c>
      <c r="B91" s="307" t="s">
        <v>256</v>
      </c>
      <c r="C91" s="227" t="s">
        <v>1289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1" t="s">
        <v>263</v>
      </c>
      <c r="B92" s="307" t="s">
        <v>256</v>
      </c>
      <c r="C92" s="224" t="s">
        <v>1290</v>
      </c>
      <c r="D92" s="308"/>
      <c r="E92" s="29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1" t="s">
        <v>264</v>
      </c>
      <c r="B93" s="307" t="s">
        <v>256</v>
      </c>
      <c r="C93" s="267" t="s">
        <v>1291</v>
      </c>
      <c r="D93" s="308"/>
      <c r="E93" s="29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1"/>
      <c r="B94" s="291"/>
      <c r="C94" s="298"/>
      <c r="D94" s="291"/>
      <c r="E94" s="29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06" t="s">
        <v>265</v>
      </c>
      <c r="B95" s="306"/>
      <c r="C95" s="306"/>
      <c r="D95" s="306"/>
      <c r="E95" s="30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0" t="s">
        <v>266</v>
      </c>
      <c r="B96" s="310"/>
      <c r="C96" s="310"/>
      <c r="D96" s="310"/>
      <c r="E96" s="3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1" t="s">
        <v>267</v>
      </c>
      <c r="B97" s="307" t="s">
        <v>256</v>
      </c>
      <c r="C97" s="189"/>
      <c r="D97" s="291"/>
      <c r="E97" s="29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1" t="s">
        <v>259</v>
      </c>
      <c r="B98" s="307" t="s">
        <v>256</v>
      </c>
      <c r="C98" s="189"/>
      <c r="D98" s="291"/>
      <c r="E98" s="29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1" t="s">
        <v>268</v>
      </c>
      <c r="B99" s="307" t="s">
        <v>256</v>
      </c>
      <c r="C99" s="189"/>
      <c r="D99" s="291"/>
      <c r="E99" s="29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0" t="s">
        <v>269</v>
      </c>
      <c r="B100" s="310"/>
      <c r="C100" s="310"/>
      <c r="D100" s="310"/>
      <c r="E100" s="3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1" t="s">
        <v>270</v>
      </c>
      <c r="B101" s="307" t="s">
        <v>256</v>
      </c>
      <c r="C101" s="189">
        <v>1</v>
      </c>
      <c r="D101" s="291"/>
      <c r="E101" s="29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1" t="s">
        <v>132</v>
      </c>
      <c r="B102" s="307" t="s">
        <v>256</v>
      </c>
      <c r="C102" s="221"/>
      <c r="D102" s="291"/>
      <c r="E102" s="29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0" t="s">
        <v>271</v>
      </c>
      <c r="B103" s="310"/>
      <c r="C103" s="310"/>
      <c r="D103" s="310"/>
      <c r="E103" s="3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1" t="s">
        <v>272</v>
      </c>
      <c r="B104" s="307" t="s">
        <v>256</v>
      </c>
      <c r="C104" s="189"/>
      <c r="D104" s="291"/>
      <c r="E104" s="29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1" t="s">
        <v>273</v>
      </c>
      <c r="B105" s="307" t="s">
        <v>256</v>
      </c>
      <c r="C105" s="189"/>
      <c r="D105" s="291"/>
      <c r="E105" s="29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1" t="s">
        <v>274</v>
      </c>
      <c r="B106" s="307" t="s">
        <v>256</v>
      </c>
      <c r="C106" s="189"/>
      <c r="D106" s="291"/>
      <c r="E106" s="29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1"/>
      <c r="B107" s="307"/>
      <c r="C107" s="311"/>
      <c r="D107" s="291"/>
      <c r="E107" s="29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2" t="s">
        <v>275</v>
      </c>
      <c r="B108" s="306"/>
      <c r="C108" s="306"/>
      <c r="D108" s="306"/>
      <c r="E108" s="30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1"/>
      <c r="B109" s="307"/>
      <c r="C109" s="311"/>
      <c r="D109" s="291"/>
      <c r="E109" s="29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297" t="s">
        <v>276</v>
      </c>
      <c r="B110" s="291"/>
      <c r="C110" s="292" t="s">
        <v>277</v>
      </c>
      <c r="D110" s="293" t="s">
        <v>215</v>
      </c>
      <c r="E110" s="29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1" t="s">
        <v>278</v>
      </c>
      <c r="B111" s="307" t="s">
        <v>256</v>
      </c>
      <c r="C111" s="189">
        <v>1396</v>
      </c>
      <c r="D111" s="174">
        <v>4878</v>
      </c>
      <c r="E111" s="29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1" t="s">
        <v>279</v>
      </c>
      <c r="B112" s="307" t="s">
        <v>256</v>
      </c>
      <c r="C112" s="189"/>
      <c r="D112" s="174"/>
      <c r="E112" s="29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1" t="s">
        <v>280</v>
      </c>
      <c r="B113" s="307" t="s">
        <v>256</v>
      </c>
      <c r="C113" s="189"/>
      <c r="D113" s="174"/>
      <c r="E113" s="29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1" t="s">
        <v>281</v>
      </c>
      <c r="B114" s="307" t="s">
        <v>256</v>
      </c>
      <c r="C114" s="189">
        <v>305</v>
      </c>
      <c r="D114" s="174">
        <v>424</v>
      </c>
      <c r="E114" s="29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297" t="s">
        <v>282</v>
      </c>
      <c r="B115" s="291"/>
      <c r="C115" s="292" t="s">
        <v>167</v>
      </c>
      <c r="D115" s="291"/>
      <c r="E115" s="29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1" t="s">
        <v>283</v>
      </c>
      <c r="B116" s="307" t="s">
        <v>256</v>
      </c>
      <c r="C116" s="189">
        <v>4</v>
      </c>
      <c r="D116" s="291"/>
      <c r="E116" s="29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1" t="s">
        <v>284</v>
      </c>
      <c r="B117" s="307" t="s">
        <v>256</v>
      </c>
      <c r="C117" s="189"/>
      <c r="D117" s="291"/>
      <c r="E117" s="29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1" t="s">
        <v>1238</v>
      </c>
      <c r="B118" s="307" t="s">
        <v>256</v>
      </c>
      <c r="C118" s="189">
        <v>16</v>
      </c>
      <c r="D118" s="291"/>
      <c r="E118" s="29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1" t="s">
        <v>285</v>
      </c>
      <c r="B119" s="307" t="s">
        <v>256</v>
      </c>
      <c r="C119" s="189"/>
      <c r="D119" s="291"/>
      <c r="E119" s="29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1" t="s">
        <v>286</v>
      </c>
      <c r="B120" s="307" t="s">
        <v>256</v>
      </c>
      <c r="C120" s="189">
        <v>5</v>
      </c>
      <c r="D120" s="291"/>
      <c r="E120" s="29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1" t="s">
        <v>287</v>
      </c>
      <c r="B121" s="307" t="s">
        <v>256</v>
      </c>
      <c r="C121" s="189"/>
      <c r="D121" s="291"/>
      <c r="E121" s="29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1" t="s">
        <v>97</v>
      </c>
      <c r="B122" s="307" t="s">
        <v>256</v>
      </c>
      <c r="C122" s="189"/>
      <c r="D122" s="291"/>
      <c r="E122" s="29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1" t="s">
        <v>288</v>
      </c>
      <c r="B123" s="307" t="s">
        <v>256</v>
      </c>
      <c r="C123" s="189"/>
      <c r="D123" s="291"/>
      <c r="E123" s="29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1" t="s">
        <v>289</v>
      </c>
      <c r="B124" s="307"/>
      <c r="C124" s="189"/>
      <c r="D124" s="291"/>
      <c r="E124" s="29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1" t="s">
        <v>280</v>
      </c>
      <c r="B125" s="307" t="s">
        <v>256</v>
      </c>
      <c r="C125" s="189">
        <v>0</v>
      </c>
      <c r="D125" s="291"/>
      <c r="E125" s="29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1" t="s">
        <v>290</v>
      </c>
      <c r="B126" s="307" t="s">
        <v>256</v>
      </c>
      <c r="C126" s="189"/>
      <c r="D126" s="291"/>
      <c r="E126" s="29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1" t="s">
        <v>291</v>
      </c>
      <c r="B127" s="291"/>
      <c r="C127" s="298"/>
      <c r="D127" s="291"/>
      <c r="E127" s="291">
        <v>25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1" t="s">
        <v>292</v>
      </c>
      <c r="B128" s="307" t="s">
        <v>256</v>
      </c>
      <c r="C128" s="189">
        <v>38</v>
      </c>
      <c r="D128" s="291"/>
      <c r="E128" s="29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1" t="s">
        <v>293</v>
      </c>
      <c r="B129" s="307" t="s">
        <v>256</v>
      </c>
      <c r="C129" s="189">
        <v>8</v>
      </c>
      <c r="D129" s="291"/>
      <c r="E129" s="29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1"/>
      <c r="B130" s="291"/>
      <c r="C130" s="298"/>
      <c r="D130" s="291"/>
      <c r="E130" s="29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1" t="s">
        <v>294</v>
      </c>
      <c r="B131" s="307" t="s">
        <v>256</v>
      </c>
      <c r="C131" s="189"/>
      <c r="D131" s="291"/>
      <c r="E131" s="29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1"/>
      <c r="B132" s="291"/>
      <c r="C132" s="298"/>
      <c r="D132" s="291"/>
      <c r="E132" s="29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1"/>
      <c r="B133" s="291"/>
      <c r="C133" s="298"/>
      <c r="D133" s="291"/>
      <c r="E133" s="29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1"/>
      <c r="B134" s="291"/>
      <c r="C134" s="298"/>
      <c r="D134" s="291"/>
      <c r="E134" s="29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1"/>
      <c r="B135" s="291"/>
      <c r="C135" s="298"/>
      <c r="D135" s="291"/>
      <c r="E135" s="29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06" t="s">
        <v>1239</v>
      </c>
      <c r="B136" s="312"/>
      <c r="C136" s="312"/>
      <c r="D136" s="312"/>
      <c r="E136" s="31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3" t="s">
        <v>295</v>
      </c>
      <c r="B137" s="314" t="s">
        <v>296</v>
      </c>
      <c r="C137" s="315" t="s">
        <v>297</v>
      </c>
      <c r="D137" s="314" t="s">
        <v>132</v>
      </c>
      <c r="E137" s="314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1" t="s">
        <v>277</v>
      </c>
      <c r="B138" s="174">
        <v>619</v>
      </c>
      <c r="C138" s="189">
        <v>271</v>
      </c>
      <c r="D138" s="174">
        <v>506</v>
      </c>
      <c r="E138" s="291">
        <v>1396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1" t="s">
        <v>215</v>
      </c>
      <c r="B139" s="174">
        <v>2725</v>
      </c>
      <c r="C139" s="189">
        <v>902</v>
      </c>
      <c r="D139" s="174">
        <v>1251</v>
      </c>
      <c r="E139" s="291">
        <v>4878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1" t="s">
        <v>298</v>
      </c>
      <c r="B140" s="174"/>
      <c r="C140" s="174"/>
      <c r="D140" s="174"/>
      <c r="E140" s="291"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1" t="s">
        <v>245</v>
      </c>
      <c r="B141" s="174">
        <v>26521192.82</v>
      </c>
      <c r="C141" s="189">
        <v>11793619.26</v>
      </c>
      <c r="D141" s="174">
        <v>22424666.02</v>
      </c>
      <c r="E141" s="291">
        <v>60739478.099999994</v>
      </c>
      <c r="F141" s="31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1" t="s">
        <v>246</v>
      </c>
      <c r="B142" s="174">
        <v>62036639.340000004</v>
      </c>
      <c r="C142" s="189">
        <v>30491813.920000002</v>
      </c>
      <c r="D142" s="174">
        <v>89912529.919999987</v>
      </c>
      <c r="E142" s="291">
        <v>182440983.18000001</v>
      </c>
      <c r="F142" s="31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3" t="s">
        <v>299</v>
      </c>
      <c r="B143" s="314" t="s">
        <v>296</v>
      </c>
      <c r="C143" s="315" t="s">
        <v>297</v>
      </c>
      <c r="D143" s="314" t="s">
        <v>132</v>
      </c>
      <c r="E143" s="314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1" t="s">
        <v>277</v>
      </c>
      <c r="B144" s="174"/>
      <c r="C144" s="189"/>
      <c r="D144" s="174"/>
      <c r="E144" s="291"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1" t="s">
        <v>215</v>
      </c>
      <c r="B145" s="174"/>
      <c r="C145" s="189"/>
      <c r="D145" s="174"/>
      <c r="E145" s="291"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1" t="s">
        <v>298</v>
      </c>
      <c r="B146" s="174"/>
      <c r="C146" s="189"/>
      <c r="D146" s="174"/>
      <c r="E146" s="291"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1" t="s">
        <v>245</v>
      </c>
      <c r="B147" s="174"/>
      <c r="C147" s="189"/>
      <c r="D147" s="174"/>
      <c r="E147" s="291"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1" t="s">
        <v>246</v>
      </c>
      <c r="B148" s="174"/>
      <c r="C148" s="189"/>
      <c r="D148" s="174"/>
      <c r="E148" s="291"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3" t="s">
        <v>300</v>
      </c>
      <c r="B149" s="314" t="s">
        <v>296</v>
      </c>
      <c r="C149" s="315" t="s">
        <v>297</v>
      </c>
      <c r="D149" s="314" t="s">
        <v>132</v>
      </c>
      <c r="E149" s="314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1" t="s">
        <v>277</v>
      </c>
      <c r="B150" s="174"/>
      <c r="C150" s="189"/>
      <c r="D150" s="174"/>
      <c r="E150" s="291"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1" t="s">
        <v>215</v>
      </c>
      <c r="B151" s="174"/>
      <c r="C151" s="189"/>
      <c r="D151" s="174"/>
      <c r="E151" s="291"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1" t="s">
        <v>298</v>
      </c>
      <c r="B152" s="174"/>
      <c r="C152" s="189"/>
      <c r="D152" s="174"/>
      <c r="E152" s="291"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1" t="s">
        <v>245</v>
      </c>
      <c r="B153" s="174"/>
      <c r="C153" s="189"/>
      <c r="D153" s="174"/>
      <c r="E153" s="291"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1" t="s">
        <v>246</v>
      </c>
      <c r="B154" s="174"/>
      <c r="C154" s="189"/>
      <c r="D154" s="174"/>
      <c r="E154" s="291"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296"/>
      <c r="B155" s="296"/>
      <c r="C155" s="317"/>
      <c r="D155" s="318"/>
      <c r="E155" s="29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3" t="s">
        <v>301</v>
      </c>
      <c r="B156" s="314" t="s">
        <v>302</v>
      </c>
      <c r="C156" s="315" t="s">
        <v>303</v>
      </c>
      <c r="D156" s="291"/>
      <c r="E156" s="29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296" t="s">
        <v>304</v>
      </c>
      <c r="B157" s="174"/>
      <c r="C157" s="174"/>
      <c r="D157" s="291"/>
      <c r="E157" s="29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296"/>
      <c r="B158" s="318"/>
      <c r="C158" s="317"/>
      <c r="D158" s="291"/>
      <c r="E158" s="29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296"/>
      <c r="B159" s="296"/>
      <c r="C159" s="317"/>
      <c r="D159" s="318"/>
      <c r="E159" s="29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296"/>
      <c r="B160" s="296"/>
      <c r="C160" s="317"/>
      <c r="D160" s="318"/>
      <c r="E160" s="29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296"/>
      <c r="B161" s="296"/>
      <c r="C161" s="317"/>
      <c r="D161" s="318"/>
      <c r="E161" s="29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296"/>
      <c r="B162" s="296"/>
      <c r="C162" s="317"/>
      <c r="D162" s="318"/>
      <c r="E162" s="29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2" t="s">
        <v>305</v>
      </c>
      <c r="B163" s="306"/>
      <c r="C163" s="306"/>
      <c r="D163" s="306"/>
      <c r="E163" s="30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5">
      <c r="A164" s="310" t="s">
        <v>306</v>
      </c>
      <c r="B164" s="310"/>
      <c r="C164" s="310"/>
      <c r="D164" s="310"/>
      <c r="E164" s="3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5">
      <c r="A165" s="291" t="s">
        <v>307</v>
      </c>
      <c r="B165" s="307" t="s">
        <v>256</v>
      </c>
      <c r="C165" s="189">
        <v>2031347.57</v>
      </c>
      <c r="D165" s="291"/>
      <c r="E165" s="29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5">
      <c r="A166" s="291" t="s">
        <v>308</v>
      </c>
      <c r="B166" s="307" t="s">
        <v>256</v>
      </c>
      <c r="C166" s="189">
        <v>147907.4</v>
      </c>
      <c r="D166" s="291"/>
      <c r="E166" s="29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5">
      <c r="A167" s="296" t="s">
        <v>309</v>
      </c>
      <c r="B167" s="307" t="s">
        <v>256</v>
      </c>
      <c r="C167" s="189">
        <v>220173.59</v>
      </c>
      <c r="D167" s="291"/>
      <c r="E167" s="29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5">
      <c r="A168" s="291" t="s">
        <v>310</v>
      </c>
      <c r="B168" s="307" t="s">
        <v>256</v>
      </c>
      <c r="C168" s="189">
        <v>2961380.88</v>
      </c>
      <c r="D168" s="291"/>
      <c r="E168" s="29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5">
      <c r="A169" s="291" t="s">
        <v>311</v>
      </c>
      <c r="B169" s="307" t="s">
        <v>256</v>
      </c>
      <c r="C169" s="189">
        <v>70439.05</v>
      </c>
      <c r="D169" s="291"/>
      <c r="E169" s="29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5">
      <c r="A170" s="291" t="s">
        <v>312</v>
      </c>
      <c r="B170" s="307" t="s">
        <v>256</v>
      </c>
      <c r="C170" s="189">
        <v>1396043.72</v>
      </c>
      <c r="D170" s="291"/>
      <c r="E170" s="29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5">
      <c r="A171" s="291" t="s">
        <v>313</v>
      </c>
      <c r="B171" s="307" t="s">
        <v>256</v>
      </c>
      <c r="C171" s="189">
        <v>404285.77</v>
      </c>
      <c r="D171" s="291"/>
      <c r="E171" s="29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5">
      <c r="A172" s="291" t="s">
        <v>313</v>
      </c>
      <c r="B172" s="307" t="s">
        <v>256</v>
      </c>
      <c r="C172" s="189"/>
      <c r="D172" s="291"/>
      <c r="E172" s="29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5">
      <c r="A173" s="291" t="s">
        <v>203</v>
      </c>
      <c r="B173" s="291"/>
      <c r="C173" s="298"/>
      <c r="D173" s="291">
        <v>7231577.9799999986</v>
      </c>
      <c r="E173" s="29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5">
      <c r="A174" s="310" t="s">
        <v>314</v>
      </c>
      <c r="B174" s="310"/>
      <c r="C174" s="310"/>
      <c r="D174" s="310"/>
      <c r="E174" s="3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5">
      <c r="A175" s="291" t="s">
        <v>315</v>
      </c>
      <c r="B175" s="307" t="s">
        <v>256</v>
      </c>
      <c r="C175" s="189">
        <v>1287158.98</v>
      </c>
      <c r="D175" s="291"/>
      <c r="E175" s="29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5">
      <c r="A176" s="291" t="s">
        <v>316</v>
      </c>
      <c r="B176" s="307" t="s">
        <v>256</v>
      </c>
      <c r="C176" s="189">
        <v>326138.19999999995</v>
      </c>
      <c r="D176" s="291"/>
      <c r="E176" s="29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5">
      <c r="A177" s="291" t="s">
        <v>203</v>
      </c>
      <c r="B177" s="291"/>
      <c r="C177" s="298"/>
      <c r="D177" s="291">
        <v>1613297.18</v>
      </c>
      <c r="E177" s="29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5">
      <c r="A178" s="310" t="s">
        <v>317</v>
      </c>
      <c r="B178" s="310"/>
      <c r="C178" s="310"/>
      <c r="D178" s="310"/>
      <c r="E178" s="3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5">
      <c r="A179" s="291" t="s">
        <v>318</v>
      </c>
      <c r="B179" s="307" t="s">
        <v>256</v>
      </c>
      <c r="C179" s="189">
        <v>565249.73</v>
      </c>
      <c r="D179" s="291"/>
      <c r="E179" s="29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5">
      <c r="A180" s="291" t="s">
        <v>319</v>
      </c>
      <c r="B180" s="307" t="s">
        <v>256</v>
      </c>
      <c r="C180" s="189">
        <v>8424.4300000000076</v>
      </c>
      <c r="D180" s="291"/>
      <c r="E180" s="29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5">
      <c r="A181" s="291" t="s">
        <v>203</v>
      </c>
      <c r="B181" s="291"/>
      <c r="C181" s="298"/>
      <c r="D181" s="291">
        <v>573674.16</v>
      </c>
      <c r="E181" s="29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5">
      <c r="A182" s="310" t="s">
        <v>320</v>
      </c>
      <c r="B182" s="310"/>
      <c r="C182" s="310"/>
      <c r="D182" s="310"/>
      <c r="E182" s="3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5">
      <c r="A183" s="291" t="s">
        <v>321</v>
      </c>
      <c r="B183" s="307" t="s">
        <v>256</v>
      </c>
      <c r="C183" s="189">
        <v>43720.42</v>
      </c>
      <c r="D183" s="291"/>
      <c r="E183" s="29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5">
      <c r="A184" s="291" t="s">
        <v>322</v>
      </c>
      <c r="B184" s="307" t="s">
        <v>256</v>
      </c>
      <c r="C184" s="189">
        <v>894899.09</v>
      </c>
      <c r="D184" s="291"/>
      <c r="E184" s="29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5">
      <c r="A185" s="291" t="s">
        <v>132</v>
      </c>
      <c r="B185" s="307" t="s">
        <v>256</v>
      </c>
      <c r="C185" s="189"/>
      <c r="D185" s="291"/>
      <c r="E185" s="29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5">
      <c r="A186" s="291" t="s">
        <v>203</v>
      </c>
      <c r="B186" s="291"/>
      <c r="C186" s="298"/>
      <c r="D186" s="291">
        <v>938619.51</v>
      </c>
      <c r="E186" s="29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5">
      <c r="A187" s="310" t="s">
        <v>323</v>
      </c>
      <c r="B187" s="310"/>
      <c r="C187" s="310"/>
      <c r="D187" s="310"/>
      <c r="E187" s="3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5">
      <c r="A188" s="291" t="s">
        <v>324</v>
      </c>
      <c r="B188" s="307" t="s">
        <v>256</v>
      </c>
      <c r="C188" s="189">
        <v>0</v>
      </c>
      <c r="D188" s="291"/>
      <c r="E188" s="29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5">
      <c r="A189" s="291" t="s">
        <v>325</v>
      </c>
      <c r="B189" s="307" t="s">
        <v>256</v>
      </c>
      <c r="C189" s="189">
        <v>5427.05</v>
      </c>
      <c r="D189" s="291"/>
      <c r="E189" s="29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5">
      <c r="A190" s="291" t="s">
        <v>203</v>
      </c>
      <c r="B190" s="291"/>
      <c r="C190" s="298"/>
      <c r="D190" s="291">
        <v>5427.05</v>
      </c>
      <c r="E190" s="29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5">
      <c r="A191" s="291"/>
      <c r="B191" s="291"/>
      <c r="C191" s="298"/>
      <c r="D191" s="291"/>
      <c r="E191" s="29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06" t="s">
        <v>326</v>
      </c>
      <c r="B192" s="306"/>
      <c r="C192" s="306"/>
      <c r="D192" s="306"/>
      <c r="E192" s="30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2" t="s">
        <v>327</v>
      </c>
      <c r="B193" s="306"/>
      <c r="C193" s="306"/>
      <c r="D193" s="306"/>
      <c r="E193" s="30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297"/>
      <c r="B194" s="293" t="s">
        <v>328</v>
      </c>
      <c r="C194" s="292" t="s">
        <v>329</v>
      </c>
      <c r="D194" s="293" t="s">
        <v>330</v>
      </c>
      <c r="E194" s="293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1" t="s">
        <v>332</v>
      </c>
      <c r="B195" s="174">
        <v>3268423</v>
      </c>
      <c r="C195" s="189"/>
      <c r="D195" s="174"/>
      <c r="E195" s="291">
        <v>3268423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1" t="s">
        <v>333</v>
      </c>
      <c r="B196" s="174">
        <v>577014</v>
      </c>
      <c r="C196" s="189"/>
      <c r="D196" s="174"/>
      <c r="E196" s="291">
        <v>577014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1" t="s">
        <v>334</v>
      </c>
      <c r="B197" s="174">
        <v>57132869.700000003</v>
      </c>
      <c r="C197" s="189">
        <v>374195.85000000003</v>
      </c>
      <c r="D197" s="174"/>
      <c r="E197" s="291">
        <v>57507065.550000004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1" t="s">
        <v>335</v>
      </c>
      <c r="B198" s="174">
        <v>0</v>
      </c>
      <c r="C198" s="189"/>
      <c r="D198" s="174"/>
      <c r="E198" s="291"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1" t="s">
        <v>336</v>
      </c>
      <c r="B199" s="174">
        <v>1902821.03</v>
      </c>
      <c r="C199" s="189">
        <v>303755.72000000003</v>
      </c>
      <c r="D199" s="174"/>
      <c r="E199" s="291">
        <v>2206576.75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1" t="s">
        <v>337</v>
      </c>
      <c r="B200" s="174">
        <v>36029525</v>
      </c>
      <c r="C200" s="189">
        <v>929959.26</v>
      </c>
      <c r="D200" s="174">
        <v>360513.41</v>
      </c>
      <c r="E200" s="291">
        <v>36598970.850000001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1" t="s">
        <v>338</v>
      </c>
      <c r="B201" s="174">
        <v>0</v>
      </c>
      <c r="C201" s="189"/>
      <c r="D201" s="174"/>
      <c r="E201" s="291"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1" t="s">
        <v>339</v>
      </c>
      <c r="B202" s="174">
        <v>2322813</v>
      </c>
      <c r="C202" s="189">
        <v>506744.29</v>
      </c>
      <c r="D202" s="174">
        <v>144614.41</v>
      </c>
      <c r="E202" s="291">
        <v>2684942.88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1" t="s">
        <v>340</v>
      </c>
      <c r="B203" s="174">
        <v>121456</v>
      </c>
      <c r="C203" s="189">
        <v>744356.89000000013</v>
      </c>
      <c r="D203" s="174">
        <v>361715.38</v>
      </c>
      <c r="E203" s="291">
        <v>504097.51000000013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1" t="s">
        <v>203</v>
      </c>
      <c r="B204" s="291">
        <v>101354921.73</v>
      </c>
      <c r="C204" s="298">
        <v>2859012.0100000002</v>
      </c>
      <c r="D204" s="291">
        <v>866843.2</v>
      </c>
      <c r="E204" s="291">
        <v>103347090.54000001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1"/>
      <c r="B205" s="291"/>
      <c r="C205" s="298"/>
      <c r="D205" s="291"/>
      <c r="E205" s="29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2" t="s">
        <v>341</v>
      </c>
      <c r="B206" s="312"/>
      <c r="C206" s="312"/>
      <c r="D206" s="312"/>
      <c r="E206" s="31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297"/>
      <c r="B207" s="293" t="s">
        <v>328</v>
      </c>
      <c r="C207" s="292" t="s">
        <v>329</v>
      </c>
      <c r="D207" s="293" t="s">
        <v>330</v>
      </c>
      <c r="E207" s="293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1" t="s">
        <v>332</v>
      </c>
      <c r="B208" s="318"/>
      <c r="C208" s="317"/>
      <c r="D208" s="318"/>
      <c r="E208" s="291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1" t="s">
        <v>333</v>
      </c>
      <c r="B209" s="174">
        <v>493117</v>
      </c>
      <c r="C209" s="189">
        <v>48842.61</v>
      </c>
      <c r="D209" s="174"/>
      <c r="E209" s="291">
        <v>541959.61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1" t="s">
        <v>334</v>
      </c>
      <c r="B210" s="174">
        <v>15087807</v>
      </c>
      <c r="C210" s="189">
        <v>1548788.6199999999</v>
      </c>
      <c r="D210" s="174">
        <v>-315412.99</v>
      </c>
      <c r="E210" s="291">
        <v>16952008.609999999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1" t="s">
        <v>335</v>
      </c>
      <c r="B211" s="174">
        <v>1222230</v>
      </c>
      <c r="C211" s="189">
        <v>122509.13</v>
      </c>
      <c r="D211" s="174">
        <v>-224363.54</v>
      </c>
      <c r="E211" s="291">
        <v>1569102.67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1" t="s">
        <v>336</v>
      </c>
      <c r="B212" s="174">
        <v>0</v>
      </c>
      <c r="C212" s="189"/>
      <c r="D212" s="174"/>
      <c r="E212" s="291"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1" t="s">
        <v>337</v>
      </c>
      <c r="B213" s="174">
        <v>30228805</v>
      </c>
      <c r="C213" s="189">
        <v>1945620.4899999998</v>
      </c>
      <c r="D213" s="174">
        <v>237445.98999999996</v>
      </c>
      <c r="E213" s="291">
        <v>31936979.5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1" t="s">
        <v>338</v>
      </c>
      <c r="B214" s="174">
        <v>0</v>
      </c>
      <c r="C214" s="189"/>
      <c r="D214" s="174"/>
      <c r="E214" s="291"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1" t="s">
        <v>339</v>
      </c>
      <c r="B215" s="174">
        <v>1260913</v>
      </c>
      <c r="C215" s="189">
        <v>255152.11</v>
      </c>
      <c r="D215" s="174">
        <v>-14927.369999999995</v>
      </c>
      <c r="E215" s="291">
        <v>1530992.48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1" t="s">
        <v>340</v>
      </c>
      <c r="B216" s="174">
        <v>0</v>
      </c>
      <c r="C216" s="189"/>
      <c r="D216" s="174"/>
      <c r="E216" s="291"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1" t="s">
        <v>203</v>
      </c>
      <c r="B217" s="291">
        <v>48292872</v>
      </c>
      <c r="C217" s="298">
        <v>3920912.9599999995</v>
      </c>
      <c r="D217" s="291">
        <v>-317257.91000000003</v>
      </c>
      <c r="E217" s="291">
        <v>52531042.869999997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1"/>
      <c r="B218" s="291"/>
      <c r="C218" s="298"/>
      <c r="D218" s="291"/>
      <c r="E218" s="29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06" t="s">
        <v>342</v>
      </c>
      <c r="B219" s="306"/>
      <c r="C219" s="306"/>
      <c r="D219" s="306"/>
      <c r="E219" s="30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06"/>
      <c r="B220" s="342" t="s">
        <v>1254</v>
      </c>
      <c r="C220" s="342"/>
      <c r="D220" s="306"/>
      <c r="E220" s="30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19" t="s">
        <v>1254</v>
      </c>
      <c r="B221" s="306"/>
      <c r="C221" s="189">
        <v>1532609.28</v>
      </c>
      <c r="D221" s="307">
        <v>1532609.28</v>
      </c>
      <c r="E221" s="30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0" t="s">
        <v>343</v>
      </c>
      <c r="B222" s="310"/>
      <c r="C222" s="310"/>
      <c r="D222" s="310"/>
      <c r="E222" s="3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1" t="s">
        <v>344</v>
      </c>
      <c r="B223" s="307" t="s">
        <v>256</v>
      </c>
      <c r="C223" s="189">
        <v>66117618.5</v>
      </c>
      <c r="D223" s="291"/>
      <c r="E223" s="29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1" t="s">
        <v>345</v>
      </c>
      <c r="B224" s="307" t="s">
        <v>256</v>
      </c>
      <c r="C224" s="189">
        <v>34210976.520000003</v>
      </c>
      <c r="D224" s="291"/>
      <c r="E224" s="29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1" t="s">
        <v>346</v>
      </c>
      <c r="B225" s="307" t="s">
        <v>256</v>
      </c>
      <c r="C225" s="189"/>
      <c r="D225" s="291"/>
      <c r="E225" s="29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1" t="s">
        <v>347</v>
      </c>
      <c r="B226" s="307" t="s">
        <v>256</v>
      </c>
      <c r="C226" s="189">
        <v>5810887.04</v>
      </c>
      <c r="D226" s="291"/>
      <c r="E226" s="29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1" t="s">
        <v>348</v>
      </c>
      <c r="B227" s="307" t="s">
        <v>256</v>
      </c>
      <c r="C227" s="189">
        <v>55623360.659999996</v>
      </c>
      <c r="D227" s="291"/>
      <c r="E227" s="29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1" t="s">
        <v>349</v>
      </c>
      <c r="B228" s="307" t="s">
        <v>256</v>
      </c>
      <c r="C228" s="189">
        <v>3506882.71</v>
      </c>
      <c r="D228" s="291"/>
      <c r="E228" s="29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1" t="s">
        <v>350</v>
      </c>
      <c r="B229" s="291"/>
      <c r="C229" s="298"/>
      <c r="D229" s="291">
        <v>165269725.43000004</v>
      </c>
      <c r="E229" s="29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0" t="s">
        <v>351</v>
      </c>
      <c r="B230" s="310"/>
      <c r="C230" s="310"/>
      <c r="D230" s="310"/>
      <c r="E230" s="3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297" t="s">
        <v>352</v>
      </c>
      <c r="B231" s="307" t="s">
        <v>256</v>
      </c>
      <c r="C231" s="189">
        <v>2396</v>
      </c>
      <c r="D231" s="291"/>
      <c r="E231" s="29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297"/>
      <c r="B232" s="307"/>
      <c r="C232" s="298"/>
      <c r="D232" s="291"/>
      <c r="E232" s="29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297" t="s">
        <v>353</v>
      </c>
      <c r="B233" s="307" t="s">
        <v>256</v>
      </c>
      <c r="C233" s="189">
        <v>2042533.97</v>
      </c>
      <c r="D233" s="291"/>
      <c r="E233" s="29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297" t="s">
        <v>354</v>
      </c>
      <c r="B234" s="307" t="s">
        <v>256</v>
      </c>
      <c r="C234" s="189">
        <v>2258699.8200000003</v>
      </c>
      <c r="D234" s="291"/>
      <c r="E234" s="29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1"/>
      <c r="B235" s="291"/>
      <c r="C235" s="298"/>
      <c r="D235" s="291"/>
      <c r="E235" s="29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297" t="s">
        <v>355</v>
      </c>
      <c r="B236" s="291"/>
      <c r="C236" s="298"/>
      <c r="D236" s="291">
        <v>4301233.79</v>
      </c>
      <c r="E236" s="29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0" t="s">
        <v>356</v>
      </c>
      <c r="B237" s="310"/>
      <c r="C237" s="310"/>
      <c r="D237" s="310"/>
      <c r="E237" s="3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1" t="s">
        <v>357</v>
      </c>
      <c r="B238" s="307" t="s">
        <v>256</v>
      </c>
      <c r="C238" s="189"/>
      <c r="D238" s="291"/>
      <c r="E238" s="29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1" t="s">
        <v>356</v>
      </c>
      <c r="B239" s="307" t="s">
        <v>256</v>
      </c>
      <c r="C239" s="189"/>
      <c r="D239" s="291"/>
      <c r="E239" s="29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1" t="s">
        <v>358</v>
      </c>
      <c r="B240" s="291"/>
      <c r="C240" s="298"/>
      <c r="D240" s="291">
        <v>0</v>
      </c>
      <c r="E240" s="29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1"/>
      <c r="B241" s="291"/>
      <c r="C241" s="298"/>
      <c r="D241" s="291"/>
      <c r="E241" s="29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1" t="s">
        <v>359</v>
      </c>
      <c r="B242" s="291"/>
      <c r="C242" s="298"/>
      <c r="D242" s="291">
        <v>171103568.50000003</v>
      </c>
      <c r="E242" s="29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1"/>
      <c r="B243" s="291"/>
      <c r="C243" s="298"/>
      <c r="D243" s="291"/>
      <c r="E243" s="29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1"/>
      <c r="B244" s="291"/>
      <c r="C244" s="298"/>
      <c r="D244" s="291"/>
      <c r="E244" s="29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1"/>
      <c r="B245" s="291"/>
      <c r="C245" s="298"/>
      <c r="D245" s="291"/>
      <c r="E245" s="29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1"/>
      <c r="B246" s="291"/>
      <c r="C246" s="298"/>
      <c r="D246" s="291"/>
      <c r="E246" s="29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1"/>
      <c r="B247" s="291"/>
      <c r="C247" s="298"/>
      <c r="D247" s="291"/>
      <c r="E247" s="29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06" t="s">
        <v>360</v>
      </c>
      <c r="B248" s="306"/>
      <c r="C248" s="306"/>
      <c r="D248" s="306"/>
      <c r="E248" s="30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0" t="s">
        <v>361</v>
      </c>
      <c r="B249" s="310"/>
      <c r="C249" s="310"/>
      <c r="D249" s="310"/>
      <c r="E249" s="3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1" t="s">
        <v>362</v>
      </c>
      <c r="B250" s="307" t="s">
        <v>256</v>
      </c>
      <c r="C250" s="189">
        <v>-774064.95</v>
      </c>
      <c r="D250" s="291"/>
      <c r="E250" s="29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1" t="s">
        <v>363</v>
      </c>
      <c r="B251" s="307" t="s">
        <v>256</v>
      </c>
      <c r="C251" s="189"/>
      <c r="D251" s="291"/>
      <c r="E251" s="29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1" t="s">
        <v>364</v>
      </c>
      <c r="B252" s="307" t="s">
        <v>256</v>
      </c>
      <c r="C252" s="189">
        <v>29675450.079999998</v>
      </c>
      <c r="D252" s="291"/>
      <c r="E252" s="29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1" t="s">
        <v>365</v>
      </c>
      <c r="B253" s="307" t="s">
        <v>256</v>
      </c>
      <c r="C253" s="189">
        <v>21255061.25</v>
      </c>
      <c r="D253" s="291"/>
      <c r="E253" s="29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1" t="s">
        <v>1240</v>
      </c>
      <c r="B254" s="307" t="s">
        <v>256</v>
      </c>
      <c r="C254" s="189"/>
      <c r="D254" s="291"/>
      <c r="E254" s="29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1" t="s">
        <v>366</v>
      </c>
      <c r="B255" s="307" t="s">
        <v>256</v>
      </c>
      <c r="C255" s="189">
        <v>216667.5</v>
      </c>
      <c r="D255" s="291"/>
      <c r="E255" s="29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1" t="s">
        <v>367</v>
      </c>
      <c r="B256" s="307" t="s">
        <v>256</v>
      </c>
      <c r="C256" s="189"/>
      <c r="D256" s="291"/>
      <c r="E256" s="29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1" t="s">
        <v>368</v>
      </c>
      <c r="B257" s="307" t="s">
        <v>256</v>
      </c>
      <c r="C257" s="189">
        <v>1454711.53</v>
      </c>
      <c r="D257" s="291"/>
      <c r="E257" s="29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1" t="s">
        <v>369</v>
      </c>
      <c r="B258" s="307" t="s">
        <v>256</v>
      </c>
      <c r="C258" s="189">
        <v>72744.91</v>
      </c>
      <c r="D258" s="291"/>
      <c r="E258" s="29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1" t="s">
        <v>370</v>
      </c>
      <c r="B259" s="307" t="s">
        <v>256</v>
      </c>
      <c r="C259" s="189"/>
      <c r="D259" s="291"/>
      <c r="E259" s="29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1" t="s">
        <v>371</v>
      </c>
      <c r="B260" s="291"/>
      <c r="C260" s="298"/>
      <c r="D260" s="291">
        <v>9390447.8199999984</v>
      </c>
      <c r="E260" s="29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0" t="s">
        <v>372</v>
      </c>
      <c r="B261" s="310"/>
      <c r="C261" s="310"/>
      <c r="D261" s="310"/>
      <c r="E261" s="3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1" t="s">
        <v>362</v>
      </c>
      <c r="B262" s="307" t="s">
        <v>256</v>
      </c>
      <c r="C262" s="189"/>
      <c r="D262" s="291"/>
      <c r="E262" s="29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1" t="s">
        <v>363</v>
      </c>
      <c r="B263" s="307" t="s">
        <v>256</v>
      </c>
      <c r="C263" s="189"/>
      <c r="D263" s="291"/>
      <c r="E263" s="29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1" t="s">
        <v>373</v>
      </c>
      <c r="B264" s="307" t="s">
        <v>256</v>
      </c>
      <c r="C264" s="189"/>
      <c r="D264" s="291"/>
      <c r="E264" s="29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1" t="s">
        <v>374</v>
      </c>
      <c r="B265" s="291"/>
      <c r="C265" s="298"/>
      <c r="D265" s="291">
        <v>0</v>
      </c>
      <c r="E265" s="29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0" t="s">
        <v>375</v>
      </c>
      <c r="B266" s="310"/>
      <c r="C266" s="310"/>
      <c r="D266" s="310"/>
      <c r="E266" s="3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1" t="s">
        <v>332</v>
      </c>
      <c r="B267" s="307" t="s">
        <v>256</v>
      </c>
      <c r="C267" s="189">
        <v>3268423.02</v>
      </c>
      <c r="D267" s="291"/>
      <c r="E267" s="29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1" t="s">
        <v>333</v>
      </c>
      <c r="B268" s="307" t="s">
        <v>256</v>
      </c>
      <c r="C268" s="189">
        <v>577013.78</v>
      </c>
      <c r="D268" s="291"/>
      <c r="E268" s="29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1" t="s">
        <v>334</v>
      </c>
      <c r="B269" s="307" t="s">
        <v>256</v>
      </c>
      <c r="C269" s="189">
        <v>57507065.549999997</v>
      </c>
      <c r="D269" s="291"/>
      <c r="E269" s="29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1" t="s">
        <v>376</v>
      </c>
      <c r="B270" s="307" t="s">
        <v>256</v>
      </c>
      <c r="C270" s="189"/>
      <c r="D270" s="291"/>
      <c r="E270" s="29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1" t="s">
        <v>377</v>
      </c>
      <c r="B271" s="307" t="s">
        <v>256</v>
      </c>
      <c r="C271" s="189">
        <v>2206576.75</v>
      </c>
      <c r="D271" s="291"/>
      <c r="E271" s="29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1" t="s">
        <v>378</v>
      </c>
      <c r="B272" s="307" t="s">
        <v>256</v>
      </c>
      <c r="C272" s="189">
        <v>36598971.149999999</v>
      </c>
      <c r="D272" s="291"/>
      <c r="E272" s="29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1" t="s">
        <v>339</v>
      </c>
      <c r="B273" s="307" t="s">
        <v>256</v>
      </c>
      <c r="C273" s="189">
        <v>2684942.95</v>
      </c>
      <c r="D273" s="291"/>
      <c r="E273" s="29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1" t="s">
        <v>340</v>
      </c>
      <c r="B274" s="307" t="s">
        <v>256</v>
      </c>
      <c r="C274" s="189">
        <v>504097.15</v>
      </c>
      <c r="D274" s="291"/>
      <c r="E274" s="29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1" t="s">
        <v>379</v>
      </c>
      <c r="B275" s="291"/>
      <c r="C275" s="298"/>
      <c r="D275" s="291">
        <v>103347090.35000001</v>
      </c>
      <c r="E275" s="29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1" t="s">
        <v>380</v>
      </c>
      <c r="B276" s="307" t="s">
        <v>256</v>
      </c>
      <c r="C276" s="189">
        <v>52531043.090000004</v>
      </c>
      <c r="D276" s="291"/>
      <c r="E276" s="29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1" t="s">
        <v>381</v>
      </c>
      <c r="B277" s="291"/>
      <c r="C277" s="298"/>
      <c r="D277" s="291">
        <v>50816047.260000005</v>
      </c>
      <c r="E277" s="29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0" t="s">
        <v>382</v>
      </c>
      <c r="B278" s="310"/>
      <c r="C278" s="310"/>
      <c r="D278" s="310"/>
      <c r="E278" s="3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1" t="s">
        <v>383</v>
      </c>
      <c r="B279" s="307" t="s">
        <v>256</v>
      </c>
      <c r="C279" s="189"/>
      <c r="D279" s="291"/>
      <c r="E279" s="29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1" t="s">
        <v>384</v>
      </c>
      <c r="B280" s="307" t="s">
        <v>256</v>
      </c>
      <c r="C280" s="189"/>
      <c r="D280" s="291"/>
      <c r="E280" s="29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1" t="s">
        <v>385</v>
      </c>
      <c r="B281" s="307" t="s">
        <v>256</v>
      </c>
      <c r="C281" s="189">
        <v>60000597.350000001</v>
      </c>
      <c r="D281" s="291"/>
      <c r="E281" s="29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1" t="s">
        <v>373</v>
      </c>
      <c r="B282" s="307" t="s">
        <v>256</v>
      </c>
      <c r="C282" s="189">
        <v>8275309.5099999998</v>
      </c>
      <c r="D282" s="291"/>
      <c r="E282" s="29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1" t="s">
        <v>386</v>
      </c>
      <c r="B283" s="291"/>
      <c r="C283" s="298"/>
      <c r="D283" s="291">
        <v>68275906.859999999</v>
      </c>
      <c r="E283" s="29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1"/>
      <c r="B284" s="291"/>
      <c r="C284" s="298"/>
      <c r="D284" s="291"/>
      <c r="E284" s="29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0" t="s">
        <v>387</v>
      </c>
      <c r="B285" s="310"/>
      <c r="C285" s="310"/>
      <c r="D285" s="310"/>
      <c r="E285" s="3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1" t="s">
        <v>388</v>
      </c>
      <c r="B286" s="307" t="s">
        <v>256</v>
      </c>
      <c r="C286" s="189">
        <v>427530.8</v>
      </c>
      <c r="D286" s="291"/>
      <c r="E286" s="29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1" t="s">
        <v>389</v>
      </c>
      <c r="B287" s="307" t="s">
        <v>256</v>
      </c>
      <c r="C287" s="189"/>
      <c r="D287" s="291"/>
      <c r="E287" s="29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1" t="s">
        <v>390</v>
      </c>
      <c r="B288" s="307" t="s">
        <v>256</v>
      </c>
      <c r="C288" s="189"/>
      <c r="D288" s="291"/>
      <c r="E288" s="29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1" t="s">
        <v>391</v>
      </c>
      <c r="B289" s="307" t="s">
        <v>256</v>
      </c>
      <c r="C289" s="189">
        <v>27487.63</v>
      </c>
      <c r="D289" s="291"/>
      <c r="E289" s="29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1" t="s">
        <v>392</v>
      </c>
      <c r="B290" s="291"/>
      <c r="C290" s="298"/>
      <c r="D290" s="291">
        <v>455018.43</v>
      </c>
      <c r="E290" s="29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1"/>
      <c r="B291" s="291"/>
      <c r="C291" s="298"/>
      <c r="D291" s="291"/>
      <c r="E291" s="29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1" t="s">
        <v>393</v>
      </c>
      <c r="B292" s="291"/>
      <c r="C292" s="298"/>
      <c r="D292" s="291">
        <v>128937420.37</v>
      </c>
      <c r="E292" s="29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1"/>
      <c r="B293" s="291"/>
      <c r="C293" s="298"/>
      <c r="D293" s="291"/>
      <c r="E293" s="29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1"/>
      <c r="B294" s="291"/>
      <c r="C294" s="298"/>
      <c r="D294" s="291"/>
      <c r="E294" s="29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1"/>
      <c r="B295" s="291"/>
      <c r="C295" s="298"/>
      <c r="D295" s="291"/>
      <c r="E295" s="29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1"/>
      <c r="B296" s="291"/>
      <c r="C296" s="298"/>
      <c r="D296" s="291"/>
      <c r="E296" s="29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1"/>
      <c r="B297" s="291"/>
      <c r="C297" s="298"/>
      <c r="D297" s="291"/>
      <c r="E297" s="29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1"/>
      <c r="B298" s="291"/>
      <c r="C298" s="298"/>
      <c r="D298" s="291"/>
      <c r="E298" s="29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1"/>
      <c r="B299" s="291"/>
      <c r="C299" s="298"/>
      <c r="D299" s="291"/>
      <c r="E299" s="29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1"/>
      <c r="B300" s="291"/>
      <c r="C300" s="298"/>
      <c r="D300" s="291"/>
      <c r="E300" s="29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1"/>
      <c r="B301" s="291"/>
      <c r="C301" s="298"/>
      <c r="D301" s="291"/>
      <c r="E301" s="29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06" t="s">
        <v>394</v>
      </c>
      <c r="B302" s="306"/>
      <c r="C302" s="306"/>
      <c r="D302" s="306"/>
      <c r="E302" s="30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0" t="s">
        <v>395</v>
      </c>
      <c r="B303" s="310"/>
      <c r="C303" s="310"/>
      <c r="D303" s="310"/>
      <c r="E303" s="3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1" t="s">
        <v>396</v>
      </c>
      <c r="B304" s="307" t="s">
        <v>256</v>
      </c>
      <c r="C304" s="189"/>
      <c r="D304" s="291"/>
      <c r="E304" s="29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1" t="s">
        <v>397</v>
      </c>
      <c r="B305" s="307" t="s">
        <v>256</v>
      </c>
      <c r="C305" s="189">
        <v>688676.79</v>
      </c>
      <c r="D305" s="291"/>
      <c r="E305" s="29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1" t="s">
        <v>398</v>
      </c>
      <c r="B306" s="307" t="s">
        <v>256</v>
      </c>
      <c r="C306" s="189">
        <v>3153732.71</v>
      </c>
      <c r="D306" s="291"/>
      <c r="E306" s="29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1" t="s">
        <v>399</v>
      </c>
      <c r="B307" s="307" t="s">
        <v>256</v>
      </c>
      <c r="C307" s="189">
        <v>3970120.68</v>
      </c>
      <c r="D307" s="291"/>
      <c r="E307" s="29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1" t="s">
        <v>400</v>
      </c>
      <c r="B308" s="307" t="s">
        <v>256</v>
      </c>
      <c r="C308" s="189"/>
      <c r="D308" s="291"/>
      <c r="E308" s="29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1" t="s">
        <v>1241</v>
      </c>
      <c r="B309" s="307" t="s">
        <v>256</v>
      </c>
      <c r="C309" s="189">
        <v>4312222.45</v>
      </c>
      <c r="D309" s="291"/>
      <c r="E309" s="29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1" t="s">
        <v>401</v>
      </c>
      <c r="B310" s="307" t="s">
        <v>256</v>
      </c>
      <c r="C310" s="189"/>
      <c r="D310" s="291"/>
      <c r="E310" s="29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1" t="s">
        <v>402</v>
      </c>
      <c r="B311" s="307" t="s">
        <v>256</v>
      </c>
      <c r="C311" s="189"/>
      <c r="D311" s="291"/>
      <c r="E311" s="29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1" t="s">
        <v>403</v>
      </c>
      <c r="B312" s="307" t="s">
        <v>256</v>
      </c>
      <c r="C312" s="189"/>
      <c r="D312" s="291"/>
      <c r="E312" s="29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1" t="s">
        <v>404</v>
      </c>
      <c r="B313" s="307" t="s">
        <v>256</v>
      </c>
      <c r="C313" s="189">
        <v>196625.7</v>
      </c>
      <c r="D313" s="291"/>
      <c r="E313" s="29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1" t="s">
        <v>405</v>
      </c>
      <c r="B314" s="291"/>
      <c r="C314" s="298"/>
      <c r="D314" s="291">
        <v>12321378.329999998</v>
      </c>
      <c r="E314" s="29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0" t="s">
        <v>406</v>
      </c>
      <c r="B315" s="310"/>
      <c r="C315" s="310"/>
      <c r="D315" s="310"/>
      <c r="E315" s="3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1" t="s">
        <v>407</v>
      </c>
      <c r="B316" s="307" t="s">
        <v>256</v>
      </c>
      <c r="C316" s="189"/>
      <c r="D316" s="291"/>
      <c r="E316" s="29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1" t="s">
        <v>408</v>
      </c>
      <c r="B317" s="307" t="s">
        <v>256</v>
      </c>
      <c r="C317" s="189"/>
      <c r="D317" s="291"/>
      <c r="E317" s="29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1" t="s">
        <v>409</v>
      </c>
      <c r="B318" s="307" t="s">
        <v>256</v>
      </c>
      <c r="C318" s="189">
        <v>8526956.1799999997</v>
      </c>
      <c r="D318" s="291"/>
      <c r="E318" s="29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1" t="s">
        <v>410</v>
      </c>
      <c r="B319" s="291"/>
      <c r="C319" s="298"/>
      <c r="D319" s="291">
        <v>8526956.1799999997</v>
      </c>
      <c r="E319" s="29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0" t="s">
        <v>411</v>
      </c>
      <c r="B320" s="310"/>
      <c r="C320" s="310"/>
      <c r="D320" s="310"/>
      <c r="E320" s="3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1" t="s">
        <v>412</v>
      </c>
      <c r="B321" s="307" t="s">
        <v>256</v>
      </c>
      <c r="C321" s="189"/>
      <c r="D321" s="291"/>
      <c r="E321" s="29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1" t="s">
        <v>413</v>
      </c>
      <c r="B322" s="307" t="s">
        <v>256</v>
      </c>
      <c r="C322" s="189"/>
      <c r="D322" s="291"/>
      <c r="E322" s="29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1" t="s">
        <v>414</v>
      </c>
      <c r="B323" s="307" t="s">
        <v>256</v>
      </c>
      <c r="C323" s="189">
        <v>517096.27</v>
      </c>
      <c r="D323" s="291"/>
      <c r="E323" s="29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297" t="s">
        <v>415</v>
      </c>
      <c r="B324" s="307" t="s">
        <v>256</v>
      </c>
      <c r="C324" s="189"/>
      <c r="D324" s="291"/>
      <c r="E324" s="29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1" t="s">
        <v>416</v>
      </c>
      <c r="B325" s="307" t="s">
        <v>256</v>
      </c>
      <c r="C325" s="189"/>
      <c r="D325" s="291"/>
      <c r="E325" s="29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297" t="s">
        <v>417</v>
      </c>
      <c r="B326" s="307" t="s">
        <v>256</v>
      </c>
      <c r="C326" s="189"/>
      <c r="D326" s="291"/>
      <c r="E326" s="29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1" t="s">
        <v>418</v>
      </c>
      <c r="B327" s="307" t="s">
        <v>256</v>
      </c>
      <c r="C327" s="189"/>
      <c r="D327" s="291"/>
      <c r="E327" s="29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1" t="s">
        <v>203</v>
      </c>
      <c r="B328" s="291"/>
      <c r="C328" s="298"/>
      <c r="D328" s="291">
        <v>517096.27</v>
      </c>
      <c r="E328" s="29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1" t="s">
        <v>419</v>
      </c>
      <c r="B329" s="291"/>
      <c r="C329" s="298"/>
      <c r="D329" s="291">
        <v>196625.7</v>
      </c>
      <c r="E329" s="29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1" t="s">
        <v>420</v>
      </c>
      <c r="B330" s="291"/>
      <c r="C330" s="298"/>
      <c r="D330" s="291">
        <v>320470.57</v>
      </c>
      <c r="E330" s="29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1"/>
      <c r="B331" s="291"/>
      <c r="C331" s="298"/>
      <c r="D331" s="291"/>
      <c r="E331" s="29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1" t="s">
        <v>421</v>
      </c>
      <c r="B332" s="307" t="s">
        <v>256</v>
      </c>
      <c r="C332" s="221">
        <v>107768614.69</v>
      </c>
      <c r="D332" s="291"/>
      <c r="E332" s="29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1"/>
      <c r="B333" s="307"/>
      <c r="C333" s="229"/>
      <c r="D333" s="291"/>
      <c r="E333" s="29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1" t="s">
        <v>1142</v>
      </c>
      <c r="B334" s="307" t="s">
        <v>256</v>
      </c>
      <c r="C334" s="221"/>
      <c r="D334" s="291"/>
      <c r="E334" s="29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1" t="s">
        <v>1143</v>
      </c>
      <c r="B335" s="307" t="s">
        <v>256</v>
      </c>
      <c r="C335" s="221"/>
      <c r="D335" s="291"/>
      <c r="E335" s="29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1" t="s">
        <v>423</v>
      </c>
      <c r="B336" s="307" t="s">
        <v>256</v>
      </c>
      <c r="C336" s="221"/>
      <c r="D336" s="291"/>
      <c r="E336" s="29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1" t="s">
        <v>422</v>
      </c>
      <c r="B337" s="307" t="s">
        <v>256</v>
      </c>
      <c r="C337" s="189"/>
      <c r="D337" s="291"/>
      <c r="E337" s="29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1" t="s">
        <v>1252</v>
      </c>
      <c r="B338" s="307" t="s">
        <v>256</v>
      </c>
      <c r="C338" s="189"/>
      <c r="D338" s="291"/>
      <c r="E338" s="29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1" t="s">
        <v>424</v>
      </c>
      <c r="B339" s="291"/>
      <c r="C339" s="298"/>
      <c r="D339" s="291">
        <v>128937419.77</v>
      </c>
      <c r="E339" s="29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1"/>
      <c r="B340" s="291"/>
      <c r="C340" s="298"/>
      <c r="D340" s="291"/>
      <c r="E340" s="29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1" t="s">
        <v>425</v>
      </c>
      <c r="B341" s="291"/>
      <c r="C341" s="298"/>
      <c r="D341" s="291">
        <v>128937420.37</v>
      </c>
      <c r="E341" s="29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1"/>
      <c r="B342" s="291"/>
      <c r="C342" s="298"/>
      <c r="D342" s="291"/>
      <c r="E342" s="29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1"/>
      <c r="B343" s="291"/>
      <c r="C343" s="298"/>
      <c r="D343" s="291"/>
      <c r="E343" s="29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1"/>
      <c r="B344" s="291"/>
      <c r="C344" s="298"/>
      <c r="D344" s="291"/>
      <c r="E344" s="29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1"/>
      <c r="B345" s="291"/>
      <c r="C345" s="298"/>
      <c r="D345" s="291"/>
      <c r="E345" s="29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1"/>
      <c r="B346" s="291"/>
      <c r="C346" s="298"/>
      <c r="D346" s="291"/>
      <c r="E346" s="29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1"/>
      <c r="B347" s="291"/>
      <c r="C347" s="298"/>
      <c r="D347" s="291"/>
      <c r="E347" s="29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1"/>
      <c r="B348" s="291"/>
      <c r="C348" s="298"/>
      <c r="D348" s="291"/>
      <c r="E348" s="29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1"/>
      <c r="B349" s="291"/>
      <c r="C349" s="298"/>
      <c r="D349" s="291"/>
      <c r="E349" s="29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1"/>
      <c r="B350" s="291"/>
      <c r="C350" s="298"/>
      <c r="D350" s="291"/>
      <c r="E350" s="29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1"/>
      <c r="B351" s="291"/>
      <c r="C351" s="298"/>
      <c r="D351" s="291"/>
      <c r="E351" s="29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1"/>
      <c r="B352" s="291"/>
      <c r="C352" s="298"/>
      <c r="D352" s="291"/>
      <c r="E352" s="29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1"/>
      <c r="B353" s="291"/>
      <c r="C353" s="298"/>
      <c r="D353" s="291"/>
      <c r="E353" s="29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1"/>
      <c r="B354" s="291"/>
      <c r="C354" s="298"/>
      <c r="D354" s="291"/>
      <c r="E354" s="29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1"/>
      <c r="B355" s="291"/>
      <c r="C355" s="298"/>
      <c r="D355" s="291"/>
      <c r="E355" s="29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1"/>
      <c r="B356" s="291"/>
      <c r="C356" s="298"/>
      <c r="D356" s="291"/>
      <c r="E356" s="29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06" t="s">
        <v>426</v>
      </c>
      <c r="B357" s="306"/>
      <c r="C357" s="306"/>
      <c r="D357" s="306"/>
      <c r="E357" s="30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0" t="s">
        <v>427</v>
      </c>
      <c r="B358" s="310"/>
      <c r="C358" s="310"/>
      <c r="D358" s="310"/>
      <c r="E358" s="3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1" t="s">
        <v>428</v>
      </c>
      <c r="B359" s="307" t="s">
        <v>256</v>
      </c>
      <c r="C359" s="189">
        <v>60739478.100000001</v>
      </c>
      <c r="D359" s="291"/>
      <c r="E359" s="29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1" t="s">
        <v>429</v>
      </c>
      <c r="B360" s="307" t="s">
        <v>256</v>
      </c>
      <c r="C360" s="189">
        <v>182440983.17999998</v>
      </c>
      <c r="D360" s="291"/>
      <c r="E360" s="29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1" t="s">
        <v>430</v>
      </c>
      <c r="B361" s="291"/>
      <c r="C361" s="298"/>
      <c r="D361" s="291">
        <v>243180461.27999997</v>
      </c>
      <c r="E361" s="29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0" t="s">
        <v>431</v>
      </c>
      <c r="B362" s="310"/>
      <c r="C362" s="310"/>
      <c r="D362" s="310"/>
      <c r="E362" s="3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1" t="s">
        <v>1254</v>
      </c>
      <c r="B363" s="310"/>
      <c r="C363" s="189">
        <v>1532609.28</v>
      </c>
      <c r="D363" s="291"/>
      <c r="E363" s="3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1" t="s">
        <v>432</v>
      </c>
      <c r="B364" s="307" t="s">
        <v>256</v>
      </c>
      <c r="C364" s="189">
        <v>165269725.66</v>
      </c>
      <c r="D364" s="291"/>
      <c r="E364" s="29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1" t="s">
        <v>433</v>
      </c>
      <c r="B365" s="307" t="s">
        <v>256</v>
      </c>
      <c r="C365" s="189">
        <v>4301233.79</v>
      </c>
      <c r="D365" s="291"/>
      <c r="E365" s="29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1" t="s">
        <v>434</v>
      </c>
      <c r="B366" s="307" t="s">
        <v>256</v>
      </c>
      <c r="C366" s="189"/>
      <c r="D366" s="291"/>
      <c r="E366" s="29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1" t="s">
        <v>359</v>
      </c>
      <c r="B367" s="291"/>
      <c r="C367" s="298"/>
      <c r="D367" s="291">
        <v>171103568.72999999</v>
      </c>
      <c r="E367" s="29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1" t="s">
        <v>435</v>
      </c>
      <c r="B368" s="291"/>
      <c r="C368" s="298"/>
      <c r="D368" s="291">
        <v>72076892.549999982</v>
      </c>
      <c r="E368" s="29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0" t="s">
        <v>436</v>
      </c>
      <c r="B369" s="310"/>
      <c r="C369" s="310"/>
      <c r="D369" s="310"/>
      <c r="E369" s="3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1" t="s">
        <v>437</v>
      </c>
      <c r="B370" s="307" t="s">
        <v>256</v>
      </c>
      <c r="C370" s="189">
        <v>6162008.8999999994</v>
      </c>
      <c r="D370" s="291"/>
      <c r="E370" s="29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1" t="s">
        <v>438</v>
      </c>
      <c r="B371" s="307" t="s">
        <v>256</v>
      </c>
      <c r="C371" s="189"/>
      <c r="D371" s="291"/>
      <c r="E371" s="29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1" t="s">
        <v>439</v>
      </c>
      <c r="B372" s="291"/>
      <c r="C372" s="298"/>
      <c r="D372" s="291">
        <v>6162008.8999999994</v>
      </c>
      <c r="E372" s="29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1" t="s">
        <v>440</v>
      </c>
      <c r="B373" s="291"/>
      <c r="C373" s="298"/>
      <c r="D373" s="291">
        <v>78238901.449999988</v>
      </c>
      <c r="E373" s="29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1"/>
      <c r="B374" s="291"/>
      <c r="C374" s="298"/>
      <c r="D374" s="291"/>
      <c r="E374" s="29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1"/>
      <c r="B375" s="291"/>
      <c r="C375" s="298"/>
      <c r="D375" s="291"/>
      <c r="E375" s="29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1"/>
      <c r="B376" s="291"/>
      <c r="C376" s="298"/>
      <c r="D376" s="291"/>
      <c r="E376" s="29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0" t="s">
        <v>441</v>
      </c>
      <c r="B377" s="310"/>
      <c r="C377" s="310"/>
      <c r="D377" s="310"/>
      <c r="E377" s="3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1" t="s">
        <v>442</v>
      </c>
      <c r="B378" s="307" t="s">
        <v>256</v>
      </c>
      <c r="C378" s="189">
        <v>30971825.990000002</v>
      </c>
      <c r="D378" s="291"/>
      <c r="E378" s="29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1" t="s">
        <v>3</v>
      </c>
      <c r="B379" s="307" t="s">
        <v>256</v>
      </c>
      <c r="C379" s="189">
        <v>7231577.9900000002</v>
      </c>
      <c r="D379" s="291"/>
      <c r="E379" s="29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1" t="s">
        <v>236</v>
      </c>
      <c r="B380" s="307" t="s">
        <v>256</v>
      </c>
      <c r="C380" s="189">
        <v>2661505.7200000002</v>
      </c>
      <c r="D380" s="291"/>
      <c r="E380" s="29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1" t="s">
        <v>443</v>
      </c>
      <c r="B381" s="307" t="s">
        <v>256</v>
      </c>
      <c r="C381" s="189">
        <v>6013390.4900000002</v>
      </c>
      <c r="D381" s="291"/>
      <c r="E381" s="29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1" t="s">
        <v>444</v>
      </c>
      <c r="B382" s="307" t="s">
        <v>256</v>
      </c>
      <c r="C382" s="189">
        <v>608905.11</v>
      </c>
      <c r="D382" s="291"/>
      <c r="E382" s="29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1" t="s">
        <v>445</v>
      </c>
      <c r="B383" s="307" t="s">
        <v>256</v>
      </c>
      <c r="C383" s="189">
        <v>20562415.939999998</v>
      </c>
      <c r="D383" s="291"/>
      <c r="E383" s="29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1" t="s">
        <v>6</v>
      </c>
      <c r="B384" s="307" t="s">
        <v>256</v>
      </c>
      <c r="C384" s="189">
        <v>3920912.84</v>
      </c>
      <c r="D384" s="291"/>
      <c r="E384" s="29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1" t="s">
        <v>446</v>
      </c>
      <c r="B385" s="307" t="s">
        <v>256</v>
      </c>
      <c r="C385" s="189">
        <v>1613297.18</v>
      </c>
      <c r="D385" s="291"/>
      <c r="E385" s="29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1" t="s">
        <v>447</v>
      </c>
      <c r="B386" s="307" t="s">
        <v>256</v>
      </c>
      <c r="C386" s="189">
        <v>573674.16</v>
      </c>
      <c r="D386" s="291"/>
      <c r="E386" s="29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1" t="s">
        <v>448</v>
      </c>
      <c r="B387" s="307" t="s">
        <v>256</v>
      </c>
      <c r="C387" s="189">
        <v>938619.51</v>
      </c>
      <c r="D387" s="291"/>
      <c r="E387" s="29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1" t="s">
        <v>449</v>
      </c>
      <c r="B388" s="307" t="s">
        <v>256</v>
      </c>
      <c r="C388" s="189">
        <v>5427.05</v>
      </c>
      <c r="D388" s="291"/>
      <c r="E388" s="29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1" t="s">
        <v>451</v>
      </c>
      <c r="B389" s="307" t="s">
        <v>256</v>
      </c>
      <c r="C389" s="189">
        <v>272665.12</v>
      </c>
      <c r="D389" s="291"/>
      <c r="E389" s="29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1" t="s">
        <v>452</v>
      </c>
      <c r="B390" s="291"/>
      <c r="C390" s="298"/>
      <c r="D390" s="291">
        <v>75374217.100000024</v>
      </c>
      <c r="E390" s="29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1" t="s">
        <v>453</v>
      </c>
      <c r="B391" s="291"/>
      <c r="C391" s="298"/>
      <c r="D391" s="291">
        <v>2864684.3499999642</v>
      </c>
      <c r="E391" s="29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1" t="s">
        <v>454</v>
      </c>
      <c r="B392" s="307" t="s">
        <v>256</v>
      </c>
      <c r="C392" s="189">
        <v>1768805.83</v>
      </c>
      <c r="D392" s="291"/>
      <c r="E392" s="29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1" t="s">
        <v>455</v>
      </c>
      <c r="B393" s="291"/>
      <c r="C393" s="298"/>
      <c r="D393" s="291">
        <v>4633490.1799999643</v>
      </c>
      <c r="E393" s="291"/>
      <c r="F393" s="32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1" t="s">
        <v>456</v>
      </c>
      <c r="B394" s="307" t="s">
        <v>256</v>
      </c>
      <c r="C394" s="189"/>
      <c r="D394" s="291"/>
      <c r="E394" s="29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1" t="s">
        <v>457</v>
      </c>
      <c r="B395" s="307" t="s">
        <v>256</v>
      </c>
      <c r="C395" s="189"/>
      <c r="D395" s="291"/>
      <c r="E395" s="29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1" t="s">
        <v>458</v>
      </c>
      <c r="B396" s="291"/>
      <c r="C396" s="298"/>
      <c r="D396" s="291">
        <v>4633490.1799999643</v>
      </c>
      <c r="E396" s="29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1" t="s">
        <v>459</v>
      </c>
      <c r="D411" s="2"/>
      <c r="E411" s="32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">
        <v>1292</v>
      </c>
      <c r="B412" s="2"/>
      <c r="C412" s="2"/>
      <c r="D412" s="2"/>
      <c r="E412" s="32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1" t="s">
        <v>461</v>
      </c>
      <c r="C413" s="321" t="s">
        <v>1242</v>
      </c>
      <c r="D413" s="321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v>1396</v>
      </c>
      <c r="C414" s="2">
        <v>1396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v>4878</v>
      </c>
      <c r="C415" s="2">
        <v>4878</v>
      </c>
      <c r="D415" s="2">
        <v>4878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v>0</v>
      </c>
      <c r="C417" s="2"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v>0</v>
      </c>
      <c r="C418" s="2">
        <v>0</v>
      </c>
      <c r="D418" s="2"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v>0</v>
      </c>
      <c r="C420" s="2"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v>0</v>
      </c>
      <c r="C421" s="2">
        <v>0</v>
      </c>
      <c r="D421" s="2"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3"/>
      <c r="B422" s="323"/>
      <c r="C422" s="32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v>305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v>424</v>
      </c>
      <c r="C424" s="2"/>
      <c r="D424" s="2"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3"/>
      <c r="B425" s="323"/>
      <c r="C425" s="323"/>
      <c r="D425" s="323"/>
      <c r="E425" s="2"/>
      <c r="F425" s="323"/>
      <c r="G425" s="32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1" t="s">
        <v>471</v>
      </c>
      <c r="C426" s="321" t="s">
        <v>462</v>
      </c>
      <c r="D426" s="321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v>30971825.990000002</v>
      </c>
      <c r="C427" s="2">
        <v>30971825.989999998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v>7231577.9900000002</v>
      </c>
      <c r="C428" s="2">
        <v>7231578</v>
      </c>
      <c r="D428" s="2">
        <v>7231577.9799999986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v>2661505.7200000002</v>
      </c>
      <c r="C429" s="2">
        <v>2661505.7199999997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v>6013390.4900000002</v>
      </c>
      <c r="C430" s="2">
        <v>6013390.4899999993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v>608905.11</v>
      </c>
      <c r="C431" s="2">
        <v>608905.10999999987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v>20562415.939999998</v>
      </c>
      <c r="C432" s="2">
        <v>20562415.940000001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v>3920912.84</v>
      </c>
      <c r="C433" s="2">
        <v>3920917</v>
      </c>
      <c r="D433" s="2">
        <v>3920912.9599999995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v>1613297.18</v>
      </c>
      <c r="C434" s="2">
        <v>1613296.9799999997</v>
      </c>
      <c r="D434" s="2">
        <v>1613297.18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v>573674.16</v>
      </c>
      <c r="C435" s="2"/>
      <c r="D435" s="2">
        <v>573674.16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v>938619.51</v>
      </c>
      <c r="C436" s="2"/>
      <c r="D436" s="2">
        <v>938619.51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v>5427.05</v>
      </c>
      <c r="C437" s="2"/>
      <c r="D437" s="2">
        <v>5427.05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v>1517720.72</v>
      </c>
      <c r="C438" s="2">
        <v>1517720.72</v>
      </c>
      <c r="D438" s="2">
        <v>1517720.72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v>272665.12</v>
      </c>
      <c r="C439" s="2">
        <v>272665.12000000005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v>1790385.8399999999</v>
      </c>
      <c r="C440" s="2">
        <v>1790385.84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v>75374217.100000024</v>
      </c>
      <c r="C441" s="2">
        <v>75374221.070000008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3"/>
      <c r="B442" s="323"/>
      <c r="C442" s="323"/>
      <c r="D442" s="323"/>
      <c r="E442" s="2"/>
      <c r="F442" s="323"/>
      <c r="G442" s="32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1" t="s">
        <v>480</v>
      </c>
      <c r="C443" s="321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v>1532609.28</v>
      </c>
      <c r="C444" s="2">
        <v>1532609.28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v>165269725.43000004</v>
      </c>
      <c r="C445" s="2">
        <v>165269725.66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v>4301233.79</v>
      </c>
      <c r="C446" s="2">
        <v>4301233.79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v>0</v>
      </c>
      <c r="C447" s="2"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v>171103568.50000003</v>
      </c>
      <c r="C448" s="2">
        <v>171103568.72999999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3"/>
      <c r="B449" s="323"/>
      <c r="C449" s="323"/>
      <c r="D449" s="323"/>
      <c r="E449" s="2"/>
      <c r="F449" s="323"/>
      <c r="G449" s="32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1" t="s">
        <v>482</v>
      </c>
      <c r="C450" s="323"/>
      <c r="D450" s="323"/>
      <c r="E450" s="2"/>
      <c r="F450" s="323"/>
      <c r="G450" s="32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1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1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16" t="s">
        <v>484</v>
      </c>
      <c r="B453" s="2">
        <v>2396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v>2042533.97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v>2258699.8200000003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3"/>
      <c r="B456" s="323"/>
      <c r="C456" s="323"/>
      <c r="D456" s="323"/>
      <c r="E456" s="2"/>
      <c r="F456" s="323"/>
      <c r="G456" s="32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1" t="s">
        <v>471</v>
      </c>
      <c r="C457" s="321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v>6162008.8999999994</v>
      </c>
      <c r="C458" s="2">
        <v>6162008.9000000004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v>0</v>
      </c>
      <c r="C459" s="2"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3"/>
      <c r="B460" s="323"/>
      <c r="C460" s="323"/>
      <c r="D460" s="323"/>
      <c r="E460" s="2"/>
      <c r="F460" s="323"/>
      <c r="G460" s="32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1"/>
      <c r="C461" s="321"/>
      <c r="D461" s="321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1" t="s">
        <v>471</v>
      </c>
      <c r="C462" s="321" t="s">
        <v>486</v>
      </c>
      <c r="D462" s="321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v>60739478.100000001</v>
      </c>
      <c r="C463" s="2">
        <v>60739478.099999994</v>
      </c>
      <c r="D463" s="2">
        <v>60739478.099999994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v>182440983.17999998</v>
      </c>
      <c r="C464" s="2">
        <v>182440983.18000001</v>
      </c>
      <c r="D464" s="2">
        <v>182440983.18000001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v>243180461.27999997</v>
      </c>
      <c r="C465" s="2">
        <v>243180461.28000003</v>
      </c>
      <c r="D465" s="2">
        <v>243180461.28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3"/>
      <c r="B466" s="323"/>
      <c r="C466" s="323"/>
      <c r="D466" s="323"/>
      <c r="E466" s="2"/>
      <c r="F466" s="323"/>
      <c r="G466" s="32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1" t="s">
        <v>492</v>
      </c>
      <c r="C467" s="321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v>3268423.02</v>
      </c>
      <c r="C468" s="2">
        <v>3268423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v>577013.78</v>
      </c>
      <c r="C469" s="2">
        <v>577014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v>57507065.549999997</v>
      </c>
      <c r="C470" s="2">
        <v>57507065.550000004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v>0</v>
      </c>
      <c r="C471" s="2"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v>2206576.75</v>
      </c>
      <c r="C472" s="2">
        <v>2206576.75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v>36598971.149999999</v>
      </c>
      <c r="C473" s="2">
        <v>36598970.850000001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v>2684942.95</v>
      </c>
      <c r="C474" s="2">
        <v>2684942.88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v>504097.15</v>
      </c>
      <c r="C475" s="2">
        <v>504097.51000000013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v>103347090.35000001</v>
      </c>
      <c r="C476" s="2">
        <v>103347090.54000001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v>52531043.090000004</v>
      </c>
      <c r="C478" s="2">
        <v>52531042.869999997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v>128937420.37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v>128937419.77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16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16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16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16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4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16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16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">
        <v>1281</v>
      </c>
      <c r="B493" s="325" t="s">
        <v>1293</v>
      </c>
      <c r="C493" s="325" t="s">
        <v>1294</v>
      </c>
      <c r="D493" s="325" t="s">
        <v>1293</v>
      </c>
      <c r="E493" s="325" t="s">
        <v>1294</v>
      </c>
      <c r="F493" s="325" t="s">
        <v>1293</v>
      </c>
      <c r="G493" s="325" t="s">
        <v>1294</v>
      </c>
      <c r="H493" s="325"/>
      <c r="I493" s="2"/>
      <c r="J493" s="2"/>
      <c r="K493" s="325"/>
      <c r="L493" s="325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4"/>
      <c r="B494" s="321" t="s">
        <v>505</v>
      </c>
      <c r="C494" s="321" t="s">
        <v>505</v>
      </c>
      <c r="D494" s="326" t="s">
        <v>506</v>
      </c>
      <c r="E494" s="326" t="s">
        <v>506</v>
      </c>
      <c r="F494" s="325" t="s">
        <v>507</v>
      </c>
      <c r="G494" s="325" t="s">
        <v>507</v>
      </c>
      <c r="H494" s="325" t="s">
        <v>508</v>
      </c>
      <c r="I494" s="2"/>
      <c r="J494" s="2"/>
      <c r="K494" s="325"/>
      <c r="L494" s="325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1" t="s">
        <v>303</v>
      </c>
      <c r="C495" s="321" t="s">
        <v>303</v>
      </c>
      <c r="D495" s="321" t="s">
        <v>509</v>
      </c>
      <c r="E495" s="321" t="s">
        <v>509</v>
      </c>
      <c r="F495" s="325" t="s">
        <v>510</v>
      </c>
      <c r="G495" s="325" t="s">
        <v>510</v>
      </c>
      <c r="H495" s="325" t="s">
        <v>511</v>
      </c>
      <c r="I495" s="2"/>
      <c r="J495" s="2"/>
      <c r="K495" s="325"/>
      <c r="L495" s="325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27">
        <v>0</v>
      </c>
      <c r="C496" s="327">
        <v>0</v>
      </c>
      <c r="D496" s="327">
        <v>0</v>
      </c>
      <c r="E496" s="2">
        <v>0</v>
      </c>
      <c r="F496" s="328" t="s">
        <v>1276</v>
      </c>
      <c r="G496" s="328" t="s">
        <v>1276</v>
      </c>
      <c r="H496" s="329" t="s">
        <v>1276</v>
      </c>
      <c r="I496" s="264"/>
      <c r="J496" s="2"/>
      <c r="K496" s="325"/>
      <c r="L496" s="325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27">
        <v>0</v>
      </c>
      <c r="C497" s="327">
        <v>0</v>
      </c>
      <c r="D497" s="327">
        <v>0</v>
      </c>
      <c r="E497" s="2">
        <v>0</v>
      </c>
      <c r="F497" s="328" t="s">
        <v>1276</v>
      </c>
      <c r="G497" s="328" t="s">
        <v>1276</v>
      </c>
      <c r="H497" s="329" t="s">
        <v>1276</v>
      </c>
      <c r="I497" s="264"/>
      <c r="J497" s="2"/>
      <c r="K497" s="325"/>
      <c r="L497" s="325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27">
        <v>5247745.7302500019</v>
      </c>
      <c r="C498" s="327">
        <v>5409979.870000001</v>
      </c>
      <c r="D498" s="327">
        <v>5143</v>
      </c>
      <c r="E498" s="2">
        <v>4878</v>
      </c>
      <c r="F498" s="328">
        <v>1020.3666595858452</v>
      </c>
      <c r="G498" s="328">
        <v>1109.0569639196394</v>
      </c>
      <c r="H498" s="329" t="s">
        <v>1276</v>
      </c>
      <c r="I498" s="264"/>
      <c r="J498" s="2"/>
      <c r="K498" s="325"/>
      <c r="L498" s="325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27">
        <v>0</v>
      </c>
      <c r="C499" s="327">
        <v>0</v>
      </c>
      <c r="D499" s="327">
        <v>0</v>
      </c>
      <c r="E499" s="2">
        <v>0</v>
      </c>
      <c r="F499" s="328" t="s">
        <v>1276</v>
      </c>
      <c r="G499" s="328" t="s">
        <v>1276</v>
      </c>
      <c r="H499" s="329" t="s">
        <v>1276</v>
      </c>
      <c r="I499" s="264"/>
      <c r="J499" s="2"/>
      <c r="K499" s="325"/>
      <c r="L499" s="325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27">
        <v>11978.464750000001</v>
      </c>
      <c r="C500" s="327">
        <v>0</v>
      </c>
      <c r="D500" s="327">
        <v>0</v>
      </c>
      <c r="E500" s="2">
        <v>0</v>
      </c>
      <c r="F500" s="328" t="s">
        <v>1276</v>
      </c>
      <c r="G500" s="328" t="s">
        <v>1276</v>
      </c>
      <c r="H500" s="329" t="s">
        <v>1276</v>
      </c>
      <c r="I500" s="264"/>
      <c r="J500" s="2"/>
      <c r="K500" s="325"/>
      <c r="L500" s="325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27">
        <v>0</v>
      </c>
      <c r="C501" s="327">
        <v>0</v>
      </c>
      <c r="D501" s="327">
        <v>0</v>
      </c>
      <c r="E501" s="2">
        <v>0</v>
      </c>
      <c r="F501" s="328" t="s">
        <v>1276</v>
      </c>
      <c r="G501" s="328" t="s">
        <v>1276</v>
      </c>
      <c r="H501" s="329" t="s">
        <v>1276</v>
      </c>
      <c r="I501" s="264"/>
      <c r="J501" s="2"/>
      <c r="K501" s="325"/>
      <c r="L501" s="325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27">
        <v>0</v>
      </c>
      <c r="C502" s="327">
        <v>0</v>
      </c>
      <c r="D502" s="327">
        <v>0</v>
      </c>
      <c r="E502" s="2">
        <v>0</v>
      </c>
      <c r="F502" s="328" t="s">
        <v>1276</v>
      </c>
      <c r="G502" s="328" t="s">
        <v>1276</v>
      </c>
      <c r="H502" s="329" t="s">
        <v>1276</v>
      </c>
      <c r="I502" s="264"/>
      <c r="J502" s="2"/>
      <c r="K502" s="325"/>
      <c r="L502" s="325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27">
        <v>0</v>
      </c>
      <c r="C503" s="327">
        <v>0</v>
      </c>
      <c r="D503" s="327">
        <v>524</v>
      </c>
      <c r="E503" s="2">
        <v>0</v>
      </c>
      <c r="F503" s="328" t="s">
        <v>1276</v>
      </c>
      <c r="G503" s="328" t="s">
        <v>1276</v>
      </c>
      <c r="H503" s="329" t="s">
        <v>1276</v>
      </c>
      <c r="I503" s="264"/>
      <c r="J503" s="2"/>
      <c r="K503" s="325"/>
      <c r="L503" s="325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27">
        <v>0</v>
      </c>
      <c r="C504" s="327">
        <v>0</v>
      </c>
      <c r="D504" s="327">
        <v>0</v>
      </c>
      <c r="E504" s="2">
        <v>0</v>
      </c>
      <c r="F504" s="328" t="s">
        <v>1276</v>
      </c>
      <c r="G504" s="328" t="s">
        <v>1276</v>
      </c>
      <c r="H504" s="329" t="s">
        <v>1276</v>
      </c>
      <c r="I504" s="264"/>
      <c r="J504" s="2"/>
      <c r="K504" s="325"/>
      <c r="L504" s="325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27">
        <v>0</v>
      </c>
      <c r="C505" s="327">
        <v>0</v>
      </c>
      <c r="D505" s="327">
        <v>0</v>
      </c>
      <c r="E505" s="2">
        <v>0</v>
      </c>
      <c r="F505" s="328" t="s">
        <v>1276</v>
      </c>
      <c r="G505" s="328" t="s">
        <v>1276</v>
      </c>
      <c r="H505" s="329" t="s">
        <v>1276</v>
      </c>
      <c r="I505" s="264"/>
      <c r="J505" s="2"/>
      <c r="K505" s="325"/>
      <c r="L505" s="325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27">
        <v>0</v>
      </c>
      <c r="C506" s="327">
        <v>0</v>
      </c>
      <c r="D506" s="327">
        <v>0</v>
      </c>
      <c r="E506" s="2">
        <v>0</v>
      </c>
      <c r="F506" s="328" t="s">
        <v>1276</v>
      </c>
      <c r="G506" s="328" t="s">
        <v>1276</v>
      </c>
      <c r="H506" s="329" t="s">
        <v>1276</v>
      </c>
      <c r="I506" s="264"/>
      <c r="J506" s="2"/>
      <c r="K506" s="325"/>
      <c r="L506" s="325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27">
        <v>0</v>
      </c>
      <c r="C507" s="327">
        <v>0</v>
      </c>
      <c r="D507" s="327">
        <v>0</v>
      </c>
      <c r="E507" s="2">
        <v>0</v>
      </c>
      <c r="F507" s="328" t="s">
        <v>1276</v>
      </c>
      <c r="G507" s="328" t="s">
        <v>1276</v>
      </c>
      <c r="H507" s="329" t="s">
        <v>1276</v>
      </c>
      <c r="I507" s="264"/>
      <c r="J507" s="2"/>
      <c r="K507" s="325"/>
      <c r="L507" s="325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27">
        <v>2055503.9400000002</v>
      </c>
      <c r="C508" s="327">
        <v>2166378.38</v>
      </c>
      <c r="D508" s="327">
        <v>1165</v>
      </c>
      <c r="E508" s="2">
        <v>1137</v>
      </c>
      <c r="F508" s="328">
        <v>1764.3810643776826</v>
      </c>
      <c r="G508" s="328">
        <v>1905.3459806508354</v>
      </c>
      <c r="H508" s="329" t="s">
        <v>1276</v>
      </c>
      <c r="I508" s="264"/>
      <c r="J508" s="2"/>
      <c r="K508" s="325"/>
      <c r="L508" s="325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27">
        <v>7162807.1215000013</v>
      </c>
      <c r="C509" s="327">
        <v>6356367.5999999996</v>
      </c>
      <c r="D509" s="327">
        <v>156330</v>
      </c>
      <c r="E509" s="2">
        <v>124335</v>
      </c>
      <c r="F509" s="328">
        <v>45.818506502270843</v>
      </c>
      <c r="G509" s="328">
        <v>51.122914706237182</v>
      </c>
      <c r="H509" s="329" t="s">
        <v>1276</v>
      </c>
      <c r="I509" s="264"/>
      <c r="J509" s="2"/>
      <c r="K509" s="325"/>
      <c r="L509" s="325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27">
        <v>1532860.09</v>
      </c>
      <c r="C510" s="327">
        <v>1530456.4400000002</v>
      </c>
      <c r="D510" s="327">
        <v>7002</v>
      </c>
      <c r="E510" s="2">
        <v>5315</v>
      </c>
      <c r="F510" s="328">
        <v>218.91746500999716</v>
      </c>
      <c r="G510" s="328">
        <v>287.95041204139233</v>
      </c>
      <c r="H510" s="329">
        <v>0.31533777822725417</v>
      </c>
      <c r="I510" s="264" t="s">
        <v>1295</v>
      </c>
      <c r="J510" s="2"/>
      <c r="K510" s="325"/>
      <c r="L510" s="325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27">
        <v>278029.60999999993</v>
      </c>
      <c r="C511" s="327">
        <v>123142.44</v>
      </c>
      <c r="D511" s="327">
        <v>156090</v>
      </c>
      <c r="E511" s="2">
        <v>124170</v>
      </c>
      <c r="F511" s="328">
        <v>1.7812134665897874</v>
      </c>
      <c r="G511" s="328">
        <v>0.99172457115245227</v>
      </c>
      <c r="H511" s="329">
        <v>-0.4432309266945117</v>
      </c>
      <c r="I511" s="264" t="s">
        <v>1296</v>
      </c>
      <c r="J511" s="2"/>
      <c r="K511" s="325"/>
      <c r="L511" s="325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27">
        <v>431682.87544525001</v>
      </c>
      <c r="C512" s="327">
        <v>478816.94999999995</v>
      </c>
      <c r="D512" s="321" t="s">
        <v>529</v>
      </c>
      <c r="E512" s="321" t="s">
        <v>529</v>
      </c>
      <c r="F512" s="328" t="s">
        <v>1276</v>
      </c>
      <c r="G512" s="328" t="s">
        <v>1276</v>
      </c>
      <c r="H512" s="329" t="s">
        <v>1276</v>
      </c>
      <c r="I512" s="264"/>
      <c r="J512" s="2"/>
      <c r="K512" s="325"/>
      <c r="L512" s="325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27">
        <v>72241.908500000005</v>
      </c>
      <c r="C513" s="327">
        <v>77397.17</v>
      </c>
      <c r="D513" s="321" t="s">
        <v>529</v>
      </c>
      <c r="E513" s="321" t="s">
        <v>529</v>
      </c>
      <c r="F513" s="328" t="s">
        <v>1276</v>
      </c>
      <c r="G513" s="328" t="s">
        <v>1276</v>
      </c>
      <c r="H513" s="329" t="s">
        <v>1276</v>
      </c>
      <c r="I513" s="264"/>
      <c r="J513" s="2"/>
      <c r="K513" s="325"/>
      <c r="L513" s="325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27">
        <v>2031263.5699999998</v>
      </c>
      <c r="C514" s="327">
        <v>2114949.4200000004</v>
      </c>
      <c r="D514" s="327">
        <v>86125</v>
      </c>
      <c r="E514" s="2">
        <v>78899</v>
      </c>
      <c r="F514" s="328">
        <v>23.585063222060956</v>
      </c>
      <c r="G514" s="328">
        <v>26.805782329307092</v>
      </c>
      <c r="H514" s="329" t="s">
        <v>1276</v>
      </c>
      <c r="I514" s="264"/>
      <c r="J514" s="2"/>
      <c r="K514" s="325"/>
      <c r="L514" s="325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27">
        <v>0</v>
      </c>
      <c r="C515" s="327">
        <v>25050.59</v>
      </c>
      <c r="D515" s="327">
        <v>0</v>
      </c>
      <c r="E515" s="2">
        <v>0</v>
      </c>
      <c r="F515" s="328" t="s">
        <v>1276</v>
      </c>
      <c r="G515" s="328" t="s">
        <v>1276</v>
      </c>
      <c r="H515" s="329" t="s">
        <v>1276</v>
      </c>
      <c r="I515" s="264"/>
      <c r="J515" s="2"/>
      <c r="K515" s="325"/>
      <c r="L515" s="325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27">
        <v>586559.12000000011</v>
      </c>
      <c r="C516" s="327">
        <v>430313.74</v>
      </c>
      <c r="D516" s="327">
        <v>1389</v>
      </c>
      <c r="E516" s="2">
        <v>1059</v>
      </c>
      <c r="F516" s="328">
        <v>422.28878329733629</v>
      </c>
      <c r="G516" s="328">
        <v>406.33969782813972</v>
      </c>
      <c r="H516" s="329" t="s">
        <v>1276</v>
      </c>
      <c r="I516" s="264"/>
      <c r="J516" s="2"/>
      <c r="K516" s="325"/>
      <c r="L516" s="325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27">
        <v>790098.48</v>
      </c>
      <c r="C517" s="327">
        <v>812034.74</v>
      </c>
      <c r="D517" s="327">
        <v>5244</v>
      </c>
      <c r="E517" s="2">
        <v>4496</v>
      </c>
      <c r="F517" s="328">
        <v>150.6671395881007</v>
      </c>
      <c r="G517" s="328">
        <v>180.61270907473309</v>
      </c>
      <c r="H517" s="329" t="s">
        <v>1276</v>
      </c>
      <c r="I517" s="264"/>
      <c r="J517" s="2"/>
      <c r="K517" s="325"/>
      <c r="L517" s="325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27">
        <v>1897392.6099999999</v>
      </c>
      <c r="C518" s="327">
        <v>2003401.43</v>
      </c>
      <c r="D518" s="327">
        <v>17113</v>
      </c>
      <c r="E518" s="2">
        <v>13674</v>
      </c>
      <c r="F518" s="328">
        <v>110.87434172851049</v>
      </c>
      <c r="G518" s="328">
        <v>146.51173248500805</v>
      </c>
      <c r="H518" s="329">
        <v>0.32142144161505026</v>
      </c>
      <c r="I518" s="264" t="s">
        <v>1297</v>
      </c>
      <c r="J518" s="2"/>
      <c r="K518" s="325"/>
      <c r="L518" s="325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27">
        <v>0</v>
      </c>
      <c r="C519" s="327">
        <v>0</v>
      </c>
      <c r="D519" s="327">
        <v>0</v>
      </c>
      <c r="E519" s="2">
        <v>0</v>
      </c>
      <c r="F519" s="328" t="s">
        <v>1276</v>
      </c>
      <c r="G519" s="328" t="s">
        <v>1276</v>
      </c>
      <c r="H519" s="329" t="s">
        <v>1276</v>
      </c>
      <c r="I519" s="264"/>
      <c r="J519" s="2"/>
      <c r="K519" s="325"/>
      <c r="L519" s="325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27">
        <v>288605.42</v>
      </c>
      <c r="C520" s="327">
        <v>195948.37000000002</v>
      </c>
      <c r="D520" s="327">
        <v>347</v>
      </c>
      <c r="E520" s="2">
        <v>0</v>
      </c>
      <c r="F520" s="328">
        <v>831.71590778097982</v>
      </c>
      <c r="G520" s="328" t="s">
        <v>1276</v>
      </c>
      <c r="H520" s="329" t="s">
        <v>1276</v>
      </c>
      <c r="I520" s="264"/>
      <c r="J520" s="2"/>
      <c r="K520" s="325"/>
      <c r="L520" s="325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27">
        <v>1990191.68</v>
      </c>
      <c r="C521" s="327">
        <v>1729307.07</v>
      </c>
      <c r="D521" s="321" t="s">
        <v>529</v>
      </c>
      <c r="E521" s="321" t="s">
        <v>529</v>
      </c>
      <c r="F521" s="328" t="s">
        <v>1276</v>
      </c>
      <c r="G521" s="328" t="s">
        <v>1276</v>
      </c>
      <c r="H521" s="329" t="s">
        <v>1276</v>
      </c>
      <c r="I521" s="264"/>
      <c r="J521" s="2"/>
      <c r="K521" s="325"/>
      <c r="L521" s="325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27">
        <v>691589.66999999993</v>
      </c>
      <c r="C522" s="327">
        <v>714217.49</v>
      </c>
      <c r="D522" s="327">
        <v>11609</v>
      </c>
      <c r="E522" s="2">
        <v>10221</v>
      </c>
      <c r="F522" s="328">
        <v>59.573578258247906</v>
      </c>
      <c r="G522" s="328">
        <v>69.877457195969086</v>
      </c>
      <c r="H522" s="329" t="s">
        <v>1276</v>
      </c>
      <c r="I522" s="264"/>
      <c r="J522" s="2"/>
      <c r="K522" s="325"/>
      <c r="L522" s="325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27">
        <v>0</v>
      </c>
      <c r="C523" s="327">
        <v>0</v>
      </c>
      <c r="D523" s="327">
        <v>0</v>
      </c>
      <c r="E523" s="2">
        <v>0</v>
      </c>
      <c r="F523" s="328" t="s">
        <v>1276</v>
      </c>
      <c r="G523" s="328" t="s">
        <v>1276</v>
      </c>
      <c r="H523" s="329" t="s">
        <v>1276</v>
      </c>
      <c r="I523" s="264"/>
      <c r="J523" s="2"/>
      <c r="K523" s="325"/>
      <c r="L523" s="325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27">
        <v>133237.20999999996</v>
      </c>
      <c r="C524" s="327">
        <v>123097.4</v>
      </c>
      <c r="D524" s="327">
        <v>0</v>
      </c>
      <c r="E524" s="2">
        <v>0</v>
      </c>
      <c r="F524" s="328" t="s">
        <v>1276</v>
      </c>
      <c r="G524" s="328" t="s">
        <v>1276</v>
      </c>
      <c r="H524" s="329" t="s">
        <v>1276</v>
      </c>
      <c r="I524" s="264"/>
      <c r="J524" s="2"/>
      <c r="K524" s="325"/>
      <c r="L524" s="325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27">
        <v>0</v>
      </c>
      <c r="C525" s="327">
        <v>0</v>
      </c>
      <c r="D525" s="327">
        <v>0</v>
      </c>
      <c r="E525" s="2">
        <v>0</v>
      </c>
      <c r="F525" s="328" t="s">
        <v>1276</v>
      </c>
      <c r="G525" s="328" t="s">
        <v>1276</v>
      </c>
      <c r="H525" s="329" t="s">
        <v>1276</v>
      </c>
      <c r="I525" s="264"/>
      <c r="J525" s="2"/>
      <c r="K525" s="325"/>
      <c r="L525" s="325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27">
        <v>3609521.5616000001</v>
      </c>
      <c r="C526" s="327">
        <v>3991814.1999999997</v>
      </c>
      <c r="D526" s="327">
        <v>14985</v>
      </c>
      <c r="E526" s="2">
        <v>11774</v>
      </c>
      <c r="F526" s="328">
        <v>240.87564641975308</v>
      </c>
      <c r="G526" s="328">
        <v>339.0363682690674</v>
      </c>
      <c r="H526" s="329">
        <v>0.40751617404383889</v>
      </c>
      <c r="I526" s="264" t="s">
        <v>1297</v>
      </c>
      <c r="J526" s="2"/>
      <c r="K526" s="325"/>
      <c r="L526" s="325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27">
        <v>0</v>
      </c>
      <c r="C527" s="327">
        <v>0</v>
      </c>
      <c r="D527" s="327">
        <v>0</v>
      </c>
      <c r="E527" s="2">
        <v>0</v>
      </c>
      <c r="F527" s="328" t="s">
        <v>1276</v>
      </c>
      <c r="G527" s="328" t="s">
        <v>1276</v>
      </c>
      <c r="H527" s="329" t="s">
        <v>1276</v>
      </c>
      <c r="I527" s="264"/>
      <c r="J527" s="2"/>
      <c r="K527" s="325"/>
      <c r="L527" s="325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27">
        <v>0</v>
      </c>
      <c r="C528" s="327">
        <v>0</v>
      </c>
      <c r="D528" s="327">
        <v>0</v>
      </c>
      <c r="E528" s="2">
        <v>0</v>
      </c>
      <c r="F528" s="328" t="s">
        <v>1276</v>
      </c>
      <c r="G528" s="328" t="s">
        <v>1276</v>
      </c>
      <c r="H528" s="329" t="s">
        <v>1276</v>
      </c>
      <c r="I528" s="264"/>
      <c r="J528" s="2"/>
      <c r="K528" s="325"/>
      <c r="L528" s="325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27">
        <v>18657135.259999998</v>
      </c>
      <c r="C529" s="327">
        <v>19508453.59</v>
      </c>
      <c r="D529" s="327">
        <v>101240.3</v>
      </c>
      <c r="E529" s="2">
        <v>94799.29</v>
      </c>
      <c r="F529" s="328">
        <v>184.28565758892455</v>
      </c>
      <c r="G529" s="328">
        <v>205.78691665306778</v>
      </c>
      <c r="H529" s="329" t="s">
        <v>1276</v>
      </c>
      <c r="I529" s="264"/>
      <c r="J529" s="2"/>
      <c r="K529" s="325"/>
      <c r="L529" s="325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27">
        <v>66540.460000000006</v>
      </c>
      <c r="C530" s="327">
        <v>55084.24</v>
      </c>
      <c r="D530" s="327">
        <v>0</v>
      </c>
      <c r="E530" s="2">
        <v>0</v>
      </c>
      <c r="F530" s="328" t="s">
        <v>1276</v>
      </c>
      <c r="G530" s="328" t="s">
        <v>1276</v>
      </c>
      <c r="H530" s="329" t="s">
        <v>1276</v>
      </c>
      <c r="I530" s="264"/>
      <c r="J530" s="2"/>
      <c r="K530" s="325"/>
      <c r="L530" s="325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27">
        <v>21467.82</v>
      </c>
      <c r="C531" s="327">
        <v>17736.61</v>
      </c>
      <c r="D531" s="327">
        <v>0</v>
      </c>
      <c r="E531" s="2">
        <v>0</v>
      </c>
      <c r="F531" s="328" t="s">
        <v>1276</v>
      </c>
      <c r="G531" s="328" t="s">
        <v>1276</v>
      </c>
      <c r="H531" s="329" t="s">
        <v>1276</v>
      </c>
      <c r="I531" s="264"/>
      <c r="J531" s="2"/>
      <c r="K531" s="325"/>
      <c r="L531" s="325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27">
        <v>0</v>
      </c>
      <c r="C532" s="327">
        <v>0</v>
      </c>
      <c r="D532" s="327">
        <v>0</v>
      </c>
      <c r="E532" s="2">
        <v>0</v>
      </c>
      <c r="F532" s="328" t="s">
        <v>1276</v>
      </c>
      <c r="G532" s="328" t="s">
        <v>1276</v>
      </c>
      <c r="H532" s="329" t="s">
        <v>1276</v>
      </c>
      <c r="I532" s="264"/>
      <c r="J532" s="2"/>
      <c r="K532" s="325"/>
      <c r="L532" s="325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27">
        <v>0</v>
      </c>
      <c r="C533" s="327">
        <v>0</v>
      </c>
      <c r="D533" s="327">
        <v>0</v>
      </c>
      <c r="E533" s="2">
        <v>0</v>
      </c>
      <c r="F533" s="328" t="s">
        <v>1276</v>
      </c>
      <c r="G533" s="328" t="s">
        <v>1276</v>
      </c>
      <c r="H533" s="329" t="s">
        <v>1276</v>
      </c>
      <c r="I533" s="264"/>
      <c r="J533" s="2"/>
      <c r="K533" s="325"/>
      <c r="L533" s="325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27">
        <v>0</v>
      </c>
      <c r="C534" s="327">
        <v>0</v>
      </c>
      <c r="D534" s="327">
        <v>0</v>
      </c>
      <c r="E534" s="2">
        <v>0</v>
      </c>
      <c r="F534" s="328" t="s">
        <v>1276</v>
      </c>
      <c r="G534" s="328" t="s">
        <v>1276</v>
      </c>
      <c r="H534" s="329" t="s">
        <v>1276</v>
      </c>
      <c r="I534" s="264"/>
      <c r="J534" s="2"/>
      <c r="K534" s="325"/>
      <c r="L534" s="325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27">
        <v>0</v>
      </c>
      <c r="C535" s="327">
        <v>0</v>
      </c>
      <c r="D535" s="327">
        <v>0</v>
      </c>
      <c r="E535" s="2">
        <v>0</v>
      </c>
      <c r="F535" s="328" t="s">
        <v>1276</v>
      </c>
      <c r="G535" s="328" t="s">
        <v>1276</v>
      </c>
      <c r="H535" s="329" t="s">
        <v>1276</v>
      </c>
      <c r="I535" s="264"/>
      <c r="J535" s="2"/>
      <c r="K535" s="325"/>
      <c r="L535" s="325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27">
        <v>0</v>
      </c>
      <c r="C536" s="327">
        <v>0</v>
      </c>
      <c r="D536" s="327">
        <v>0</v>
      </c>
      <c r="E536" s="2">
        <v>0</v>
      </c>
      <c r="F536" s="328" t="s">
        <v>1276</v>
      </c>
      <c r="G536" s="328" t="s">
        <v>1276</v>
      </c>
      <c r="H536" s="329" t="s">
        <v>1276</v>
      </c>
      <c r="I536" s="264"/>
      <c r="J536" s="2"/>
      <c r="K536" s="325"/>
      <c r="L536" s="325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27">
        <v>0</v>
      </c>
      <c r="C537" s="327">
        <v>12981.05</v>
      </c>
      <c r="D537" s="327">
        <v>0</v>
      </c>
      <c r="E537" s="2">
        <v>0</v>
      </c>
      <c r="F537" s="328" t="s">
        <v>1276</v>
      </c>
      <c r="G537" s="328" t="s">
        <v>1276</v>
      </c>
      <c r="H537" s="329" t="s">
        <v>1276</v>
      </c>
      <c r="I537" s="264"/>
      <c r="J537" s="2"/>
      <c r="K537" s="325"/>
      <c r="L537" s="325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27">
        <v>0</v>
      </c>
      <c r="C538" s="327">
        <v>0</v>
      </c>
      <c r="D538" s="327">
        <v>0</v>
      </c>
      <c r="E538" s="2">
        <v>0</v>
      </c>
      <c r="F538" s="328" t="s">
        <v>1276</v>
      </c>
      <c r="G538" s="328" t="s">
        <v>1276</v>
      </c>
      <c r="H538" s="329" t="s">
        <v>1276</v>
      </c>
      <c r="I538" s="264"/>
      <c r="J538" s="2"/>
      <c r="K538" s="325"/>
      <c r="L538" s="325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27">
        <v>0</v>
      </c>
      <c r="C539" s="327">
        <v>0</v>
      </c>
      <c r="D539" s="327">
        <v>0</v>
      </c>
      <c r="E539" s="2">
        <v>0</v>
      </c>
      <c r="F539" s="328" t="s">
        <v>1276</v>
      </c>
      <c r="G539" s="328" t="s">
        <v>1276</v>
      </c>
      <c r="H539" s="329" t="s">
        <v>1276</v>
      </c>
      <c r="I539" s="264"/>
      <c r="J539" s="2"/>
      <c r="K539" s="325"/>
      <c r="L539" s="325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27">
        <v>0</v>
      </c>
      <c r="C540" s="327">
        <v>0</v>
      </c>
      <c r="D540" s="327">
        <v>0</v>
      </c>
      <c r="E540" s="2">
        <v>0</v>
      </c>
      <c r="F540" s="328" t="s">
        <v>1276</v>
      </c>
      <c r="G540" s="328" t="s">
        <v>1276</v>
      </c>
      <c r="H540" s="329" t="s">
        <v>1276</v>
      </c>
      <c r="I540" s="264"/>
      <c r="J540" s="2"/>
      <c r="K540" s="325"/>
      <c r="L540" s="325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27">
        <v>230421.08142</v>
      </c>
      <c r="C541" s="327">
        <v>-139435.44</v>
      </c>
      <c r="D541" s="321" t="s">
        <v>529</v>
      </c>
      <c r="E541" s="321" t="s">
        <v>529</v>
      </c>
      <c r="F541" s="328"/>
      <c r="G541" s="328"/>
      <c r="H541" s="329"/>
      <c r="I541" s="264"/>
      <c r="J541" s="2"/>
      <c r="K541" s="325"/>
      <c r="L541" s="325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27">
        <v>0</v>
      </c>
      <c r="C542" s="327">
        <v>0</v>
      </c>
      <c r="D542" s="321" t="s">
        <v>529</v>
      </c>
      <c r="E542" s="321" t="s">
        <v>529</v>
      </c>
      <c r="F542" s="328"/>
      <c r="G542" s="328"/>
      <c r="H542" s="329"/>
      <c r="I542" s="264"/>
      <c r="J542" s="2"/>
      <c r="K542" s="325"/>
      <c r="L542" s="325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27">
        <v>19488.455999999998</v>
      </c>
      <c r="C543" s="327">
        <v>0</v>
      </c>
      <c r="D543" s="321" t="s">
        <v>529</v>
      </c>
      <c r="E543" s="321" t="s">
        <v>529</v>
      </c>
      <c r="F543" s="328"/>
      <c r="G543" s="328"/>
      <c r="H543" s="329"/>
      <c r="I543" s="264"/>
      <c r="J543" s="2"/>
      <c r="K543" s="325"/>
      <c r="L543" s="325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27">
        <v>1047690.1399999999</v>
      </c>
      <c r="C544" s="327">
        <v>1092346.3599999999</v>
      </c>
      <c r="D544" s="327">
        <v>24945</v>
      </c>
      <c r="E544" s="2">
        <v>22735</v>
      </c>
      <c r="F544" s="328">
        <v>42.000005612347159</v>
      </c>
      <c r="G544" s="328">
        <v>48.046903892676482</v>
      </c>
      <c r="H544" s="329" t="s">
        <v>1276</v>
      </c>
      <c r="I544" s="264"/>
      <c r="J544" s="2"/>
      <c r="K544" s="325"/>
      <c r="L544" s="325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27">
        <v>0</v>
      </c>
      <c r="C545" s="327">
        <v>0</v>
      </c>
      <c r="D545" s="327">
        <v>101157</v>
      </c>
      <c r="E545" s="2">
        <v>57903</v>
      </c>
      <c r="F545" s="328" t="s">
        <v>1276</v>
      </c>
      <c r="G545" s="328" t="s">
        <v>1276</v>
      </c>
      <c r="H545" s="329" t="s">
        <v>1276</v>
      </c>
      <c r="I545" s="264"/>
      <c r="J545" s="2"/>
      <c r="K545" s="325"/>
      <c r="L545" s="325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27">
        <v>0</v>
      </c>
      <c r="C546" s="327">
        <v>0</v>
      </c>
      <c r="D546" s="327">
        <v>0</v>
      </c>
      <c r="E546" s="2">
        <v>0</v>
      </c>
      <c r="F546" s="328" t="s">
        <v>1276</v>
      </c>
      <c r="G546" s="328" t="s">
        <v>1276</v>
      </c>
      <c r="H546" s="329" t="s">
        <v>1276</v>
      </c>
      <c r="I546" s="264"/>
      <c r="J546" s="2"/>
      <c r="K546" s="325"/>
      <c r="L546" s="325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27">
        <v>0</v>
      </c>
      <c r="C547" s="327">
        <v>0</v>
      </c>
      <c r="D547" s="321" t="s">
        <v>529</v>
      </c>
      <c r="E547" s="321" t="s">
        <v>529</v>
      </c>
      <c r="F547" s="328"/>
      <c r="G547" s="328"/>
      <c r="H547" s="329"/>
      <c r="I547" s="264"/>
      <c r="J547" s="2"/>
      <c r="K547" s="325"/>
      <c r="L547" s="325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27">
        <v>0</v>
      </c>
      <c r="C548" s="327">
        <v>0</v>
      </c>
      <c r="D548" s="321" t="s">
        <v>529</v>
      </c>
      <c r="E548" s="321" t="s">
        <v>529</v>
      </c>
      <c r="F548" s="328"/>
      <c r="G548" s="328"/>
      <c r="H548" s="329"/>
      <c r="I548" s="264"/>
      <c r="J548" s="2"/>
      <c r="K548" s="325"/>
      <c r="L548" s="325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27">
        <v>0</v>
      </c>
      <c r="C549" s="327">
        <v>33098.720000000001</v>
      </c>
      <c r="D549" s="321" t="s">
        <v>529</v>
      </c>
      <c r="E549" s="321" t="s">
        <v>529</v>
      </c>
      <c r="F549" s="328"/>
      <c r="G549" s="328"/>
      <c r="H549" s="329"/>
      <c r="I549" s="264"/>
      <c r="J549" s="2"/>
      <c r="K549" s="325"/>
      <c r="L549" s="325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27">
        <v>2588641.3619999993</v>
      </c>
      <c r="C550" s="327">
        <v>2116833.8199999998</v>
      </c>
      <c r="D550" s="327">
        <v>100342</v>
      </c>
      <c r="E550" s="2">
        <v>100342</v>
      </c>
      <c r="F550" s="328">
        <v>25.798183831296956</v>
      </c>
      <c r="G550" s="328">
        <v>21.09618923282374</v>
      </c>
      <c r="H550" s="329" t="s">
        <v>1276</v>
      </c>
      <c r="I550" s="264"/>
      <c r="J550" s="2"/>
      <c r="K550" s="325"/>
      <c r="L550" s="325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27">
        <v>949029.59000000008</v>
      </c>
      <c r="C551" s="327">
        <v>1008168.1999999998</v>
      </c>
      <c r="D551" s="321" t="s">
        <v>529</v>
      </c>
      <c r="E551" s="321" t="s">
        <v>529</v>
      </c>
      <c r="F551" s="328"/>
      <c r="G551" s="328"/>
      <c r="H551" s="329"/>
      <c r="I551" s="264"/>
      <c r="J551" s="316"/>
      <c r="K551" s="2"/>
      <c r="L551" s="2"/>
      <c r="M551" s="32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27">
        <v>115061.53825</v>
      </c>
      <c r="C552" s="327">
        <v>26735.23</v>
      </c>
      <c r="D552" s="321" t="s">
        <v>529</v>
      </c>
      <c r="E552" s="321" t="s">
        <v>529</v>
      </c>
      <c r="F552" s="328"/>
      <c r="G552" s="328"/>
      <c r="H552" s="329"/>
      <c r="I552" s="2"/>
      <c r="J552" s="316"/>
      <c r="K552" s="2"/>
      <c r="L552" s="2"/>
      <c r="M552" s="32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27">
        <v>701073.65500000003</v>
      </c>
      <c r="C553" s="327">
        <v>272899.71999999997</v>
      </c>
      <c r="D553" s="321" t="s">
        <v>529</v>
      </c>
      <c r="E553" s="321" t="s">
        <v>529</v>
      </c>
      <c r="F553" s="328"/>
      <c r="G553" s="328"/>
      <c r="H553" s="329"/>
      <c r="I553" s="2"/>
      <c r="J553" s="316"/>
      <c r="K553" s="2"/>
      <c r="L553" s="2"/>
      <c r="M553" s="32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27">
        <v>-0.17000000000007276</v>
      </c>
      <c r="C554" s="327">
        <v>-1271.52</v>
      </c>
      <c r="D554" s="321" t="s">
        <v>529</v>
      </c>
      <c r="E554" s="321" t="s">
        <v>529</v>
      </c>
      <c r="F554" s="328"/>
      <c r="G554" s="328"/>
      <c r="H554" s="329"/>
      <c r="I554" s="2"/>
      <c r="J554" s="316"/>
      <c r="K554" s="2"/>
      <c r="L554" s="2"/>
      <c r="M554" s="32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27">
        <v>87264.259249999988</v>
      </c>
      <c r="C555" s="327">
        <v>0</v>
      </c>
      <c r="D555" s="321" t="s">
        <v>529</v>
      </c>
      <c r="E555" s="321" t="s">
        <v>529</v>
      </c>
      <c r="F555" s="328"/>
      <c r="G555" s="328"/>
      <c r="H555" s="329"/>
      <c r="I555" s="2"/>
      <c r="J555" s="316"/>
      <c r="K555" s="2"/>
      <c r="L555" s="2"/>
      <c r="M555" s="32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27">
        <v>557814.17985347495</v>
      </c>
      <c r="C556" s="327">
        <v>3242.52</v>
      </c>
      <c r="D556" s="321" t="s">
        <v>529</v>
      </c>
      <c r="E556" s="321" t="s">
        <v>529</v>
      </c>
      <c r="F556" s="328"/>
      <c r="G556" s="328"/>
      <c r="H556" s="329"/>
      <c r="I556" s="2"/>
      <c r="J556" s="316"/>
      <c r="K556" s="2"/>
      <c r="L556" s="2"/>
      <c r="M556" s="32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27">
        <v>1524112.41738</v>
      </c>
      <c r="C557" s="327">
        <v>2158606.6999999997</v>
      </c>
      <c r="D557" s="321" t="s">
        <v>529</v>
      </c>
      <c r="E557" s="321" t="s">
        <v>529</v>
      </c>
      <c r="F557" s="328"/>
      <c r="G557" s="328"/>
      <c r="H557" s="329"/>
      <c r="I557" s="2"/>
      <c r="J557" s="316"/>
      <c r="K557" s="2"/>
      <c r="L557" s="2"/>
      <c r="M557" s="32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27">
        <v>0</v>
      </c>
      <c r="C558" s="327">
        <v>0</v>
      </c>
      <c r="D558" s="321" t="s">
        <v>529</v>
      </c>
      <c r="E558" s="321" t="s">
        <v>529</v>
      </c>
      <c r="F558" s="328"/>
      <c r="G558" s="328"/>
      <c r="H558" s="329"/>
      <c r="I558" s="2"/>
      <c r="J558" s="316"/>
      <c r="K558" s="2"/>
      <c r="L558" s="2"/>
      <c r="M558" s="32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27">
        <v>1517407.834713625</v>
      </c>
      <c r="C559" s="327">
        <v>1061557.6500000001</v>
      </c>
      <c r="D559" s="321" t="s">
        <v>529</v>
      </c>
      <c r="E559" s="321" t="s">
        <v>529</v>
      </c>
      <c r="F559" s="328"/>
      <c r="G559" s="328"/>
      <c r="H559" s="329"/>
      <c r="I559" s="2"/>
      <c r="J559" s="316"/>
      <c r="K559" s="2"/>
      <c r="L559" s="2"/>
      <c r="M559" s="32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27">
        <v>63607.626500000006</v>
      </c>
      <c r="C560" s="327">
        <v>0</v>
      </c>
      <c r="D560" s="321" t="s">
        <v>529</v>
      </c>
      <c r="E560" s="321" t="s">
        <v>529</v>
      </c>
      <c r="F560" s="328"/>
      <c r="G560" s="328"/>
      <c r="H560" s="329"/>
      <c r="I560" s="2"/>
      <c r="J560" s="316"/>
      <c r="K560" s="2"/>
      <c r="L560" s="2"/>
      <c r="M560" s="32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27">
        <v>335208.30449999997</v>
      </c>
      <c r="C561" s="327">
        <v>0</v>
      </c>
      <c r="D561" s="321" t="s">
        <v>529</v>
      </c>
      <c r="E561" s="321" t="s">
        <v>529</v>
      </c>
      <c r="F561" s="328"/>
      <c r="G561" s="328"/>
      <c r="H561" s="329"/>
      <c r="I561" s="2"/>
      <c r="J561" s="316"/>
      <c r="K561" s="2"/>
      <c r="L561" s="2"/>
      <c r="M561" s="32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27">
        <v>0</v>
      </c>
      <c r="C562" s="327">
        <v>0</v>
      </c>
      <c r="D562" s="321" t="s">
        <v>529</v>
      </c>
      <c r="E562" s="321" t="s">
        <v>529</v>
      </c>
      <c r="F562" s="328"/>
      <c r="G562" s="328"/>
      <c r="H562" s="329"/>
      <c r="I562" s="2"/>
      <c r="J562" s="316"/>
      <c r="K562" s="2"/>
      <c r="L562" s="2"/>
      <c r="M562" s="32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27">
        <v>214280.16275000002</v>
      </c>
      <c r="C563" s="327">
        <v>50</v>
      </c>
      <c r="D563" s="321" t="s">
        <v>529</v>
      </c>
      <c r="E563" s="321" t="s">
        <v>529</v>
      </c>
      <c r="F563" s="328"/>
      <c r="G563" s="328"/>
      <c r="H563" s="329"/>
      <c r="I563" s="2"/>
      <c r="J563" s="316"/>
      <c r="K563" s="2"/>
      <c r="L563" s="2"/>
      <c r="M563" s="32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27">
        <v>17575.629749999996</v>
      </c>
      <c r="C564" s="327">
        <v>0</v>
      </c>
      <c r="D564" s="321" t="s">
        <v>529</v>
      </c>
      <c r="E564" s="321" t="s">
        <v>529</v>
      </c>
      <c r="F564" s="328"/>
      <c r="G564" s="328"/>
      <c r="H564" s="329"/>
      <c r="I564" s="2"/>
      <c r="J564" s="316"/>
      <c r="K564" s="2"/>
      <c r="L564" s="2"/>
      <c r="M564" s="32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27">
        <v>30091.622249999997</v>
      </c>
      <c r="C565" s="327">
        <v>0</v>
      </c>
      <c r="D565" s="321" t="s">
        <v>529</v>
      </c>
      <c r="E565" s="321" t="s">
        <v>529</v>
      </c>
      <c r="F565" s="328"/>
      <c r="G565" s="328"/>
      <c r="H565" s="329"/>
      <c r="I565" s="2"/>
      <c r="J565" s="316"/>
      <c r="K565" s="2"/>
      <c r="L565" s="2"/>
      <c r="M565" s="32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27">
        <v>10482.752750000003</v>
      </c>
      <c r="C566" s="327">
        <v>0</v>
      </c>
      <c r="D566" s="321" t="s">
        <v>529</v>
      </c>
      <c r="E566" s="321" t="s">
        <v>529</v>
      </c>
      <c r="F566" s="328"/>
      <c r="G566" s="328"/>
      <c r="H566" s="329"/>
      <c r="I566" s="2"/>
      <c r="J566" s="316"/>
      <c r="K566" s="2"/>
      <c r="L566" s="2"/>
      <c r="M566" s="32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27">
        <v>808537.98836307495</v>
      </c>
      <c r="C567" s="327">
        <v>247845.4</v>
      </c>
      <c r="D567" s="321" t="s">
        <v>529</v>
      </c>
      <c r="E567" s="321" t="s">
        <v>529</v>
      </c>
      <c r="F567" s="328"/>
      <c r="G567" s="328"/>
      <c r="H567" s="329"/>
      <c r="I567" s="2"/>
      <c r="J567" s="316"/>
      <c r="K567" s="2"/>
      <c r="L567" s="2"/>
      <c r="M567" s="32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27">
        <v>154452.670456375</v>
      </c>
      <c r="C568" s="327">
        <v>24262.61</v>
      </c>
      <c r="D568" s="321" t="s">
        <v>529</v>
      </c>
      <c r="E568" s="321" t="s">
        <v>529</v>
      </c>
      <c r="F568" s="328"/>
      <c r="G568" s="328"/>
      <c r="H568" s="329"/>
      <c r="I568" s="2"/>
      <c r="J568" s="316"/>
      <c r="K568" s="2"/>
      <c r="L568" s="2"/>
      <c r="M568" s="32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27">
        <v>908323.51161359996</v>
      </c>
      <c r="C569" s="327">
        <v>652426.01</v>
      </c>
      <c r="D569" s="321" t="s">
        <v>529</v>
      </c>
      <c r="E569" s="321" t="s">
        <v>529</v>
      </c>
      <c r="F569" s="328"/>
      <c r="G569" s="328"/>
      <c r="H569" s="329"/>
      <c r="I569" s="2"/>
      <c r="J569" s="316"/>
      <c r="K569" s="2"/>
      <c r="L569" s="2"/>
      <c r="M569" s="32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27">
        <v>1508484.8191500003</v>
      </c>
      <c r="C570" s="327">
        <v>1451234.98</v>
      </c>
      <c r="D570" s="321" t="s">
        <v>529</v>
      </c>
      <c r="E570" s="321" t="s">
        <v>529</v>
      </c>
      <c r="F570" s="328"/>
      <c r="G570" s="328"/>
      <c r="H570" s="329"/>
      <c r="I570" s="2"/>
      <c r="J570" s="316"/>
      <c r="K570" s="2"/>
      <c r="L570" s="2"/>
      <c r="M570" s="32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27">
        <v>0</v>
      </c>
      <c r="C571" s="327">
        <v>12417.31</v>
      </c>
      <c r="D571" s="321" t="s">
        <v>529</v>
      </c>
      <c r="E571" s="321" t="s">
        <v>529</v>
      </c>
      <c r="F571" s="328"/>
      <c r="G571" s="328"/>
      <c r="H571" s="329"/>
      <c r="I571" s="2"/>
      <c r="J571" s="316"/>
      <c r="K571" s="2"/>
      <c r="L571" s="2"/>
      <c r="M571" s="32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27">
        <v>93033.581999999995</v>
      </c>
      <c r="C572" s="327">
        <v>0</v>
      </c>
      <c r="D572" s="321" t="s">
        <v>529</v>
      </c>
      <c r="E572" s="321" t="s">
        <v>529</v>
      </c>
      <c r="F572" s="328"/>
      <c r="G572" s="328"/>
      <c r="H572" s="329"/>
      <c r="I572" s="2"/>
      <c r="J572" s="316"/>
      <c r="K572" s="2"/>
      <c r="L572" s="2"/>
      <c r="M572" s="32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27">
        <v>11254.406750000002</v>
      </c>
      <c r="C573" s="327">
        <v>0</v>
      </c>
      <c r="D573" s="321" t="s">
        <v>529</v>
      </c>
      <c r="E573" s="321" t="s">
        <v>529</v>
      </c>
      <c r="F573" s="328"/>
      <c r="G573" s="328"/>
      <c r="H573" s="329"/>
      <c r="I573" s="2"/>
      <c r="J573" s="316"/>
      <c r="K573" s="2"/>
      <c r="L573" s="2"/>
      <c r="M573" s="32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27">
        <v>7174374.3732049</v>
      </c>
      <c r="C574" s="327">
        <v>15098744.390000001</v>
      </c>
      <c r="D574" s="321" t="s">
        <v>529</v>
      </c>
      <c r="E574" s="321" t="s">
        <v>529</v>
      </c>
      <c r="F574" s="328"/>
      <c r="G574" s="328"/>
      <c r="H574" s="329"/>
      <c r="I574" s="2"/>
      <c r="J574" s="316"/>
      <c r="K574" s="2"/>
      <c r="L574" s="2"/>
      <c r="M574" s="32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27">
        <v>1521503</v>
      </c>
      <c r="C575" s="327">
        <v>-3784479.2800000003</v>
      </c>
      <c r="D575" s="321" t="s">
        <v>529</v>
      </c>
      <c r="E575" s="321" t="s">
        <v>529</v>
      </c>
      <c r="F575" s="328"/>
      <c r="G575" s="328"/>
      <c r="H575" s="32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2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2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2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0"/>
      <c r="B612" s="2"/>
      <c r="C612" s="321" t="s">
        <v>589</v>
      </c>
      <c r="D612" s="2">
        <v>96783</v>
      </c>
      <c r="E612" s="2">
        <v>53409179.805009767</v>
      </c>
      <c r="F612" s="2">
        <v>5970997.9999999991</v>
      </c>
      <c r="G612" s="2">
        <v>22735</v>
      </c>
      <c r="H612" s="320">
        <v>203.87000000000003</v>
      </c>
      <c r="I612" s="2">
        <v>24579.919999999998</v>
      </c>
      <c r="J612" s="2">
        <v>181469.48</v>
      </c>
      <c r="K612" s="2">
        <v>243180461.28000003</v>
      </c>
      <c r="L612" s="320">
        <v>93.28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0"/>
      <c r="B613" s="2"/>
      <c r="C613" s="321" t="s">
        <v>590</v>
      </c>
      <c r="D613" s="321" t="s">
        <v>591</v>
      </c>
      <c r="E613" s="324" t="s">
        <v>592</v>
      </c>
      <c r="F613" s="321" t="s">
        <v>593</v>
      </c>
      <c r="G613" s="321" t="s">
        <v>594</v>
      </c>
      <c r="H613" s="321" t="s">
        <v>595</v>
      </c>
      <c r="I613" s="321" t="s">
        <v>596</v>
      </c>
      <c r="J613" s="321" t="s">
        <v>597</v>
      </c>
      <c r="K613" s="321" t="s">
        <v>598</v>
      </c>
      <c r="L613" s="324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0">
        <v>8430</v>
      </c>
      <c r="B614" s="324" t="s">
        <v>140</v>
      </c>
      <c r="C614" s="2">
        <v>2116833.8199999998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6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0"/>
      <c r="B615" s="324" t="s">
        <v>601</v>
      </c>
      <c r="C615" s="331">
        <v>-3784479.2800000003</v>
      </c>
      <c r="D615" s="332">
        <v>-1667645.4600000004</v>
      </c>
      <c r="E615" s="2"/>
      <c r="F615" s="2"/>
      <c r="G615" s="2"/>
      <c r="H615" s="2"/>
      <c r="I615" s="2"/>
      <c r="J615" s="2"/>
      <c r="K615" s="2"/>
      <c r="L615" s="2"/>
      <c r="M615" s="2"/>
      <c r="N615" s="316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0">
        <v>8310</v>
      </c>
      <c r="B616" s="333" t="s">
        <v>603</v>
      </c>
      <c r="C616" s="2">
        <v>0</v>
      </c>
      <c r="D616" s="2"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6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0">
        <v>8510</v>
      </c>
      <c r="B617" s="333" t="s">
        <v>145</v>
      </c>
      <c r="C617" s="2">
        <v>0</v>
      </c>
      <c r="D617" s="2"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16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0">
        <v>8470</v>
      </c>
      <c r="B618" s="333" t="s">
        <v>606</v>
      </c>
      <c r="C618" s="2">
        <v>26735.23</v>
      </c>
      <c r="D618" s="2"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16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0">
        <v>8610</v>
      </c>
      <c r="B619" s="333" t="s">
        <v>608</v>
      </c>
      <c r="C619" s="2">
        <v>1061557.6500000001</v>
      </c>
      <c r="D619" s="2">
        <v>-384004.90500976419</v>
      </c>
      <c r="E619" s="2"/>
      <c r="F619" s="2"/>
      <c r="G619" s="2"/>
      <c r="H619" s="2"/>
      <c r="I619" s="2"/>
      <c r="J619" s="2"/>
      <c r="K619" s="2"/>
      <c r="L619" s="2"/>
      <c r="M619" s="2"/>
      <c r="N619" s="316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0">
        <v>8790</v>
      </c>
      <c r="B620" s="333" t="s">
        <v>610</v>
      </c>
      <c r="C620" s="2">
        <v>15098744.390000001</v>
      </c>
      <c r="D620" s="2">
        <v>0</v>
      </c>
      <c r="E620" s="2"/>
      <c r="F620" s="2"/>
      <c r="G620" s="2"/>
      <c r="H620" s="2"/>
      <c r="I620" s="2"/>
      <c r="J620" s="2"/>
      <c r="K620" s="2"/>
      <c r="L620" s="2"/>
      <c r="M620" s="2"/>
      <c r="N620" s="316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0">
        <v>8630</v>
      </c>
      <c r="B621" s="333" t="s">
        <v>612</v>
      </c>
      <c r="C621" s="2">
        <v>0</v>
      </c>
      <c r="D621" s="2"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16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0">
        <v>8770</v>
      </c>
      <c r="B622" s="324" t="s">
        <v>614</v>
      </c>
      <c r="C622" s="2">
        <v>0</v>
      </c>
      <c r="D622" s="2"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16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0">
        <v>8640</v>
      </c>
      <c r="B623" s="333" t="s">
        <v>616</v>
      </c>
      <c r="C623" s="2">
        <v>0</v>
      </c>
      <c r="D623" s="2">
        <v>0</v>
      </c>
      <c r="E623" s="2">
        <v>15803032.364990236</v>
      </c>
      <c r="F623" s="2"/>
      <c r="G623" s="2"/>
      <c r="H623" s="2"/>
      <c r="I623" s="2"/>
      <c r="J623" s="2"/>
      <c r="K623" s="2"/>
      <c r="L623" s="2"/>
      <c r="M623" s="2"/>
      <c r="N623" s="316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0">
        <v>8420</v>
      </c>
      <c r="B624" s="333" t="s">
        <v>139</v>
      </c>
      <c r="C624" s="2">
        <v>33098.720000000001</v>
      </c>
      <c r="D624" s="2">
        <v>0</v>
      </c>
      <c r="E624" s="2">
        <v>9793.4502141649955</v>
      </c>
      <c r="F624" s="2">
        <v>42892.170214164995</v>
      </c>
      <c r="G624" s="2"/>
      <c r="H624" s="2"/>
      <c r="I624" s="2"/>
      <c r="J624" s="2"/>
      <c r="K624" s="2"/>
      <c r="L624" s="2"/>
      <c r="M624" s="2"/>
      <c r="N624" s="316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0">
        <v>8320</v>
      </c>
      <c r="B625" s="333" t="s">
        <v>135</v>
      </c>
      <c r="C625" s="2">
        <v>1092346.3599999999</v>
      </c>
      <c r="D625" s="2">
        <v>-71869.535080127724</v>
      </c>
      <c r="E625" s="2">
        <v>301944.87821770558</v>
      </c>
      <c r="F625" s="2">
        <v>2262.5860109197151</v>
      </c>
      <c r="G625" s="2">
        <v>1324684.2891484974</v>
      </c>
      <c r="H625" s="2"/>
      <c r="I625" s="2"/>
      <c r="J625" s="2"/>
      <c r="K625" s="2"/>
      <c r="L625" s="2"/>
      <c r="M625" s="2"/>
      <c r="N625" s="316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0">
        <v>8650</v>
      </c>
      <c r="B626" s="333" t="s">
        <v>152</v>
      </c>
      <c r="C626" s="2">
        <v>50</v>
      </c>
      <c r="D626" s="2">
        <v>0</v>
      </c>
      <c r="E626" s="2">
        <v>14.794303547335055</v>
      </c>
      <c r="F626" s="2">
        <v>0</v>
      </c>
      <c r="G626" s="2">
        <v>0</v>
      </c>
      <c r="H626" s="2"/>
      <c r="I626" s="2"/>
      <c r="J626" s="2"/>
      <c r="K626" s="2"/>
      <c r="L626" s="2"/>
      <c r="M626" s="2"/>
      <c r="N626" s="316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0">
        <v>8620</v>
      </c>
      <c r="B627" s="324" t="s">
        <v>621</v>
      </c>
      <c r="C627" s="2">
        <v>0</v>
      </c>
      <c r="D627" s="2">
        <v>0</v>
      </c>
      <c r="E627" s="2">
        <v>0</v>
      </c>
      <c r="F627" s="2">
        <v>0</v>
      </c>
      <c r="G627" s="2">
        <v>0</v>
      </c>
      <c r="H627" s="2"/>
      <c r="I627" s="2"/>
      <c r="J627" s="2"/>
      <c r="K627" s="2"/>
      <c r="L627" s="2"/>
      <c r="M627" s="2"/>
      <c r="N627" s="316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0">
        <v>8330</v>
      </c>
      <c r="B628" s="333" t="s">
        <v>136</v>
      </c>
      <c r="C628" s="2">
        <v>0</v>
      </c>
      <c r="D628" s="2">
        <v>0</v>
      </c>
      <c r="E628" s="2">
        <v>0</v>
      </c>
      <c r="F628" s="2">
        <v>0</v>
      </c>
      <c r="G628" s="2">
        <v>0</v>
      </c>
      <c r="H628" s="2">
        <v>64.794303547335062</v>
      </c>
      <c r="I628" s="2"/>
      <c r="J628" s="2"/>
      <c r="K628" s="2"/>
      <c r="L628" s="2"/>
      <c r="M628" s="2"/>
      <c r="N628" s="316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0">
        <v>8460</v>
      </c>
      <c r="B629" s="333" t="s">
        <v>141</v>
      </c>
      <c r="C629" s="2">
        <v>1008168.1999999998</v>
      </c>
      <c r="D629" s="2">
        <v>-25070.768051207346</v>
      </c>
      <c r="E629" s="2">
        <v>290884.83649712009</v>
      </c>
      <c r="F629" s="2">
        <v>414.85111170958191</v>
      </c>
      <c r="G629" s="2">
        <v>0</v>
      </c>
      <c r="H629" s="2">
        <v>3.7407610376815303</v>
      </c>
      <c r="I629" s="2">
        <v>1274400.86031866</v>
      </c>
      <c r="J629" s="2"/>
      <c r="K629" s="2"/>
      <c r="L629" s="2"/>
      <c r="M629" s="2"/>
      <c r="N629" s="316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0">
        <v>8350</v>
      </c>
      <c r="B630" s="333" t="s">
        <v>625</v>
      </c>
      <c r="C630" s="2">
        <v>0</v>
      </c>
      <c r="D630" s="2">
        <v>0</v>
      </c>
      <c r="E630" s="2">
        <v>0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/>
      <c r="L630" s="2"/>
      <c r="M630" s="2"/>
      <c r="N630" s="316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0">
        <v>8200</v>
      </c>
      <c r="B631" s="333" t="s">
        <v>627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/>
      <c r="L631" s="2"/>
      <c r="M631" s="2"/>
      <c r="N631" s="316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0">
        <v>8360</v>
      </c>
      <c r="B632" s="333" t="s">
        <v>629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/>
      <c r="L632" s="2"/>
      <c r="M632" s="2"/>
      <c r="N632" s="316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0">
        <v>8370</v>
      </c>
      <c r="B633" s="333" t="s">
        <v>631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/>
      <c r="L633" s="2"/>
      <c r="M633" s="2"/>
      <c r="N633" s="316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0">
        <v>8490</v>
      </c>
      <c r="B634" s="333" t="s">
        <v>633</v>
      </c>
      <c r="C634" s="2">
        <v>-1271.52</v>
      </c>
      <c r="D634" s="2">
        <v>0</v>
      </c>
      <c r="E634" s="2">
        <v>-376.22505693014938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/>
      <c r="L634" s="2"/>
      <c r="M634" s="2"/>
      <c r="N634" s="316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0">
        <v>8530</v>
      </c>
      <c r="B635" s="333" t="s">
        <v>635</v>
      </c>
      <c r="C635" s="2">
        <v>3242.52</v>
      </c>
      <c r="D635" s="2">
        <v>0</v>
      </c>
      <c r="E635" s="2">
        <v>959.41650276609732</v>
      </c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/>
      <c r="L635" s="2"/>
      <c r="M635" s="2"/>
      <c r="N635" s="316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0">
        <v>8480</v>
      </c>
      <c r="B636" s="333" t="s">
        <v>637</v>
      </c>
      <c r="C636" s="2">
        <v>272899.71999999997</v>
      </c>
      <c r="D636" s="2">
        <v>0</v>
      </c>
      <c r="E636" s="2">
        <v>80747.225913254864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/>
      <c r="L636" s="2"/>
      <c r="M636" s="2"/>
      <c r="N636" s="316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0">
        <v>8560</v>
      </c>
      <c r="B637" s="333" t="s">
        <v>147</v>
      </c>
      <c r="C637" s="2">
        <v>2158606.6999999997</v>
      </c>
      <c r="D637" s="2">
        <v>0</v>
      </c>
      <c r="E637" s="2">
        <v>638701.65518222423</v>
      </c>
      <c r="F637" s="2">
        <v>116.55396240901725</v>
      </c>
      <c r="G637" s="2">
        <v>0</v>
      </c>
      <c r="H637" s="2">
        <v>0</v>
      </c>
      <c r="I637" s="2">
        <v>0</v>
      </c>
      <c r="J637" s="2">
        <v>0</v>
      </c>
      <c r="K637" s="2"/>
      <c r="L637" s="2"/>
      <c r="M637" s="2"/>
      <c r="N637" s="316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0">
        <v>8590</v>
      </c>
      <c r="B638" s="333" t="s">
        <v>640</v>
      </c>
      <c r="C638" s="2">
        <v>0</v>
      </c>
      <c r="D638" s="2">
        <v>0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/>
      <c r="L638" s="2"/>
      <c r="M638" s="2"/>
      <c r="N638" s="316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0">
        <v>8660</v>
      </c>
      <c r="B639" s="333" t="s">
        <v>642</v>
      </c>
      <c r="C639" s="2">
        <v>0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/>
      <c r="L639" s="2"/>
      <c r="M639" s="2"/>
      <c r="N639" s="316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0">
        <v>8670</v>
      </c>
      <c r="B640" s="333" t="s">
        <v>644</v>
      </c>
      <c r="C640" s="2">
        <v>0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/>
      <c r="L640" s="2"/>
      <c r="M640" s="2"/>
      <c r="N640" s="316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0">
        <v>8680</v>
      </c>
      <c r="B641" s="333" t="s">
        <v>646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/>
      <c r="L641" s="2"/>
      <c r="M641" s="2"/>
      <c r="N641" s="316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0">
        <v>8690</v>
      </c>
      <c r="B642" s="333" t="s">
        <v>648</v>
      </c>
      <c r="C642" s="2">
        <v>247845.4</v>
      </c>
      <c r="D642" s="2">
        <v>-36391.382903195816</v>
      </c>
      <c r="E642" s="2">
        <v>62566.298304669945</v>
      </c>
      <c r="F642" s="2">
        <v>0</v>
      </c>
      <c r="G642" s="2">
        <v>0</v>
      </c>
      <c r="H642" s="2">
        <v>0</v>
      </c>
      <c r="I642" s="2">
        <v>39080.889461088416</v>
      </c>
      <c r="J642" s="2">
        <v>0</v>
      </c>
      <c r="K642" s="2"/>
      <c r="L642" s="2"/>
      <c r="M642" s="2"/>
      <c r="N642" s="316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0">
        <v>8700</v>
      </c>
      <c r="B643" s="333" t="s">
        <v>650</v>
      </c>
      <c r="C643" s="2">
        <v>24262.61</v>
      </c>
      <c r="D643" s="2">
        <v>0</v>
      </c>
      <c r="E643" s="2">
        <v>7178.9683438121401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/>
      <c r="L643" s="2"/>
      <c r="M643" s="2"/>
      <c r="N643" s="316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0">
        <v>8710</v>
      </c>
      <c r="B644" s="333" t="s">
        <v>652</v>
      </c>
      <c r="C644" s="2">
        <v>652426.01</v>
      </c>
      <c r="D644" s="2">
        <v>0</v>
      </c>
      <c r="E644" s="2">
        <v>193043.76868233312</v>
      </c>
      <c r="F644" s="2">
        <v>1.8405351755725523</v>
      </c>
      <c r="G644" s="2">
        <v>0</v>
      </c>
      <c r="H644" s="2">
        <v>0.31782166845212662</v>
      </c>
      <c r="I644" s="2">
        <v>0</v>
      </c>
      <c r="J644" s="2">
        <v>0</v>
      </c>
      <c r="K644" s="2">
        <v>4343640.7667492749</v>
      </c>
      <c r="L644" s="2"/>
      <c r="M644" s="2"/>
      <c r="N644" s="316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0">
        <v>8720</v>
      </c>
      <c r="B645" s="333" t="s">
        <v>654</v>
      </c>
      <c r="C645" s="2">
        <v>1451234.98</v>
      </c>
      <c r="D645" s="2">
        <v>-3032.6152419329846</v>
      </c>
      <c r="E645" s="2">
        <v>428502.90764398576</v>
      </c>
      <c r="F645" s="2">
        <v>21.670502246338071</v>
      </c>
      <c r="G645" s="2">
        <v>0</v>
      </c>
      <c r="H645" s="2">
        <v>3.2068206346819577</v>
      </c>
      <c r="I645" s="2">
        <v>3256.5247582829825</v>
      </c>
      <c r="J645" s="2">
        <v>0</v>
      </c>
      <c r="K645" s="2">
        <v>0</v>
      </c>
      <c r="L645" s="2"/>
      <c r="M645" s="2"/>
      <c r="N645" s="316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0">
        <v>8730</v>
      </c>
      <c r="B646" s="333" t="s">
        <v>656</v>
      </c>
      <c r="C646" s="2">
        <v>12417.31</v>
      </c>
      <c r="D646" s="2">
        <v>0</v>
      </c>
      <c r="E646" s="2">
        <v>3674.109067627181</v>
      </c>
      <c r="F646" s="2">
        <v>0</v>
      </c>
      <c r="G646" s="2">
        <v>0</v>
      </c>
      <c r="H646" s="2">
        <v>5.7207900321382787E-2</v>
      </c>
      <c r="I646" s="2">
        <v>0</v>
      </c>
      <c r="J646" s="2">
        <v>0</v>
      </c>
      <c r="K646" s="2">
        <v>0</v>
      </c>
      <c r="L646" s="2"/>
      <c r="M646" s="2"/>
      <c r="N646" s="316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0">
        <v>8740</v>
      </c>
      <c r="B647" s="333" t="s">
        <v>658</v>
      </c>
      <c r="C647" s="2">
        <v>0</v>
      </c>
      <c r="D647" s="2">
        <v>0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1896078.1507587445</v>
      </c>
      <c r="M647" s="2"/>
      <c r="N647" s="316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0"/>
      <c r="B648" s="330"/>
      <c r="C648" s="2">
        <v>21474718.819999997</v>
      </c>
      <c r="D648" s="2"/>
      <c r="E648" s="2"/>
      <c r="F648" s="2"/>
      <c r="G648" s="2"/>
      <c r="H648" s="2"/>
      <c r="I648" s="2"/>
      <c r="J648" s="2"/>
      <c r="K648" s="2"/>
      <c r="L648" s="33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1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1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1" t="s">
        <v>590</v>
      </c>
      <c r="D667" s="321" t="s">
        <v>591</v>
      </c>
      <c r="E667" s="324" t="s">
        <v>592</v>
      </c>
      <c r="F667" s="321" t="s">
        <v>593</v>
      </c>
      <c r="G667" s="321" t="s">
        <v>594</v>
      </c>
      <c r="H667" s="321" t="s">
        <v>595</v>
      </c>
      <c r="I667" s="321" t="s">
        <v>596</v>
      </c>
      <c r="J667" s="321" t="s">
        <v>597</v>
      </c>
      <c r="K667" s="321" t="s">
        <v>598</v>
      </c>
      <c r="L667" s="324" t="s">
        <v>599</v>
      </c>
      <c r="M667" s="321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0">
        <v>6010</v>
      </c>
      <c r="B668" s="324" t="s">
        <v>283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324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0">
        <v>6030</v>
      </c>
      <c r="B669" s="324" t="s">
        <v>284</v>
      </c>
      <c r="C669" s="2">
        <v>0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324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0">
        <v>6070</v>
      </c>
      <c r="B670" s="324" t="s">
        <v>665</v>
      </c>
      <c r="C670" s="2">
        <v>5409979.870000001</v>
      </c>
      <c r="D670" s="2">
        <v>-273366.14098447043</v>
      </c>
      <c r="E670" s="2">
        <v>1519852.4542492884</v>
      </c>
      <c r="F670" s="2">
        <v>1514.8278299503002</v>
      </c>
      <c r="G670" s="2">
        <v>1324684.2891484974</v>
      </c>
      <c r="H670" s="2">
        <v>12.967124072846765</v>
      </c>
      <c r="I670" s="2">
        <v>293568.88904795924</v>
      </c>
      <c r="J670" s="2">
        <v>0</v>
      </c>
      <c r="K670" s="2">
        <v>397366.03046371124</v>
      </c>
      <c r="L670" s="2">
        <v>498208.35629391973</v>
      </c>
      <c r="M670" s="2">
        <v>3761842</v>
      </c>
      <c r="N670" s="324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0">
        <v>6100</v>
      </c>
      <c r="B671" s="324" t="s">
        <v>667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324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0">
        <v>6120</v>
      </c>
      <c r="B672" s="324" t="s">
        <v>669</v>
      </c>
      <c r="C672" s="2">
        <v>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324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0">
        <v>6140</v>
      </c>
      <c r="B673" s="324" t="s">
        <v>671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324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0">
        <v>6150</v>
      </c>
      <c r="B674" s="324" t="s">
        <v>673</v>
      </c>
      <c r="C674" s="2">
        <v>0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324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0">
        <v>6170</v>
      </c>
      <c r="B675" s="324" t="s">
        <v>99</v>
      </c>
      <c r="C675" s="2">
        <v>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324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0">
        <v>6200</v>
      </c>
      <c r="B676" s="324" t="s">
        <v>288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324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0">
        <v>6210</v>
      </c>
      <c r="B677" s="324" t="s">
        <v>289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324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0">
        <v>6330</v>
      </c>
      <c r="B678" s="324" t="s">
        <v>678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324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0">
        <v>6400</v>
      </c>
      <c r="B679" s="324" t="s">
        <v>680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324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0">
        <v>7010</v>
      </c>
      <c r="B680" s="324" t="s">
        <v>682</v>
      </c>
      <c r="C680" s="2">
        <v>2166378.38</v>
      </c>
      <c r="D680" s="2">
        <v>-103281.22590992221</v>
      </c>
      <c r="E680" s="2">
        <v>610441.71090503386</v>
      </c>
      <c r="F680" s="2">
        <v>603.78080475091485</v>
      </c>
      <c r="G680" s="2">
        <v>0</v>
      </c>
      <c r="H680" s="2">
        <v>4.1443945566157305</v>
      </c>
      <c r="I680" s="2">
        <v>110914.19501921462</v>
      </c>
      <c r="J680" s="2">
        <v>0</v>
      </c>
      <c r="K680" s="2">
        <v>147073.91092073626</v>
      </c>
      <c r="L680" s="2">
        <v>217902.63482133087</v>
      </c>
      <c r="M680" s="2">
        <v>983659</v>
      </c>
      <c r="N680" s="324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0">
        <v>7020</v>
      </c>
      <c r="B681" s="324" t="s">
        <v>684</v>
      </c>
      <c r="C681" s="2">
        <v>6356367.5999999996</v>
      </c>
      <c r="D681" s="2">
        <v>-293853.52463593817</v>
      </c>
      <c r="E681" s="2">
        <v>1793813.4698185448</v>
      </c>
      <c r="F681" s="2">
        <v>16961.134116108369</v>
      </c>
      <c r="G681" s="2">
        <v>0</v>
      </c>
      <c r="H681" s="2">
        <v>6.7346411545005633</v>
      </c>
      <c r="I681" s="2">
        <v>315570.26273331797</v>
      </c>
      <c r="J681" s="2">
        <v>0</v>
      </c>
      <c r="K681" s="2">
        <v>1055956.4846306392</v>
      </c>
      <c r="L681" s="2">
        <v>181111.23845690838</v>
      </c>
      <c r="M681" s="2">
        <v>3069566</v>
      </c>
      <c r="N681" s="324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0">
        <v>7030</v>
      </c>
      <c r="B682" s="324" t="s">
        <v>686</v>
      </c>
      <c r="C682" s="2">
        <v>1530456.4400000002</v>
      </c>
      <c r="D682" s="2">
        <v>-20676.922104088531</v>
      </c>
      <c r="E682" s="2">
        <v>446722.72954602592</v>
      </c>
      <c r="F682" s="2">
        <v>441.59612359110832</v>
      </c>
      <c r="G682" s="2">
        <v>0</v>
      </c>
      <c r="H682" s="2">
        <v>3.0479098004558942</v>
      </c>
      <c r="I682" s="2">
        <v>22205.133314399547</v>
      </c>
      <c r="J682" s="2">
        <v>0</v>
      </c>
      <c r="K682" s="2">
        <v>112774.90858163525</v>
      </c>
      <c r="L682" s="2">
        <v>154686.47863715744</v>
      </c>
      <c r="M682" s="2">
        <v>716157</v>
      </c>
      <c r="N682" s="324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0">
        <v>7040</v>
      </c>
      <c r="B683" s="324" t="s">
        <v>107</v>
      </c>
      <c r="C683" s="2">
        <v>123142.44</v>
      </c>
      <c r="D683" s="2">
        <v>-3308.3075366541652</v>
      </c>
      <c r="E683" s="2">
        <v>35457.250619885926</v>
      </c>
      <c r="F683" s="2">
        <v>660.01489391506334</v>
      </c>
      <c r="G683" s="2">
        <v>0</v>
      </c>
      <c r="H683" s="2">
        <v>0</v>
      </c>
      <c r="I683" s="2">
        <v>3552.5724635814349</v>
      </c>
      <c r="J683" s="2">
        <v>0</v>
      </c>
      <c r="K683" s="2">
        <v>87702.093955119635</v>
      </c>
      <c r="L683" s="2">
        <v>0</v>
      </c>
      <c r="M683" s="2">
        <v>124064</v>
      </c>
      <c r="N683" s="324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0">
        <v>7050</v>
      </c>
      <c r="B684" s="324" t="s">
        <v>689</v>
      </c>
      <c r="C684" s="2">
        <v>478816.94999999995</v>
      </c>
      <c r="D684" s="2">
        <v>-50916.920681318006</v>
      </c>
      <c r="E684" s="2">
        <v>126609.65843308301</v>
      </c>
      <c r="F684" s="2">
        <v>-83.962439037182705</v>
      </c>
      <c r="G684" s="2">
        <v>0</v>
      </c>
      <c r="H684" s="2">
        <v>1.6780984094272287</v>
      </c>
      <c r="I684" s="2">
        <v>54679.648237987298</v>
      </c>
      <c r="J684" s="2">
        <v>0</v>
      </c>
      <c r="K684" s="2">
        <v>0</v>
      </c>
      <c r="L684" s="2">
        <v>0</v>
      </c>
      <c r="M684" s="2">
        <v>130290</v>
      </c>
      <c r="N684" s="324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0">
        <v>7060</v>
      </c>
      <c r="B685" s="324" t="s">
        <v>691</v>
      </c>
      <c r="C685" s="2">
        <v>77397.17</v>
      </c>
      <c r="D685" s="2">
        <v>0</v>
      </c>
      <c r="E685" s="2">
        <v>22900.744533693887</v>
      </c>
      <c r="F685" s="2">
        <v>229.56104070168641</v>
      </c>
      <c r="G685" s="2">
        <v>0</v>
      </c>
      <c r="H685" s="2">
        <v>5.7207900321382787E-2</v>
      </c>
      <c r="I685" s="2">
        <v>0</v>
      </c>
      <c r="J685" s="2">
        <v>0</v>
      </c>
      <c r="K685" s="2">
        <v>9376.0512512107016</v>
      </c>
      <c r="L685" s="2">
        <v>3658.8128981193609</v>
      </c>
      <c r="M685" s="2">
        <v>36165</v>
      </c>
      <c r="N685" s="324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0">
        <v>7070</v>
      </c>
      <c r="B686" s="324" t="s">
        <v>109</v>
      </c>
      <c r="C686" s="2">
        <v>2114949.4200000004</v>
      </c>
      <c r="D686" s="2">
        <v>-28017.229451039959</v>
      </c>
      <c r="E686" s="2">
        <v>617494.16619372403</v>
      </c>
      <c r="F686" s="2">
        <v>3151.4640765476788</v>
      </c>
      <c r="G686" s="2">
        <v>0</v>
      </c>
      <c r="H686" s="2">
        <v>3.7566521211041368</v>
      </c>
      <c r="I686" s="2">
        <v>30087.986749351705</v>
      </c>
      <c r="J686" s="2">
        <v>0</v>
      </c>
      <c r="K686" s="2">
        <v>231203.27156139145</v>
      </c>
      <c r="L686" s="2">
        <v>0</v>
      </c>
      <c r="M686" s="2">
        <v>853923</v>
      </c>
      <c r="N686" s="324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0">
        <v>7110</v>
      </c>
      <c r="B687" s="324" t="s">
        <v>694</v>
      </c>
      <c r="C687" s="2">
        <v>25050.59</v>
      </c>
      <c r="D687" s="2">
        <v>0</v>
      </c>
      <c r="E687" s="2">
        <v>7412.1206499967211</v>
      </c>
      <c r="F687" s="2">
        <v>3.297188531682934E-2</v>
      </c>
      <c r="G687" s="2">
        <v>0</v>
      </c>
      <c r="H687" s="2">
        <v>0</v>
      </c>
      <c r="I687" s="2">
        <v>0</v>
      </c>
      <c r="J687" s="2">
        <v>0</v>
      </c>
      <c r="K687" s="2">
        <v>92.12241219134286</v>
      </c>
      <c r="L687" s="2">
        <v>0</v>
      </c>
      <c r="M687" s="2">
        <v>7504</v>
      </c>
      <c r="N687" s="324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0">
        <v>7120</v>
      </c>
      <c r="B688" s="324" t="s">
        <v>696</v>
      </c>
      <c r="C688" s="2">
        <v>430313.74</v>
      </c>
      <c r="D688" s="2">
        <v>-12406.153262453119</v>
      </c>
      <c r="E688" s="2">
        <v>123653.03385859045</v>
      </c>
      <c r="F688" s="2">
        <v>86.498472673839217</v>
      </c>
      <c r="G688" s="2">
        <v>0</v>
      </c>
      <c r="H688" s="2">
        <v>0.59750473668999804</v>
      </c>
      <c r="I688" s="2">
        <v>13323.183683107436</v>
      </c>
      <c r="J688" s="2">
        <v>0</v>
      </c>
      <c r="K688" s="2">
        <v>46151.443016253274</v>
      </c>
      <c r="L688" s="2">
        <v>0</v>
      </c>
      <c r="M688" s="2">
        <v>170809</v>
      </c>
      <c r="N688" s="324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0">
        <v>7130</v>
      </c>
      <c r="B689" s="324" t="s">
        <v>698</v>
      </c>
      <c r="C689" s="2">
        <v>812034.74</v>
      </c>
      <c r="D689" s="2">
        <v>-9924.9226099624957</v>
      </c>
      <c r="E689" s="2">
        <v>237333.12233531411</v>
      </c>
      <c r="F689" s="2">
        <v>415.78703914703937</v>
      </c>
      <c r="G689" s="2">
        <v>0</v>
      </c>
      <c r="H689" s="2">
        <v>1.4492668081416973</v>
      </c>
      <c r="I689" s="2">
        <v>10658.235863082831</v>
      </c>
      <c r="J689" s="2">
        <v>0</v>
      </c>
      <c r="K689" s="2">
        <v>217644.65549264287</v>
      </c>
      <c r="L689" s="2">
        <v>0</v>
      </c>
      <c r="M689" s="2">
        <v>456128</v>
      </c>
      <c r="N689" s="324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0">
        <v>7140</v>
      </c>
      <c r="B690" s="324" t="s">
        <v>1249</v>
      </c>
      <c r="C690" s="2">
        <v>2003401.43</v>
      </c>
      <c r="D690" s="2">
        <v>-168809.83821146277</v>
      </c>
      <c r="E690" s="2">
        <v>542830.09788616444</v>
      </c>
      <c r="F690" s="2">
        <v>318.65545671230035</v>
      </c>
      <c r="G690" s="2">
        <v>0</v>
      </c>
      <c r="H690" s="2">
        <v>3.7725432045267429</v>
      </c>
      <c r="I690" s="2">
        <v>181285.40858269698</v>
      </c>
      <c r="J690" s="2">
        <v>0</v>
      </c>
      <c r="K690" s="2">
        <v>123667.21356277911</v>
      </c>
      <c r="L690" s="2">
        <v>0</v>
      </c>
      <c r="M690" s="2">
        <v>679295</v>
      </c>
      <c r="N690" s="324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0">
        <v>7150</v>
      </c>
      <c r="B691" s="324" t="s">
        <v>701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324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0">
        <v>7160</v>
      </c>
      <c r="B692" s="324" t="s">
        <v>703</v>
      </c>
      <c r="C692" s="2">
        <v>195948.37000000002</v>
      </c>
      <c r="D692" s="2">
        <v>0</v>
      </c>
      <c r="E692" s="2">
        <v>57978.393307710445</v>
      </c>
      <c r="F692" s="2">
        <v>290.33210438593426</v>
      </c>
      <c r="G692" s="2">
        <v>0</v>
      </c>
      <c r="H692" s="2">
        <v>0.3114652350830841</v>
      </c>
      <c r="I692" s="2">
        <v>0</v>
      </c>
      <c r="J692" s="2">
        <v>0</v>
      </c>
      <c r="K692" s="2">
        <v>10084.10890077642</v>
      </c>
      <c r="L692" s="2">
        <v>0</v>
      </c>
      <c r="M692" s="2">
        <v>68353</v>
      </c>
      <c r="N692" s="324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0">
        <v>7170</v>
      </c>
      <c r="B693" s="324" t="s">
        <v>115</v>
      </c>
      <c r="C693" s="2">
        <v>1729307.07</v>
      </c>
      <c r="D693" s="2">
        <v>-32893.536913920841</v>
      </c>
      <c r="E693" s="2">
        <v>501945.13500565151</v>
      </c>
      <c r="F693" s="2">
        <v>6857.7762376742221</v>
      </c>
      <c r="G693" s="2">
        <v>0</v>
      </c>
      <c r="H693" s="2">
        <v>1.264930240439464</v>
      </c>
      <c r="I693" s="2">
        <v>35324.557368466194</v>
      </c>
      <c r="J693" s="2">
        <v>0</v>
      </c>
      <c r="K693" s="2">
        <v>500343.58008825639</v>
      </c>
      <c r="L693" s="2">
        <v>0</v>
      </c>
      <c r="M693" s="2">
        <v>1011579</v>
      </c>
      <c r="N693" s="324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0">
        <v>7180</v>
      </c>
      <c r="B694" s="324" t="s">
        <v>706</v>
      </c>
      <c r="C694" s="2">
        <v>714217.49</v>
      </c>
      <c r="D694" s="2">
        <v>-2946.4613998326158</v>
      </c>
      <c r="E694" s="2">
        <v>210455.19003072218</v>
      </c>
      <c r="F694" s="2">
        <v>145.56483960328603</v>
      </c>
      <c r="G694" s="2">
        <v>0</v>
      </c>
      <c r="H694" s="2">
        <v>1.849722110391377</v>
      </c>
      <c r="I694" s="2">
        <v>3164.236682025321</v>
      </c>
      <c r="J694" s="2">
        <v>0</v>
      </c>
      <c r="K694" s="2">
        <v>80377.317359916051</v>
      </c>
      <c r="L694" s="2">
        <v>0</v>
      </c>
      <c r="M694" s="2">
        <v>291198</v>
      </c>
      <c r="N694" s="324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0">
        <v>7190</v>
      </c>
      <c r="B695" s="324" t="s">
        <v>117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324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0">
        <v>7200</v>
      </c>
      <c r="B696" s="324" t="s">
        <v>709</v>
      </c>
      <c r="C696" s="2">
        <v>123097.4</v>
      </c>
      <c r="D696" s="2">
        <v>-3308.3075366541652</v>
      </c>
      <c r="E696" s="2">
        <v>35443.923911250487</v>
      </c>
      <c r="F696" s="2">
        <v>1.8704900256316321</v>
      </c>
      <c r="G696" s="2">
        <v>0</v>
      </c>
      <c r="H696" s="2">
        <v>0</v>
      </c>
      <c r="I696" s="2">
        <v>3552.5724635814349</v>
      </c>
      <c r="J696" s="2">
        <v>0</v>
      </c>
      <c r="K696" s="2">
        <v>10208.312713355303</v>
      </c>
      <c r="L696" s="2">
        <v>0</v>
      </c>
      <c r="M696" s="2">
        <v>45898</v>
      </c>
      <c r="N696" s="324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0">
        <v>7220</v>
      </c>
      <c r="B697" s="324" t="s">
        <v>711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324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0">
        <v>7230</v>
      </c>
      <c r="B698" s="324" t="s">
        <v>713</v>
      </c>
      <c r="C698" s="2">
        <v>3991814.1999999997</v>
      </c>
      <c r="D698" s="2">
        <v>-143566.76247605469</v>
      </c>
      <c r="E698" s="2">
        <v>1138642.8143196709</v>
      </c>
      <c r="F698" s="2">
        <v>1707.325310852267</v>
      </c>
      <c r="G698" s="2">
        <v>0</v>
      </c>
      <c r="H698" s="2">
        <v>7.039749956214604</v>
      </c>
      <c r="I698" s="2">
        <v>154176.56389051673</v>
      </c>
      <c r="J698" s="2">
        <v>0</v>
      </c>
      <c r="K698" s="2">
        <v>786343.9463708523</v>
      </c>
      <c r="L698" s="2">
        <v>319129.79166929983</v>
      </c>
      <c r="M698" s="2">
        <v>2256441</v>
      </c>
      <c r="N698" s="324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0">
        <v>7240</v>
      </c>
      <c r="B699" s="324" t="s">
        <v>119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324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0">
        <v>7250</v>
      </c>
      <c r="B700" s="324" t="s">
        <v>716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324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0">
        <v>7260</v>
      </c>
      <c r="B701" s="324" t="s">
        <v>121</v>
      </c>
      <c r="C701" s="2">
        <v>19508453.59</v>
      </c>
      <c r="D701" s="2">
        <v>0</v>
      </c>
      <c r="E701" s="2">
        <v>5772279.6829911657</v>
      </c>
      <c r="F701" s="2">
        <v>6311.8119570801446</v>
      </c>
      <c r="G701" s="2">
        <v>0</v>
      </c>
      <c r="H701" s="2">
        <v>8.1680168792196532</v>
      </c>
      <c r="I701" s="2">
        <v>0</v>
      </c>
      <c r="J701" s="2">
        <v>0</v>
      </c>
      <c r="K701" s="2">
        <v>520124.23487513466</v>
      </c>
      <c r="L701" s="2">
        <v>500444.29750943708</v>
      </c>
      <c r="M701" s="2">
        <v>6799168</v>
      </c>
      <c r="N701" s="324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0">
        <v>7310</v>
      </c>
      <c r="B702" s="324" t="s">
        <v>719</v>
      </c>
      <c r="C702" s="2">
        <v>55084.24</v>
      </c>
      <c r="D702" s="2">
        <v>0</v>
      </c>
      <c r="E702" s="2">
        <v>16298.659344685111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5720.8132107726005</v>
      </c>
      <c r="L702" s="2">
        <v>0</v>
      </c>
      <c r="M702" s="2">
        <v>22019</v>
      </c>
      <c r="N702" s="324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0">
        <v>7320</v>
      </c>
      <c r="B703" s="324" t="s">
        <v>721</v>
      </c>
      <c r="C703" s="2">
        <v>17736.61</v>
      </c>
      <c r="D703" s="2">
        <v>0</v>
      </c>
      <c r="E703" s="2">
        <v>5248.0158448139682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1325.3827135991976</v>
      </c>
      <c r="L703" s="2">
        <v>0</v>
      </c>
      <c r="M703" s="2">
        <v>6573</v>
      </c>
      <c r="N703" s="324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0">
        <v>7330</v>
      </c>
      <c r="B704" s="324" t="s">
        <v>723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324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6" ht="12.65" customHeight="1" x14ac:dyDescent="0.35">
      <c r="A705" s="330">
        <v>7340</v>
      </c>
      <c r="B705" s="324" t="s">
        <v>725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324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6" ht="12.65" customHeight="1" x14ac:dyDescent="0.35">
      <c r="A706" s="330">
        <v>7350</v>
      </c>
      <c r="B706" s="324" t="s">
        <v>727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324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6" ht="12.65" customHeight="1" x14ac:dyDescent="0.35">
      <c r="A707" s="330">
        <v>7380</v>
      </c>
      <c r="B707" s="324" t="s">
        <v>729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324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6" ht="12.65" customHeight="1" x14ac:dyDescent="0.35">
      <c r="A708" s="330">
        <v>7390</v>
      </c>
      <c r="B708" s="324" t="s">
        <v>731</v>
      </c>
      <c r="C708" s="2">
        <v>0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324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6" ht="12.65" customHeight="1" x14ac:dyDescent="0.35">
      <c r="A709" s="330">
        <v>7400</v>
      </c>
      <c r="B709" s="324" t="s">
        <v>733</v>
      </c>
      <c r="C709" s="2">
        <v>12981.05</v>
      </c>
      <c r="D709" s="2">
        <v>0</v>
      </c>
      <c r="E709" s="2">
        <v>3840.9118812626743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3841</v>
      </c>
      <c r="N709" s="324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6" ht="12.65" customHeight="1" x14ac:dyDescent="0.35">
      <c r="A710" s="330">
        <v>7410</v>
      </c>
      <c r="B710" s="324" t="s">
        <v>129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324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6" ht="12.65" customHeight="1" x14ac:dyDescent="0.35">
      <c r="A711" s="330">
        <v>7420</v>
      </c>
      <c r="B711" s="324" t="s">
        <v>736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324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6" ht="12.65" customHeight="1" x14ac:dyDescent="0.35">
      <c r="A712" s="330">
        <v>7430</v>
      </c>
      <c r="B712" s="324" t="s">
        <v>738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324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6" ht="12.65" customHeight="1" x14ac:dyDescent="0.35">
      <c r="A713" s="330">
        <v>7490</v>
      </c>
      <c r="B713" s="324" t="s">
        <v>740</v>
      </c>
      <c r="C713" s="2">
        <v>-139435.44</v>
      </c>
      <c r="D713" s="2">
        <v>0</v>
      </c>
      <c r="E713" s="2">
        <v>-41257.004492324486</v>
      </c>
      <c r="F713" s="2">
        <v>460.59676513685685</v>
      </c>
      <c r="G713" s="2">
        <v>0</v>
      </c>
      <c r="H713" s="2">
        <v>0.632465120219732</v>
      </c>
      <c r="I713" s="2">
        <v>0</v>
      </c>
      <c r="J713" s="2">
        <v>0</v>
      </c>
      <c r="K713" s="2">
        <v>104.88466830150348</v>
      </c>
      <c r="L713" s="2">
        <v>20936.540472571902</v>
      </c>
      <c r="M713" s="2">
        <v>-19754</v>
      </c>
      <c r="N713" s="316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6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6" ht="12.65" customHeight="1" x14ac:dyDescent="0.35">
      <c r="A715" s="2"/>
      <c r="B715" s="2"/>
      <c r="C715" s="2">
        <v>69212212.169999987</v>
      </c>
      <c r="D715" s="2">
        <v>-1667645.4600000002</v>
      </c>
      <c r="E715" s="2">
        <v>15803032.364990234</v>
      </c>
      <c r="F715" s="2">
        <v>42892.170214165002</v>
      </c>
      <c r="G715" s="2">
        <v>1324684.2891484974</v>
      </c>
      <c r="H715" s="2">
        <v>64.794303547335062</v>
      </c>
      <c r="I715" s="2">
        <v>1274400.8603186603</v>
      </c>
      <c r="J715" s="2">
        <v>0</v>
      </c>
      <c r="K715" s="2">
        <v>4343640.766749274</v>
      </c>
      <c r="L715" s="2">
        <v>1896078.1507587449</v>
      </c>
      <c r="M715" s="2">
        <v>21474718</v>
      </c>
      <c r="N715" s="324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6" ht="12.65" customHeight="1" x14ac:dyDescent="0.35">
      <c r="A716" s="2"/>
      <c r="B716" s="2"/>
      <c r="C716" s="2">
        <v>69212212.170000002</v>
      </c>
      <c r="D716" s="2">
        <v>-1667645.4600000004</v>
      </c>
      <c r="E716" s="2">
        <v>15803032.364990236</v>
      </c>
      <c r="F716" s="2">
        <v>42892.170214164995</v>
      </c>
      <c r="G716" s="2">
        <v>1324684.2891484974</v>
      </c>
      <c r="H716" s="2">
        <v>64.794303547335062</v>
      </c>
      <c r="I716" s="2">
        <v>1274400.86031866</v>
      </c>
      <c r="J716" s="2">
        <v>0</v>
      </c>
      <c r="K716" s="2">
        <v>4343640.7667492749</v>
      </c>
      <c r="L716" s="2">
        <v>1896078.1507587445</v>
      </c>
      <c r="M716" s="2">
        <v>21474718.819999997</v>
      </c>
      <c r="N716" s="324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A719" s="201"/>
      <c r="B719" s="201"/>
      <c r="C719" s="201"/>
      <c r="D719" s="201"/>
      <c r="E719" s="201"/>
      <c r="F719" s="201"/>
      <c r="G719" s="201"/>
      <c r="H719" s="201"/>
      <c r="I719" s="334"/>
      <c r="J719" s="334"/>
      <c r="K719" s="334"/>
      <c r="L719" s="334"/>
      <c r="M719" s="334"/>
      <c r="N719" s="334"/>
      <c r="O719" s="202"/>
      <c r="P719" s="334"/>
      <c r="Q719" s="334"/>
      <c r="R719" s="334"/>
      <c r="S719" s="334"/>
      <c r="T719" s="334"/>
      <c r="U719" s="334"/>
      <c r="V719" s="334"/>
      <c r="W719" s="334"/>
      <c r="X719" s="334"/>
      <c r="Y719" s="334"/>
      <c r="Z719" s="334"/>
      <c r="AA719" s="334"/>
      <c r="AB719" s="334"/>
      <c r="AC719" s="334"/>
      <c r="AD719" s="334"/>
      <c r="AE719" s="334"/>
      <c r="AF719" s="334"/>
      <c r="AG719" s="334"/>
      <c r="AH719" s="334"/>
      <c r="AI719" s="334"/>
      <c r="AJ719" s="334"/>
      <c r="AK719" s="334"/>
      <c r="AL719" s="334"/>
      <c r="AM719" s="334"/>
      <c r="AN719" s="334"/>
      <c r="AO719" s="334"/>
      <c r="AP719" s="334"/>
      <c r="AQ719" s="334"/>
      <c r="AR719" s="334"/>
      <c r="AS719" s="334"/>
      <c r="AT719" s="334"/>
      <c r="AU719" s="334"/>
      <c r="AV719" s="334"/>
      <c r="AW719" s="334"/>
      <c r="AX719" s="334"/>
      <c r="AY719" s="334"/>
      <c r="AZ719" s="334"/>
      <c r="BA719" s="334"/>
      <c r="BB719" s="334"/>
      <c r="BC719" s="334"/>
      <c r="BD719" s="334"/>
      <c r="BE719" s="334"/>
      <c r="BF719" s="334"/>
      <c r="BG719" s="334"/>
      <c r="BH719" s="334"/>
      <c r="BI719" s="334"/>
      <c r="BJ719" s="334"/>
      <c r="BK719" s="334"/>
      <c r="BL719" s="334"/>
      <c r="BM719" s="334"/>
      <c r="BN719" s="334"/>
      <c r="BO719" s="334"/>
      <c r="BP719" s="334"/>
      <c r="BQ719" s="334"/>
      <c r="BR719" s="334"/>
      <c r="BS719" s="334"/>
      <c r="BT719" s="334"/>
      <c r="BU719" s="334"/>
      <c r="BV719" s="334"/>
      <c r="BW719" s="334"/>
      <c r="BX719" s="334"/>
      <c r="BY719" s="334"/>
      <c r="BZ719" s="334"/>
      <c r="CA719" s="334"/>
      <c r="CB719" s="334"/>
      <c r="CC719" s="334"/>
      <c r="CD719" s="334"/>
    </row>
    <row r="720" spans="1:86" ht="12.65" customHeight="1" x14ac:dyDescent="0.35">
      <c r="A720" s="203" t="s">
        <v>744</v>
      </c>
      <c r="B720" s="203"/>
      <c r="C720" s="203"/>
      <c r="D720" s="203"/>
      <c r="E720" s="203"/>
      <c r="F720" s="203"/>
      <c r="G720" s="203"/>
      <c r="H720" s="203"/>
      <c r="I720" s="203"/>
      <c r="J720" s="203"/>
      <c r="K720" s="203"/>
      <c r="L720" s="203"/>
      <c r="M720" s="203"/>
      <c r="N720" s="203"/>
      <c r="O720" s="203"/>
      <c r="P720" s="203"/>
      <c r="Q720" s="203"/>
      <c r="R720" s="203"/>
      <c r="S720" s="203"/>
      <c r="T720" s="203"/>
      <c r="U720" s="203"/>
      <c r="V720" s="203"/>
      <c r="W720" s="203"/>
      <c r="X720" s="203"/>
      <c r="Y720" s="203"/>
      <c r="Z720" s="203"/>
      <c r="AA720" s="203"/>
      <c r="AB720" s="203"/>
      <c r="AC720" s="203"/>
      <c r="AD720" s="203"/>
      <c r="AE720" s="203"/>
      <c r="AF720" s="203"/>
      <c r="AG720" s="203"/>
      <c r="AH720" s="203"/>
      <c r="AI720" s="203"/>
      <c r="AJ720" s="203"/>
      <c r="AK720" s="203"/>
      <c r="AL720" s="203"/>
      <c r="AM720" s="203"/>
      <c r="AN720" s="203"/>
      <c r="AO720" s="203"/>
      <c r="AP720" s="203"/>
      <c r="AQ720" s="203"/>
      <c r="AR720" s="203"/>
      <c r="AS720" s="203"/>
      <c r="AT720" s="203"/>
      <c r="AU720" s="203"/>
      <c r="AV720" s="203"/>
      <c r="AW720" s="203"/>
      <c r="AX720" s="203"/>
      <c r="AY720" s="203"/>
      <c r="AZ720" s="203"/>
      <c r="BA720" s="203"/>
      <c r="BB720" s="203"/>
      <c r="BC720" s="203"/>
      <c r="BD720" s="203"/>
      <c r="BE720" s="203"/>
      <c r="BF720" s="203"/>
      <c r="BG720" s="203"/>
      <c r="BH720" s="203"/>
      <c r="BI720" s="203"/>
      <c r="BJ720" s="203"/>
      <c r="BK720" s="203"/>
      <c r="BL720" s="203"/>
      <c r="BM720" s="203"/>
      <c r="BN720" s="203"/>
      <c r="BO720" s="203"/>
      <c r="BP720" s="203"/>
      <c r="BQ720" s="203"/>
      <c r="BR720" s="203"/>
      <c r="BS720" s="203"/>
      <c r="BT720" s="203"/>
      <c r="BU720" s="203"/>
      <c r="BV720" s="203"/>
      <c r="BW720" s="203"/>
      <c r="BX720" s="203"/>
      <c r="BY720" s="203"/>
      <c r="BZ720" s="335"/>
      <c r="CA720" s="203"/>
      <c r="CB720" s="203"/>
      <c r="CC720" s="203"/>
      <c r="CH720" s="201"/>
    </row>
    <row r="721" spans="1:86" ht="12.65" customHeight="1" x14ac:dyDescent="0.35">
      <c r="A721" s="336" t="s">
        <v>745</v>
      </c>
      <c r="B721" s="334" t="s">
        <v>746</v>
      </c>
      <c r="C721" s="334" t="s">
        <v>747</v>
      </c>
      <c r="D721" s="334" t="s">
        <v>748</v>
      </c>
      <c r="E721" s="334" t="s">
        <v>749</v>
      </c>
      <c r="F721" s="334" t="s">
        <v>750</v>
      </c>
      <c r="G721" s="334" t="s">
        <v>751</v>
      </c>
      <c r="H721" s="334" t="s">
        <v>752</v>
      </c>
      <c r="I721" s="334" t="s">
        <v>753</v>
      </c>
      <c r="J721" s="334" t="s">
        <v>754</v>
      </c>
      <c r="K721" s="334" t="s">
        <v>755</v>
      </c>
      <c r="L721" s="334" t="s">
        <v>756</v>
      </c>
      <c r="M721" s="334" t="s">
        <v>757</v>
      </c>
      <c r="N721" s="334" t="s">
        <v>758</v>
      </c>
      <c r="O721" s="334" t="s">
        <v>759</v>
      </c>
      <c r="P721" s="334" t="s">
        <v>760</v>
      </c>
      <c r="Q721" s="334" t="s">
        <v>761</v>
      </c>
      <c r="R721" s="334" t="s">
        <v>762</v>
      </c>
      <c r="S721" s="334" t="s">
        <v>763</v>
      </c>
      <c r="T721" s="334" t="s">
        <v>764</v>
      </c>
      <c r="U721" s="334" t="s">
        <v>765</v>
      </c>
      <c r="V721" s="334" t="s">
        <v>766</v>
      </c>
      <c r="W721" s="334" t="s">
        <v>767</v>
      </c>
      <c r="X721" s="334" t="s">
        <v>768</v>
      </c>
      <c r="Y721" s="334" t="s">
        <v>769</v>
      </c>
      <c r="Z721" s="334" t="s">
        <v>770</v>
      </c>
      <c r="AA721" s="334" t="s">
        <v>771</v>
      </c>
      <c r="AB721" s="334" t="s">
        <v>772</v>
      </c>
      <c r="AC721" s="334" t="s">
        <v>773</v>
      </c>
      <c r="AD721" s="334" t="s">
        <v>774</v>
      </c>
      <c r="AE721" s="334" t="s">
        <v>775</v>
      </c>
      <c r="AF721" s="334" t="s">
        <v>776</v>
      </c>
      <c r="AG721" s="334" t="s">
        <v>777</v>
      </c>
      <c r="AH721" s="334" t="s">
        <v>778</v>
      </c>
      <c r="AI721" s="334" t="s">
        <v>779</v>
      </c>
      <c r="AJ721" s="334" t="s">
        <v>780</v>
      </c>
      <c r="AK721" s="334" t="s">
        <v>781</v>
      </c>
      <c r="AL721" s="334" t="s">
        <v>782</v>
      </c>
      <c r="AM721" s="334" t="s">
        <v>783</v>
      </c>
      <c r="AN721" s="334" t="s">
        <v>784</v>
      </c>
      <c r="AO721" s="334" t="s">
        <v>785</v>
      </c>
      <c r="AP721" s="334" t="s">
        <v>786</v>
      </c>
      <c r="AQ721" s="334" t="s">
        <v>787</v>
      </c>
      <c r="AR721" s="334" t="s">
        <v>788</v>
      </c>
      <c r="AS721" s="334" t="s">
        <v>789</v>
      </c>
      <c r="AT721" s="334" t="s">
        <v>790</v>
      </c>
      <c r="AU721" s="334" t="s">
        <v>791</v>
      </c>
      <c r="AV721" s="334" t="s">
        <v>792</v>
      </c>
      <c r="AW721" s="334" t="s">
        <v>793</v>
      </c>
      <c r="AX721" s="334" t="s">
        <v>794</v>
      </c>
      <c r="AY721" s="334" t="s">
        <v>795</v>
      </c>
      <c r="AZ721" s="334" t="s">
        <v>796</v>
      </c>
      <c r="BA721" s="334" t="s">
        <v>797</v>
      </c>
      <c r="BB721" s="334" t="s">
        <v>798</v>
      </c>
      <c r="BC721" s="334" t="s">
        <v>799</v>
      </c>
      <c r="BD721" s="334" t="s">
        <v>800</v>
      </c>
      <c r="BE721" s="334" t="s">
        <v>801</v>
      </c>
      <c r="BF721" s="334" t="s">
        <v>802</v>
      </c>
      <c r="BG721" s="334" t="s">
        <v>803</v>
      </c>
      <c r="BH721" s="334" t="s">
        <v>804</v>
      </c>
      <c r="BI721" s="334" t="s">
        <v>805</v>
      </c>
      <c r="BJ721" s="334" t="s">
        <v>806</v>
      </c>
      <c r="BK721" s="334" t="s">
        <v>807</v>
      </c>
      <c r="BL721" s="334" t="s">
        <v>808</v>
      </c>
      <c r="BM721" s="334" t="s">
        <v>809</v>
      </c>
      <c r="BN721" s="334" t="s">
        <v>810</v>
      </c>
      <c r="BO721" s="334" t="s">
        <v>811</v>
      </c>
      <c r="BP721" s="334" t="s">
        <v>812</v>
      </c>
      <c r="BQ721" s="334" t="s">
        <v>813</v>
      </c>
      <c r="BR721" s="334" t="s">
        <v>814</v>
      </c>
      <c r="BS721" s="334" t="s">
        <v>815</v>
      </c>
      <c r="BT721" s="334" t="s">
        <v>816</v>
      </c>
      <c r="BU721" s="334" t="s">
        <v>817</v>
      </c>
      <c r="BV721" s="334" t="s">
        <v>818</v>
      </c>
      <c r="BW721" s="334" t="s">
        <v>819</v>
      </c>
      <c r="BX721" s="334" t="s">
        <v>820</v>
      </c>
      <c r="BY721" s="334" t="s">
        <v>821</v>
      </c>
      <c r="BZ721" s="334" t="s">
        <v>822</v>
      </c>
      <c r="CA721" s="334" t="s">
        <v>823</v>
      </c>
      <c r="CB721" s="334" t="s">
        <v>824</v>
      </c>
      <c r="CC721" s="334" t="s">
        <v>825</v>
      </c>
      <c r="CD721" s="180" t="s">
        <v>1255</v>
      </c>
      <c r="CH721" s="203"/>
    </row>
    <row r="722" spans="1:86" ht="12.65" customHeight="1" x14ac:dyDescent="0.35">
      <c r="A722" s="180" t="s">
        <v>1298</v>
      </c>
      <c r="B722" s="180">
        <v>2031348</v>
      </c>
      <c r="C722" s="180">
        <v>147907</v>
      </c>
      <c r="D722" s="180">
        <v>220174</v>
      </c>
      <c r="E722" s="180">
        <v>2961381</v>
      </c>
      <c r="F722" s="180">
        <v>70439</v>
      </c>
      <c r="G722" s="180">
        <v>1396044</v>
      </c>
      <c r="H722" s="180">
        <v>404286</v>
      </c>
      <c r="I722" s="180">
        <v>1287159</v>
      </c>
      <c r="J722" s="180">
        <v>326138</v>
      </c>
      <c r="K722" s="180">
        <v>565250</v>
      </c>
      <c r="L722" s="180">
        <v>8424</v>
      </c>
      <c r="M722" s="180">
        <v>43720</v>
      </c>
      <c r="N722" s="180">
        <v>894899</v>
      </c>
      <c r="O722" s="180">
        <v>0</v>
      </c>
      <c r="P722" s="180">
        <v>0</v>
      </c>
      <c r="Q722" s="180">
        <v>5427</v>
      </c>
      <c r="R722" s="180">
        <v>3268423</v>
      </c>
      <c r="S722" s="180">
        <v>0</v>
      </c>
      <c r="T722" s="180">
        <v>0</v>
      </c>
      <c r="U722" s="180">
        <v>577014</v>
      </c>
      <c r="V722" s="180">
        <v>0</v>
      </c>
      <c r="W722" s="180">
        <v>0</v>
      </c>
      <c r="X722" s="180">
        <v>57132870</v>
      </c>
      <c r="Y722" s="180">
        <v>374196</v>
      </c>
      <c r="Z722" s="180">
        <v>0</v>
      </c>
      <c r="AA722" s="180">
        <v>0</v>
      </c>
      <c r="AB722" s="180">
        <v>0</v>
      </c>
      <c r="AC722" s="180">
        <v>0</v>
      </c>
      <c r="AD722" s="180">
        <v>1902821</v>
      </c>
      <c r="AE722" s="180">
        <v>303756</v>
      </c>
      <c r="AF722" s="180">
        <v>0</v>
      </c>
      <c r="AG722" s="180">
        <v>36029525</v>
      </c>
      <c r="AH722" s="180">
        <v>929959</v>
      </c>
      <c r="AI722" s="180">
        <v>360513</v>
      </c>
      <c r="AJ722" s="180">
        <v>0</v>
      </c>
      <c r="AK722" s="180">
        <v>0</v>
      </c>
      <c r="AL722" s="180">
        <v>0</v>
      </c>
      <c r="AM722" s="180">
        <v>2322813</v>
      </c>
      <c r="AN722" s="180">
        <v>506744</v>
      </c>
      <c r="AO722" s="180">
        <v>144614</v>
      </c>
      <c r="AP722" s="180">
        <v>121456</v>
      </c>
      <c r="AQ722" s="180">
        <v>744357</v>
      </c>
      <c r="AR722" s="180">
        <v>361715</v>
      </c>
      <c r="AV722" s="180">
        <v>493117</v>
      </c>
      <c r="AW722" s="180">
        <v>48843</v>
      </c>
      <c r="AX722" s="180">
        <v>0</v>
      </c>
      <c r="AY722" s="180">
        <v>15087807</v>
      </c>
      <c r="AZ722" s="180">
        <v>1548789</v>
      </c>
      <c r="BA722" s="180">
        <v>-315413</v>
      </c>
      <c r="BB722" s="180">
        <v>1222230</v>
      </c>
      <c r="BC722" s="180">
        <v>122509</v>
      </c>
      <c r="BD722" s="180">
        <v>-224364</v>
      </c>
      <c r="BE722" s="180">
        <v>0</v>
      </c>
      <c r="BF722" s="180">
        <v>0</v>
      </c>
      <c r="BG722" s="180">
        <v>0</v>
      </c>
      <c r="BH722" s="180">
        <v>30228805</v>
      </c>
      <c r="BI722" s="180">
        <v>1945620</v>
      </c>
      <c r="BJ722" s="180">
        <v>237446</v>
      </c>
      <c r="BK722" s="180">
        <v>0</v>
      </c>
      <c r="BL722" s="180">
        <v>0</v>
      </c>
      <c r="BM722" s="180">
        <v>0</v>
      </c>
      <c r="BN722" s="180">
        <v>1260913</v>
      </c>
      <c r="BO722" s="180">
        <v>255152</v>
      </c>
      <c r="BP722" s="180">
        <v>-14927</v>
      </c>
      <c r="BQ722" s="180">
        <v>0</v>
      </c>
      <c r="BR722" s="180">
        <v>0</v>
      </c>
      <c r="BS722" s="180">
        <v>0</v>
      </c>
      <c r="BT722" s="180">
        <v>66117619</v>
      </c>
      <c r="BU722" s="180">
        <v>34210977</v>
      </c>
      <c r="BV722" s="180">
        <v>0</v>
      </c>
      <c r="BW722" s="180">
        <v>5810887</v>
      </c>
      <c r="BX722" s="180">
        <v>55623361</v>
      </c>
      <c r="BY722" s="180">
        <v>3506883</v>
      </c>
      <c r="BZ722" s="180">
        <v>2396</v>
      </c>
      <c r="CA722" s="180">
        <v>2042534</v>
      </c>
      <c r="CB722" s="180">
        <v>2258700</v>
      </c>
      <c r="CC722" s="180">
        <v>0</v>
      </c>
      <c r="CD722" s="180">
        <v>1532609.28</v>
      </c>
      <c r="CH722" s="201"/>
    </row>
    <row r="723" spans="1:86" ht="12.65" customHeight="1" x14ac:dyDescent="0.35">
      <c r="A723" s="201"/>
      <c r="B723" s="201"/>
      <c r="C723" s="201"/>
      <c r="D723" s="201"/>
      <c r="E723" s="201"/>
      <c r="F723" s="201"/>
      <c r="G723" s="201"/>
      <c r="H723" s="334"/>
      <c r="I723" s="334"/>
      <c r="J723" s="334"/>
      <c r="K723" s="334"/>
      <c r="L723" s="334"/>
      <c r="M723" s="334"/>
      <c r="N723" s="334"/>
      <c r="O723" s="334"/>
      <c r="P723" s="334"/>
      <c r="Q723" s="334"/>
      <c r="R723" s="334"/>
      <c r="S723" s="334"/>
      <c r="T723" s="334"/>
      <c r="U723" s="334"/>
      <c r="V723" s="334"/>
      <c r="W723" s="334"/>
      <c r="X723" s="334"/>
      <c r="Y723" s="334"/>
      <c r="Z723" s="334"/>
      <c r="AA723" s="334"/>
      <c r="AB723" s="334"/>
      <c r="AC723" s="334"/>
      <c r="AD723" s="334"/>
      <c r="AE723" s="334"/>
      <c r="AF723" s="334"/>
      <c r="AG723" s="334"/>
      <c r="AH723" s="334"/>
      <c r="AI723" s="334"/>
      <c r="AJ723" s="334"/>
      <c r="AK723" s="334"/>
      <c r="AL723" s="334"/>
      <c r="AM723" s="334"/>
      <c r="AN723" s="334"/>
      <c r="AO723" s="334"/>
      <c r="AP723" s="334"/>
      <c r="AQ723" s="334"/>
      <c r="AR723" s="334"/>
      <c r="AS723" s="334"/>
      <c r="AT723" s="334"/>
      <c r="AU723" s="334"/>
      <c r="AV723" s="334"/>
      <c r="AW723" s="334"/>
      <c r="AX723" s="334"/>
      <c r="AY723" s="334"/>
      <c r="AZ723" s="334"/>
      <c r="BA723" s="334"/>
      <c r="BB723" s="334"/>
      <c r="BC723" s="334"/>
      <c r="BD723" s="334"/>
      <c r="BE723" s="334"/>
      <c r="BF723" s="334"/>
      <c r="BG723" s="334"/>
      <c r="BH723" s="334"/>
      <c r="BI723" s="334"/>
      <c r="BJ723" s="334"/>
      <c r="BK723" s="334"/>
      <c r="BL723" s="334"/>
      <c r="BM723" s="334"/>
      <c r="BN723" s="334"/>
      <c r="BO723" s="334"/>
      <c r="BP723" s="334"/>
      <c r="BQ723" s="334"/>
      <c r="BR723" s="334"/>
    </row>
    <row r="724" spans="1:86" ht="12.65" customHeight="1" x14ac:dyDescent="0.35">
      <c r="A724" s="203" t="s">
        <v>148</v>
      </c>
      <c r="B724" s="203"/>
      <c r="C724" s="203"/>
      <c r="D724" s="203"/>
      <c r="E724" s="203"/>
      <c r="F724" s="203"/>
      <c r="G724" s="203"/>
      <c r="H724" s="203"/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  <c r="S724" s="203"/>
      <c r="T724" s="203"/>
      <c r="U724" s="203"/>
      <c r="V724" s="203"/>
      <c r="W724" s="203"/>
      <c r="X724" s="203"/>
      <c r="Y724" s="203"/>
      <c r="Z724" s="203"/>
      <c r="AA724" s="203"/>
      <c r="AB724" s="203"/>
      <c r="AC724" s="203"/>
      <c r="AD724" s="203"/>
      <c r="AE724" s="203"/>
      <c r="AF724" s="203"/>
      <c r="AG724" s="203"/>
      <c r="AH724" s="203"/>
      <c r="AI724" s="203"/>
      <c r="AJ724" s="203"/>
      <c r="AK724" s="203"/>
      <c r="AL724" s="203"/>
      <c r="AM724" s="203"/>
      <c r="AN724" s="203"/>
      <c r="AO724" s="203"/>
      <c r="AP724" s="203"/>
      <c r="AQ724" s="203"/>
      <c r="AR724" s="203"/>
      <c r="AS724" s="203"/>
      <c r="AT724" s="203"/>
      <c r="AU724" s="203"/>
      <c r="AV724" s="203"/>
      <c r="AW724" s="203"/>
      <c r="AX724" s="203"/>
      <c r="AY724" s="203"/>
      <c r="AZ724" s="203"/>
      <c r="BA724" s="203"/>
      <c r="BB724" s="203"/>
      <c r="BC724" s="203"/>
      <c r="BD724" s="203"/>
      <c r="BE724" s="203"/>
      <c r="BF724" s="203"/>
      <c r="BG724" s="203"/>
      <c r="BH724" s="203"/>
      <c r="BI724" s="203"/>
      <c r="BJ724" s="203"/>
      <c r="BK724" s="203"/>
      <c r="BL724" s="203"/>
      <c r="BM724" s="203"/>
      <c r="BN724" s="203"/>
      <c r="BO724" s="203"/>
      <c r="BP724" s="203"/>
      <c r="BQ724" s="203"/>
      <c r="BR724" s="203"/>
      <c r="CH724" s="201"/>
    </row>
    <row r="725" spans="1:86" ht="12.65" customHeight="1" x14ac:dyDescent="0.35">
      <c r="A725" s="336" t="s">
        <v>745</v>
      </c>
      <c r="B725" s="334" t="s">
        <v>826</v>
      </c>
      <c r="C725" s="334" t="s">
        <v>827</v>
      </c>
      <c r="D725" s="334" t="s">
        <v>828</v>
      </c>
      <c r="E725" s="334" t="s">
        <v>829</v>
      </c>
      <c r="F725" s="334" t="s">
        <v>830</v>
      </c>
      <c r="G725" s="334" t="s">
        <v>831</v>
      </c>
      <c r="H725" s="334" t="s">
        <v>832</v>
      </c>
      <c r="I725" s="334" t="s">
        <v>833</v>
      </c>
      <c r="J725" s="334" t="s">
        <v>834</v>
      </c>
      <c r="K725" s="334" t="s">
        <v>835</v>
      </c>
      <c r="L725" s="334" t="s">
        <v>836</v>
      </c>
      <c r="M725" s="334" t="s">
        <v>837</v>
      </c>
      <c r="N725" s="334" t="s">
        <v>838</v>
      </c>
      <c r="O725" s="334" t="s">
        <v>839</v>
      </c>
      <c r="P725" s="334" t="s">
        <v>840</v>
      </c>
      <c r="Q725" s="334" t="s">
        <v>841</v>
      </c>
      <c r="R725" s="334" t="s">
        <v>842</v>
      </c>
      <c r="S725" s="334" t="s">
        <v>843</v>
      </c>
      <c r="T725" s="334" t="s">
        <v>844</v>
      </c>
      <c r="U725" s="334" t="s">
        <v>845</v>
      </c>
      <c r="V725" s="334" t="s">
        <v>846</v>
      </c>
      <c r="W725" s="334" t="s">
        <v>847</v>
      </c>
      <c r="X725" s="334" t="s">
        <v>848</v>
      </c>
      <c r="Y725" s="334" t="s">
        <v>849</v>
      </c>
      <c r="Z725" s="334" t="s">
        <v>850</v>
      </c>
      <c r="AA725" s="334" t="s">
        <v>851</v>
      </c>
      <c r="AB725" s="334" t="s">
        <v>852</v>
      </c>
      <c r="AC725" s="334" t="s">
        <v>853</v>
      </c>
      <c r="AD725" s="334" t="s">
        <v>854</v>
      </c>
      <c r="AE725" s="334" t="s">
        <v>855</v>
      </c>
      <c r="AF725" s="334" t="s">
        <v>856</v>
      </c>
      <c r="AG725" s="334" t="s">
        <v>857</v>
      </c>
      <c r="AH725" s="334" t="s">
        <v>858</v>
      </c>
      <c r="AI725" s="334" t="s">
        <v>859</v>
      </c>
      <c r="AJ725" s="334" t="s">
        <v>860</v>
      </c>
      <c r="AK725" s="334" t="s">
        <v>861</v>
      </c>
      <c r="AL725" s="334" t="s">
        <v>862</v>
      </c>
      <c r="AM725" s="334" t="s">
        <v>863</v>
      </c>
      <c r="AN725" s="334" t="s">
        <v>864</v>
      </c>
      <c r="AO725" s="334" t="s">
        <v>865</v>
      </c>
      <c r="AP725" s="334" t="s">
        <v>866</v>
      </c>
      <c r="AQ725" s="334" t="s">
        <v>867</v>
      </c>
      <c r="AR725" s="334" t="s">
        <v>868</v>
      </c>
      <c r="AS725" s="334" t="s">
        <v>869</v>
      </c>
      <c r="AT725" s="334" t="s">
        <v>870</v>
      </c>
      <c r="AU725" s="334" t="s">
        <v>871</v>
      </c>
      <c r="AV725" s="334" t="s">
        <v>872</v>
      </c>
      <c r="AW725" s="334" t="s">
        <v>873</v>
      </c>
      <c r="AX725" s="334" t="s">
        <v>874</v>
      </c>
      <c r="AY725" s="334" t="s">
        <v>875</v>
      </c>
      <c r="AZ725" s="334" t="s">
        <v>876</v>
      </c>
      <c r="BA725" s="334" t="s">
        <v>877</v>
      </c>
      <c r="BB725" s="334" t="s">
        <v>878</v>
      </c>
      <c r="BC725" s="334" t="s">
        <v>879</v>
      </c>
      <c r="BD725" s="334" t="s">
        <v>880</v>
      </c>
      <c r="BE725" s="334" t="s">
        <v>881</v>
      </c>
      <c r="BF725" s="334" t="s">
        <v>882</v>
      </c>
      <c r="BG725" s="334" t="s">
        <v>883</v>
      </c>
      <c r="BH725" s="334" t="s">
        <v>884</v>
      </c>
      <c r="BI725" s="334" t="s">
        <v>885</v>
      </c>
      <c r="BJ725" s="334" t="s">
        <v>886</v>
      </c>
      <c r="BK725" s="334" t="s">
        <v>887</v>
      </c>
      <c r="BL725" s="334" t="s">
        <v>888</v>
      </c>
      <c r="BM725" s="334" t="s">
        <v>889</v>
      </c>
      <c r="BN725" s="334" t="s">
        <v>890</v>
      </c>
      <c r="BO725" s="334" t="s">
        <v>891</v>
      </c>
      <c r="BP725" s="334" t="s">
        <v>892</v>
      </c>
      <c r="BQ725" s="334" t="s">
        <v>893</v>
      </c>
      <c r="BR725" s="334" t="s">
        <v>894</v>
      </c>
      <c r="CH725" s="203"/>
    </row>
    <row r="726" spans="1:86" ht="12.65" customHeight="1" x14ac:dyDescent="0.35">
      <c r="A726" s="180" t="s">
        <v>1298</v>
      </c>
      <c r="B726" s="180">
        <v>1396</v>
      </c>
      <c r="C726" s="180">
        <v>0</v>
      </c>
      <c r="D726" s="180">
        <v>0</v>
      </c>
      <c r="E726" s="180">
        <v>305</v>
      </c>
      <c r="F726" s="180">
        <v>4878</v>
      </c>
      <c r="G726" s="180">
        <v>0</v>
      </c>
      <c r="H726" s="180">
        <v>0</v>
      </c>
      <c r="I726" s="180">
        <v>424</v>
      </c>
      <c r="J726" s="180">
        <v>4</v>
      </c>
      <c r="K726" s="180">
        <v>0</v>
      </c>
      <c r="L726" s="180">
        <v>16</v>
      </c>
      <c r="M726" s="180">
        <v>0</v>
      </c>
      <c r="N726" s="180">
        <v>5</v>
      </c>
      <c r="O726" s="180">
        <v>0</v>
      </c>
      <c r="P726" s="180">
        <v>0</v>
      </c>
      <c r="Q726" s="180">
        <v>0</v>
      </c>
      <c r="R726" s="180">
        <v>0</v>
      </c>
      <c r="S726" s="180">
        <v>0</v>
      </c>
      <c r="U726" s="180">
        <v>0</v>
      </c>
      <c r="V726" s="180">
        <v>38</v>
      </c>
      <c r="W726" s="180">
        <v>8</v>
      </c>
      <c r="X726" s="180">
        <v>619</v>
      </c>
      <c r="Y726" s="180">
        <v>2725</v>
      </c>
      <c r="Z726" s="180">
        <v>0</v>
      </c>
      <c r="AA726" s="180">
        <v>26521193</v>
      </c>
      <c r="AB726" s="180">
        <v>62036639</v>
      </c>
      <c r="AC726" s="180">
        <v>271</v>
      </c>
      <c r="AD726" s="180">
        <v>902</v>
      </c>
      <c r="AE726" s="180">
        <v>0</v>
      </c>
      <c r="AF726" s="180">
        <v>11793619</v>
      </c>
      <c r="AG726" s="180">
        <v>30491814</v>
      </c>
      <c r="AH726" s="180">
        <v>506</v>
      </c>
      <c r="AI726" s="180">
        <v>1251</v>
      </c>
      <c r="AJ726" s="180">
        <v>0</v>
      </c>
      <c r="AK726" s="180">
        <v>22424666</v>
      </c>
      <c r="AL726" s="180">
        <v>89912530</v>
      </c>
      <c r="AM726" s="180">
        <v>0</v>
      </c>
      <c r="AN726" s="180">
        <v>0</v>
      </c>
      <c r="AO726" s="180">
        <v>0</v>
      </c>
      <c r="AP726" s="180">
        <v>0</v>
      </c>
      <c r="AQ726" s="180">
        <v>0</v>
      </c>
      <c r="AR726" s="180">
        <v>0</v>
      </c>
      <c r="AS726" s="180">
        <v>0</v>
      </c>
      <c r="AT726" s="180">
        <v>0</v>
      </c>
      <c r="AU726" s="180">
        <v>0</v>
      </c>
      <c r="AV726" s="180">
        <v>0</v>
      </c>
      <c r="AW726" s="180">
        <v>0</v>
      </c>
      <c r="AX726" s="180">
        <v>0</v>
      </c>
      <c r="AY726" s="180">
        <v>0</v>
      </c>
      <c r="AZ726" s="180">
        <v>0</v>
      </c>
      <c r="BA726" s="180">
        <v>0</v>
      </c>
      <c r="BB726" s="180">
        <v>0</v>
      </c>
      <c r="BC726" s="180">
        <v>0</v>
      </c>
      <c r="BD726" s="180">
        <v>0</v>
      </c>
      <c r="BE726" s="180">
        <v>0</v>
      </c>
      <c r="BF726" s="180">
        <v>0</v>
      </c>
      <c r="BG726" s="180">
        <v>0</v>
      </c>
      <c r="BH726" s="180">
        <v>0</v>
      </c>
      <c r="BI726" s="180">
        <v>0</v>
      </c>
      <c r="BJ726" s="180">
        <v>0</v>
      </c>
      <c r="BK726" s="180">
        <v>0</v>
      </c>
      <c r="BL726" s="180">
        <v>0</v>
      </c>
      <c r="BM726" s="180">
        <v>0</v>
      </c>
      <c r="BN726" s="180">
        <v>0</v>
      </c>
      <c r="BO726" s="180">
        <v>0</v>
      </c>
      <c r="BP726" s="180">
        <v>0</v>
      </c>
      <c r="BQ726" s="180">
        <v>0</v>
      </c>
      <c r="BR726" s="180">
        <v>0</v>
      </c>
      <c r="CH726" s="201"/>
    </row>
    <row r="727" spans="1:86" ht="12.65" customHeight="1" x14ac:dyDescent="0.35">
      <c r="A727" s="201"/>
      <c r="B727" s="201"/>
      <c r="C727" s="201"/>
      <c r="D727" s="201"/>
      <c r="E727" s="201"/>
      <c r="F727" s="201"/>
      <c r="G727" s="201"/>
      <c r="H727" s="334"/>
      <c r="I727" s="334"/>
      <c r="J727" s="334"/>
      <c r="K727" s="334"/>
      <c r="L727" s="334"/>
      <c r="M727" s="334"/>
      <c r="N727" s="334"/>
      <c r="O727" s="334"/>
      <c r="P727" s="334"/>
      <c r="Q727" s="334"/>
      <c r="R727" s="334"/>
      <c r="S727" s="334"/>
      <c r="T727" s="334"/>
      <c r="U727" s="334"/>
      <c r="V727" s="334"/>
      <c r="W727" s="334"/>
      <c r="X727" s="334"/>
      <c r="Y727" s="334"/>
      <c r="Z727" s="334"/>
      <c r="AA727" s="334"/>
      <c r="AB727" s="334"/>
      <c r="AC727" s="334"/>
      <c r="AD727" s="334"/>
      <c r="AE727" s="334"/>
      <c r="AF727" s="334"/>
      <c r="AG727" s="334"/>
      <c r="AH727" s="334"/>
      <c r="AI727" s="334"/>
      <c r="AJ727" s="334"/>
      <c r="AK727" s="334"/>
      <c r="AL727" s="334"/>
      <c r="AM727" s="334"/>
      <c r="AN727" s="334"/>
      <c r="AO727" s="334"/>
      <c r="AP727" s="334"/>
      <c r="AQ727" s="334"/>
      <c r="AR727" s="334"/>
      <c r="AS727" s="334"/>
      <c r="AT727" s="334"/>
      <c r="AU727" s="334"/>
      <c r="AV727" s="334"/>
      <c r="AW727" s="334"/>
      <c r="AX727" s="334"/>
      <c r="AY727" s="334"/>
      <c r="AZ727" s="334"/>
      <c r="BA727" s="334"/>
      <c r="BB727" s="334"/>
      <c r="BC727" s="334"/>
      <c r="BD727" s="334"/>
      <c r="BE727" s="334"/>
      <c r="BF727" s="334"/>
      <c r="BG727" s="334"/>
      <c r="BH727" s="334"/>
      <c r="BI727" s="334"/>
      <c r="BJ727" s="334"/>
      <c r="BK727" s="334"/>
      <c r="BL727" s="334"/>
      <c r="BM727" s="334"/>
      <c r="BN727" s="334"/>
      <c r="BO727" s="334"/>
      <c r="BP727" s="334"/>
      <c r="BQ727" s="334"/>
      <c r="BR727" s="334"/>
      <c r="BS727" s="334"/>
      <c r="BT727" s="334"/>
      <c r="BU727" s="334"/>
      <c r="BV727" s="334"/>
      <c r="BW727" s="334"/>
      <c r="BX727" s="334"/>
      <c r="BY727" s="334"/>
      <c r="BZ727" s="334"/>
      <c r="CA727" s="334"/>
      <c r="CB727" s="334"/>
      <c r="CC727" s="334"/>
      <c r="CD727" s="334"/>
      <c r="CE727" s="334"/>
      <c r="CF727" s="334"/>
    </row>
    <row r="728" spans="1:86" ht="12.65" customHeight="1" x14ac:dyDescent="0.35">
      <c r="A728" s="203" t="s">
        <v>895</v>
      </c>
      <c r="B728" s="203"/>
      <c r="C728" s="203"/>
      <c r="D728" s="203"/>
      <c r="E728" s="203"/>
      <c r="F728" s="203"/>
      <c r="G728" s="203"/>
      <c r="H728" s="203"/>
      <c r="I728" s="203"/>
      <c r="J728" s="203"/>
      <c r="K728" s="203"/>
      <c r="L728" s="203"/>
      <c r="M728" s="203"/>
      <c r="N728" s="203"/>
      <c r="O728" s="203"/>
      <c r="P728" s="203"/>
      <c r="Q728" s="203"/>
      <c r="R728" s="203"/>
      <c r="S728" s="203"/>
      <c r="T728" s="203"/>
      <c r="U728" s="203"/>
      <c r="V728" s="203"/>
      <c r="W728" s="203"/>
      <c r="X728" s="203"/>
      <c r="Y728" s="203"/>
      <c r="Z728" s="203"/>
      <c r="AA728" s="203"/>
      <c r="AB728" s="203"/>
      <c r="AC728" s="203"/>
      <c r="AD728" s="203"/>
      <c r="AE728" s="203"/>
      <c r="AF728" s="203"/>
      <c r="AG728" s="203"/>
      <c r="AH728" s="203"/>
      <c r="AI728" s="203"/>
      <c r="AJ728" s="203"/>
      <c r="AK728" s="203"/>
      <c r="AL728" s="203"/>
      <c r="AM728" s="203"/>
      <c r="AN728" s="203"/>
      <c r="AO728" s="203"/>
      <c r="AP728" s="203"/>
      <c r="AQ728" s="203"/>
      <c r="AR728" s="203"/>
      <c r="AS728" s="203"/>
      <c r="AT728" s="203"/>
      <c r="AU728" s="203"/>
      <c r="AV728" s="203"/>
      <c r="AW728" s="203"/>
      <c r="AX728" s="203"/>
      <c r="AY728" s="203"/>
      <c r="AZ728" s="203"/>
      <c r="BA728" s="203"/>
      <c r="BB728" s="203"/>
      <c r="BC728" s="203"/>
      <c r="BD728" s="203"/>
      <c r="BE728" s="203"/>
      <c r="BF728" s="203"/>
      <c r="BG728" s="203"/>
      <c r="BH728" s="203"/>
      <c r="BI728" s="203"/>
      <c r="BJ728" s="203"/>
      <c r="BK728" s="203"/>
      <c r="BL728" s="203"/>
      <c r="BM728" s="203"/>
      <c r="BN728" s="203"/>
      <c r="BO728" s="203"/>
      <c r="BP728" s="203"/>
      <c r="BQ728" s="203"/>
      <c r="BR728" s="203"/>
      <c r="BS728" s="203"/>
      <c r="BT728" s="203"/>
      <c r="BU728" s="203"/>
      <c r="BV728" s="203"/>
      <c r="BW728" s="203"/>
      <c r="BX728" s="203"/>
      <c r="BY728" s="203"/>
      <c r="BZ728" s="203"/>
      <c r="CA728" s="203"/>
      <c r="CB728" s="203"/>
      <c r="CC728" s="203"/>
      <c r="CD728" s="203"/>
      <c r="CE728" s="203"/>
      <c r="CF728" s="203"/>
      <c r="CH728" s="201"/>
    </row>
    <row r="729" spans="1:86" ht="12.65" customHeight="1" x14ac:dyDescent="0.35">
      <c r="A729" s="336" t="s">
        <v>745</v>
      </c>
      <c r="B729" s="334" t="s">
        <v>896</v>
      </c>
      <c r="C729" s="334" t="s">
        <v>897</v>
      </c>
      <c r="D729" s="334" t="s">
        <v>898</v>
      </c>
      <c r="E729" s="334" t="s">
        <v>899</v>
      </c>
      <c r="F729" s="334" t="s">
        <v>900</v>
      </c>
      <c r="G729" s="334" t="s">
        <v>901</v>
      </c>
      <c r="H729" s="334" t="s">
        <v>902</v>
      </c>
      <c r="I729" s="334" t="s">
        <v>903</v>
      </c>
      <c r="J729" s="334" t="s">
        <v>904</v>
      </c>
      <c r="K729" s="334" t="s">
        <v>905</v>
      </c>
      <c r="L729" s="334" t="s">
        <v>906</v>
      </c>
      <c r="M729" s="334" t="s">
        <v>907</v>
      </c>
      <c r="N729" s="334" t="s">
        <v>908</v>
      </c>
      <c r="O729" s="334" t="s">
        <v>909</v>
      </c>
      <c r="P729" s="334" t="s">
        <v>910</v>
      </c>
      <c r="Q729" s="334" t="s">
        <v>911</v>
      </c>
      <c r="R729" s="334" t="s">
        <v>912</v>
      </c>
      <c r="S729" s="334" t="s">
        <v>913</v>
      </c>
      <c r="T729" s="334" t="s">
        <v>914</v>
      </c>
      <c r="U729" s="334" t="s">
        <v>915</v>
      </c>
      <c r="V729" s="334" t="s">
        <v>916</v>
      </c>
      <c r="W729" s="334" t="s">
        <v>917</v>
      </c>
      <c r="X729" s="334" t="s">
        <v>918</v>
      </c>
      <c r="Y729" s="334" t="s">
        <v>919</v>
      </c>
      <c r="Z729" s="334" t="s">
        <v>920</v>
      </c>
      <c r="AA729" s="334" t="s">
        <v>921</v>
      </c>
      <c r="AB729" s="334" t="s">
        <v>922</v>
      </c>
      <c r="AC729" s="334" t="s">
        <v>923</v>
      </c>
      <c r="AD729" s="334" t="s">
        <v>924</v>
      </c>
      <c r="AE729" s="334" t="s">
        <v>925</v>
      </c>
      <c r="AF729" s="334" t="s">
        <v>926</v>
      </c>
      <c r="AG729" s="334" t="s">
        <v>927</v>
      </c>
      <c r="AH729" s="334" t="s">
        <v>928</v>
      </c>
      <c r="AI729" s="334" t="s">
        <v>929</v>
      </c>
      <c r="AJ729" s="334" t="s">
        <v>930</v>
      </c>
      <c r="AK729" s="334" t="s">
        <v>931</v>
      </c>
      <c r="AL729" s="334" t="s">
        <v>932</v>
      </c>
      <c r="AM729" s="334" t="s">
        <v>933</v>
      </c>
      <c r="AN729" s="334" t="s">
        <v>934</v>
      </c>
      <c r="AO729" s="334" t="s">
        <v>935</v>
      </c>
      <c r="AP729" s="334" t="s">
        <v>936</v>
      </c>
      <c r="AQ729" s="334" t="s">
        <v>937</v>
      </c>
      <c r="AR729" s="334" t="s">
        <v>938</v>
      </c>
      <c r="AS729" s="334" t="s">
        <v>939</v>
      </c>
      <c r="AT729" s="334" t="s">
        <v>940</v>
      </c>
      <c r="AU729" s="334" t="s">
        <v>941</v>
      </c>
      <c r="AV729" s="334" t="s">
        <v>942</v>
      </c>
      <c r="AW729" s="334" t="s">
        <v>943</v>
      </c>
      <c r="AX729" s="334" t="s">
        <v>944</v>
      </c>
      <c r="AY729" s="334" t="s">
        <v>945</v>
      </c>
      <c r="AZ729" s="334" t="s">
        <v>946</v>
      </c>
      <c r="BA729" s="334" t="s">
        <v>947</v>
      </c>
      <c r="BB729" s="334" t="s">
        <v>948</v>
      </c>
      <c r="BC729" s="334" t="s">
        <v>949</v>
      </c>
      <c r="BD729" s="334" t="s">
        <v>950</v>
      </c>
      <c r="BE729" s="334" t="s">
        <v>951</v>
      </c>
      <c r="BF729" s="334" t="s">
        <v>952</v>
      </c>
      <c r="BG729" s="334" t="s">
        <v>953</v>
      </c>
      <c r="BH729" s="334" t="s">
        <v>954</v>
      </c>
      <c r="BI729" s="337" t="s">
        <v>955</v>
      </c>
      <c r="BJ729" s="334" t="s">
        <v>956</v>
      </c>
      <c r="BK729" s="334" t="s">
        <v>957</v>
      </c>
      <c r="BL729" s="334" t="s">
        <v>958</v>
      </c>
      <c r="BM729" s="334" t="s">
        <v>959</v>
      </c>
      <c r="BN729" s="334" t="s">
        <v>960</v>
      </c>
      <c r="BO729" s="334" t="s">
        <v>961</v>
      </c>
      <c r="BP729" s="334" t="s">
        <v>962</v>
      </c>
      <c r="BQ729" s="334" t="s">
        <v>963</v>
      </c>
      <c r="BR729" s="334" t="s">
        <v>964</v>
      </c>
      <c r="BS729" s="334" t="s">
        <v>965</v>
      </c>
      <c r="BT729" s="334" t="s">
        <v>966</v>
      </c>
      <c r="BU729" s="334" t="s">
        <v>967</v>
      </c>
      <c r="BV729" s="334" t="s">
        <v>968</v>
      </c>
      <c r="BW729" s="334" t="s">
        <v>969</v>
      </c>
      <c r="BX729" s="334" t="s">
        <v>970</v>
      </c>
      <c r="BY729" s="334" t="s">
        <v>971</v>
      </c>
      <c r="BZ729" s="334" t="s">
        <v>972</v>
      </c>
      <c r="CA729" s="334" t="s">
        <v>973</v>
      </c>
      <c r="CB729" s="334" t="s">
        <v>974</v>
      </c>
      <c r="CC729" s="334" t="s">
        <v>975</v>
      </c>
      <c r="CD729" s="334" t="s">
        <v>976</v>
      </c>
      <c r="CE729" s="334" t="s">
        <v>977</v>
      </c>
      <c r="CF729" s="334" t="s">
        <v>978</v>
      </c>
      <c r="CH729" s="203"/>
    </row>
    <row r="730" spans="1:86" ht="12.65" customHeight="1" x14ac:dyDescent="0.35">
      <c r="A730" s="180" t="s">
        <v>1298</v>
      </c>
      <c r="B730" s="180">
        <v>-774065</v>
      </c>
      <c r="C730" s="180">
        <v>0</v>
      </c>
      <c r="D730" s="180">
        <v>29675450</v>
      </c>
      <c r="E730" s="180">
        <v>21255061</v>
      </c>
      <c r="F730" s="180">
        <v>0</v>
      </c>
      <c r="G730" s="180">
        <v>216668</v>
      </c>
      <c r="H730" s="180">
        <v>0</v>
      </c>
      <c r="I730" s="180">
        <v>1454712</v>
      </c>
      <c r="J730" s="180">
        <v>72745</v>
      </c>
      <c r="K730" s="180">
        <v>0</v>
      </c>
      <c r="L730" s="180">
        <v>0</v>
      </c>
      <c r="M730" s="180">
        <v>0</v>
      </c>
      <c r="N730" s="180">
        <v>0</v>
      </c>
      <c r="O730" s="180">
        <v>3268423</v>
      </c>
      <c r="P730" s="180">
        <v>577014</v>
      </c>
      <c r="Q730" s="180">
        <v>57507066</v>
      </c>
      <c r="R730" s="180">
        <v>0</v>
      </c>
      <c r="S730" s="180">
        <v>2206577</v>
      </c>
      <c r="T730" s="180">
        <v>36598971</v>
      </c>
      <c r="U730" s="180">
        <v>2684943</v>
      </c>
      <c r="V730" s="180">
        <v>504097</v>
      </c>
      <c r="W730" s="180">
        <v>0</v>
      </c>
      <c r="X730" s="180">
        <v>52531043</v>
      </c>
      <c r="Y730" s="180">
        <v>0</v>
      </c>
      <c r="Z730" s="180">
        <v>0</v>
      </c>
      <c r="AA730" s="180">
        <v>60000597</v>
      </c>
      <c r="AB730" s="180">
        <v>8275310</v>
      </c>
      <c r="AC730" s="180">
        <v>427531</v>
      </c>
      <c r="AD730" s="180">
        <v>0</v>
      </c>
      <c r="AE730" s="180">
        <v>0</v>
      </c>
      <c r="AF730" s="180">
        <v>27488</v>
      </c>
      <c r="AG730" s="180">
        <v>0</v>
      </c>
      <c r="AH730" s="180">
        <v>688677</v>
      </c>
      <c r="AI730" s="180">
        <v>3153733</v>
      </c>
      <c r="AJ730" s="180">
        <v>3970121</v>
      </c>
      <c r="AK730" s="180">
        <v>0</v>
      </c>
      <c r="AL730" s="180">
        <v>4312222</v>
      </c>
      <c r="AM730" s="180">
        <v>0</v>
      </c>
      <c r="AN730" s="180">
        <v>0</v>
      </c>
      <c r="AO730" s="180">
        <v>0</v>
      </c>
      <c r="AP730" s="180">
        <v>196626</v>
      </c>
      <c r="AQ730" s="180">
        <v>0</v>
      </c>
      <c r="AR730" s="180">
        <v>0</v>
      </c>
      <c r="AS730" s="180">
        <v>8526956</v>
      </c>
      <c r="AT730" s="180">
        <v>0</v>
      </c>
      <c r="AU730" s="180">
        <v>0</v>
      </c>
      <c r="AV730" s="180">
        <v>517096</v>
      </c>
      <c r="AW730" s="180">
        <v>0</v>
      </c>
      <c r="AX730" s="180">
        <v>0</v>
      </c>
      <c r="AY730" s="180">
        <v>0</v>
      </c>
      <c r="AZ730" s="180">
        <v>0</v>
      </c>
      <c r="BA730" s="180">
        <v>0</v>
      </c>
      <c r="BB730" s="180">
        <v>107768615</v>
      </c>
      <c r="BE730" s="180">
        <v>0</v>
      </c>
      <c r="BF730" s="180">
        <v>0</v>
      </c>
      <c r="BI730" s="180">
        <v>221.03</v>
      </c>
      <c r="BJ730" s="180">
        <v>60739478</v>
      </c>
      <c r="BK730" s="180">
        <v>182440983</v>
      </c>
      <c r="BL730" s="180">
        <v>165269726</v>
      </c>
      <c r="BM730" s="180">
        <v>4301234</v>
      </c>
      <c r="BN730" s="180">
        <v>0</v>
      </c>
      <c r="BO730" s="180">
        <v>6162009</v>
      </c>
      <c r="BP730" s="180">
        <v>0</v>
      </c>
      <c r="BQ730" s="180">
        <v>30971826</v>
      </c>
      <c r="BR730" s="180">
        <v>7231578</v>
      </c>
      <c r="BS730" s="180">
        <v>2661506</v>
      </c>
      <c r="BT730" s="180">
        <v>6013390</v>
      </c>
      <c r="BU730" s="180">
        <v>608905</v>
      </c>
      <c r="BV730" s="180">
        <v>20562416</v>
      </c>
      <c r="BW730" s="180">
        <v>3920913</v>
      </c>
      <c r="BX730" s="180">
        <v>1613297</v>
      </c>
      <c r="BY730" s="180">
        <v>573674</v>
      </c>
      <c r="BZ730" s="180">
        <v>938620</v>
      </c>
      <c r="CA730" s="180">
        <v>5427</v>
      </c>
      <c r="CB730" s="180">
        <v>1532609.28</v>
      </c>
      <c r="CC730" s="180">
        <v>272665</v>
      </c>
      <c r="CD730" s="180">
        <v>1768806</v>
      </c>
      <c r="CE730" s="180">
        <v>0</v>
      </c>
      <c r="CF730" s="180">
        <v>0</v>
      </c>
      <c r="CH730" s="201"/>
    </row>
    <row r="731" spans="1:86" ht="12.65" customHeight="1" x14ac:dyDescent="0.35">
      <c r="A731" s="201"/>
      <c r="B731" s="201"/>
      <c r="C731" s="201"/>
      <c r="D731" s="201"/>
      <c r="E731" s="201"/>
      <c r="F731" s="201"/>
      <c r="G731" s="201"/>
      <c r="H731" s="334"/>
      <c r="I731" s="334"/>
      <c r="J731" s="334"/>
      <c r="K731" s="334"/>
      <c r="L731" s="334"/>
      <c r="M731" s="334"/>
      <c r="N731" s="334"/>
      <c r="O731" s="334"/>
      <c r="P731" s="334"/>
      <c r="Q731" s="334"/>
      <c r="R731" s="334"/>
      <c r="S731" s="334"/>
      <c r="T731" s="334"/>
      <c r="U731" s="334"/>
      <c r="V731" s="334"/>
      <c r="W731" s="334"/>
      <c r="X731" s="334"/>
      <c r="BL731" s="197"/>
    </row>
    <row r="732" spans="1:86" ht="12.65" customHeight="1" x14ac:dyDescent="0.35">
      <c r="A732" s="203" t="s">
        <v>979</v>
      </c>
      <c r="B732" s="203"/>
      <c r="C732" s="203"/>
      <c r="D732" s="203"/>
      <c r="E732" s="203"/>
      <c r="F732" s="203"/>
      <c r="G732" s="203"/>
      <c r="H732" s="203"/>
      <c r="I732" s="203"/>
      <c r="J732" s="203"/>
      <c r="K732" s="203"/>
      <c r="L732" s="203"/>
      <c r="M732" s="203"/>
      <c r="N732" s="203"/>
      <c r="O732" s="203"/>
      <c r="P732" s="203"/>
      <c r="Q732" s="203"/>
      <c r="R732" s="203"/>
      <c r="S732" s="203"/>
      <c r="T732" s="203"/>
      <c r="U732" s="203"/>
      <c r="V732" s="203"/>
      <c r="W732" s="203"/>
      <c r="X732" s="203"/>
      <c r="Y732" s="203"/>
      <c r="Z732" s="203"/>
      <c r="CH732" s="201"/>
    </row>
    <row r="733" spans="1:86" ht="12.65" customHeight="1" x14ac:dyDescent="0.35">
      <c r="A733" s="209" t="s">
        <v>745</v>
      </c>
      <c r="B733" s="334" t="s">
        <v>980</v>
      </c>
      <c r="C733" s="337" t="s">
        <v>981</v>
      </c>
      <c r="D733" s="334" t="s">
        <v>982</v>
      </c>
      <c r="E733" s="334" t="s">
        <v>983</v>
      </c>
      <c r="F733" s="334" t="s">
        <v>984</v>
      </c>
      <c r="G733" s="334" t="s">
        <v>985</v>
      </c>
      <c r="H733" s="334" t="s">
        <v>986</v>
      </c>
      <c r="I733" s="334" t="s">
        <v>987</v>
      </c>
      <c r="J733" s="334" t="s">
        <v>988</v>
      </c>
      <c r="K733" s="334" t="s">
        <v>989</v>
      </c>
      <c r="L733" s="334" t="s">
        <v>990</v>
      </c>
      <c r="M733" s="334" t="s">
        <v>991</v>
      </c>
      <c r="N733" s="334" t="s">
        <v>992</v>
      </c>
      <c r="O733" s="334" t="s">
        <v>993</v>
      </c>
      <c r="P733" s="334" t="s">
        <v>994</v>
      </c>
      <c r="Q733" s="334" t="s">
        <v>995</v>
      </c>
      <c r="R733" s="334" t="s">
        <v>996</v>
      </c>
      <c r="S733" s="334" t="s">
        <v>997</v>
      </c>
      <c r="T733" s="337" t="s">
        <v>998</v>
      </c>
      <c r="U733" s="334" t="s">
        <v>999</v>
      </c>
      <c r="V733" s="180" t="s">
        <v>1000</v>
      </c>
      <c r="W733" s="180" t="s">
        <v>1001</v>
      </c>
      <c r="X733" s="334" t="s">
        <v>1002</v>
      </c>
      <c r="Y733" s="334" t="s">
        <v>1003</v>
      </c>
      <c r="Z733" s="334"/>
      <c r="CH733" s="203"/>
    </row>
    <row r="734" spans="1:86" ht="12.65" customHeight="1" x14ac:dyDescent="0.35">
      <c r="A734" s="209" t="s">
        <v>1299</v>
      </c>
      <c r="B734" s="334">
        <v>0</v>
      </c>
      <c r="C734" s="337">
        <v>0</v>
      </c>
      <c r="D734" s="334">
        <v>0</v>
      </c>
      <c r="E734" s="334">
        <v>0</v>
      </c>
      <c r="F734" s="334">
        <v>0</v>
      </c>
      <c r="G734" s="334">
        <v>0</v>
      </c>
      <c r="H734" s="334">
        <v>0</v>
      </c>
      <c r="I734" s="334">
        <v>0</v>
      </c>
      <c r="J734" s="334">
        <v>0</v>
      </c>
      <c r="K734" s="334">
        <v>0</v>
      </c>
      <c r="L734" s="334">
        <v>0</v>
      </c>
      <c r="M734" s="334">
        <v>0</v>
      </c>
      <c r="N734" s="334">
        <v>0</v>
      </c>
      <c r="O734" s="334">
        <v>0</v>
      </c>
      <c r="P734" s="334">
        <v>0</v>
      </c>
      <c r="Q734" s="334">
        <v>0</v>
      </c>
      <c r="R734" s="334">
        <v>0</v>
      </c>
      <c r="S734" s="334">
        <v>0</v>
      </c>
      <c r="T734" s="337">
        <v>0</v>
      </c>
      <c r="U734" s="334"/>
      <c r="X734" s="334"/>
      <c r="Y734" s="334">
        <v>0</v>
      </c>
      <c r="Z734" s="334"/>
      <c r="CH734" s="201"/>
    </row>
    <row r="735" spans="1:86" ht="12.65" customHeight="1" x14ac:dyDescent="0.35">
      <c r="A735" s="209" t="s">
        <v>1300</v>
      </c>
      <c r="B735" s="334">
        <v>0</v>
      </c>
      <c r="C735" s="337">
        <v>0</v>
      </c>
      <c r="D735" s="334">
        <v>0</v>
      </c>
      <c r="E735" s="334">
        <v>0</v>
      </c>
      <c r="F735" s="334">
        <v>0</v>
      </c>
      <c r="G735" s="334">
        <v>0</v>
      </c>
      <c r="H735" s="334">
        <v>0</v>
      </c>
      <c r="I735" s="334">
        <v>0</v>
      </c>
      <c r="J735" s="334">
        <v>0</v>
      </c>
      <c r="K735" s="334">
        <v>0</v>
      </c>
      <c r="L735" s="334">
        <v>0</v>
      </c>
      <c r="M735" s="334">
        <v>0</v>
      </c>
      <c r="N735" s="334">
        <v>0</v>
      </c>
      <c r="O735" s="334">
        <v>0</v>
      </c>
      <c r="P735" s="334">
        <v>0</v>
      </c>
      <c r="Q735" s="334">
        <v>0</v>
      </c>
      <c r="R735" s="334">
        <v>0</v>
      </c>
      <c r="S735" s="334">
        <v>0</v>
      </c>
      <c r="T735" s="337">
        <v>0</v>
      </c>
      <c r="U735" s="334"/>
      <c r="X735" s="334"/>
      <c r="Y735" s="334">
        <v>0</v>
      </c>
      <c r="Z735" s="334"/>
    </row>
    <row r="736" spans="1:86" ht="12.65" customHeight="1" x14ac:dyDescent="0.35">
      <c r="A736" s="209" t="s">
        <v>1301</v>
      </c>
      <c r="B736" s="334">
        <v>4878</v>
      </c>
      <c r="C736" s="337">
        <v>40.799999999999997</v>
      </c>
      <c r="D736" s="334">
        <v>3777587</v>
      </c>
      <c r="E736" s="334">
        <v>983347</v>
      </c>
      <c r="F736" s="334">
        <v>0</v>
      </c>
      <c r="G736" s="334">
        <v>210878</v>
      </c>
      <c r="H736" s="334">
        <v>964</v>
      </c>
      <c r="I736" s="334">
        <v>38538</v>
      </c>
      <c r="J736" s="334">
        <v>383406</v>
      </c>
      <c r="K736" s="334">
        <v>3670</v>
      </c>
      <c r="L736" s="334">
        <v>12839</v>
      </c>
      <c r="M736" s="334">
        <v>1250</v>
      </c>
      <c r="N736" s="334">
        <v>22246696</v>
      </c>
      <c r="O736" s="334">
        <v>17671076</v>
      </c>
      <c r="P736" s="334">
        <v>15865</v>
      </c>
      <c r="Q736" s="334">
        <v>22735</v>
      </c>
      <c r="R736" s="334">
        <v>5662</v>
      </c>
      <c r="S736" s="334">
        <v>53343</v>
      </c>
      <c r="T736" s="337">
        <v>24.51</v>
      </c>
      <c r="U736" s="334"/>
      <c r="X736" s="334"/>
      <c r="Y736" s="334">
        <v>3761842</v>
      </c>
      <c r="Z736" s="334"/>
    </row>
    <row r="737" spans="1:26" ht="12.65" customHeight="1" x14ac:dyDescent="0.35">
      <c r="A737" s="209" t="s">
        <v>1302</v>
      </c>
      <c r="B737" s="334">
        <v>0</v>
      </c>
      <c r="C737" s="337">
        <v>0</v>
      </c>
      <c r="D737" s="334">
        <v>0</v>
      </c>
      <c r="E737" s="334">
        <v>0</v>
      </c>
      <c r="F737" s="334">
        <v>0</v>
      </c>
      <c r="G737" s="334">
        <v>0</v>
      </c>
      <c r="H737" s="334">
        <v>0</v>
      </c>
      <c r="I737" s="334">
        <v>0</v>
      </c>
      <c r="J737" s="334">
        <v>0</v>
      </c>
      <c r="K737" s="334">
        <v>0</v>
      </c>
      <c r="L737" s="334">
        <v>0</v>
      </c>
      <c r="M737" s="334">
        <v>0</v>
      </c>
      <c r="N737" s="334">
        <v>0</v>
      </c>
      <c r="O737" s="334">
        <v>0</v>
      </c>
      <c r="P737" s="334">
        <v>0</v>
      </c>
      <c r="Q737" s="334">
        <v>0</v>
      </c>
      <c r="R737" s="334">
        <v>0</v>
      </c>
      <c r="S737" s="334">
        <v>0</v>
      </c>
      <c r="T737" s="337">
        <v>0</v>
      </c>
      <c r="U737" s="334"/>
      <c r="X737" s="334"/>
      <c r="Y737" s="334">
        <v>0</v>
      </c>
      <c r="Z737" s="334"/>
    </row>
    <row r="738" spans="1:26" ht="12.65" customHeight="1" x14ac:dyDescent="0.35">
      <c r="A738" s="209" t="s">
        <v>1303</v>
      </c>
      <c r="B738" s="334">
        <v>0</v>
      </c>
      <c r="C738" s="337">
        <v>0</v>
      </c>
      <c r="D738" s="334">
        <v>0</v>
      </c>
      <c r="E738" s="334">
        <v>0</v>
      </c>
      <c r="F738" s="334">
        <v>0</v>
      </c>
      <c r="G738" s="334">
        <v>0</v>
      </c>
      <c r="H738" s="334">
        <v>0</v>
      </c>
      <c r="I738" s="334">
        <v>0</v>
      </c>
      <c r="J738" s="334">
        <v>0</v>
      </c>
      <c r="K738" s="334">
        <v>0</v>
      </c>
      <c r="L738" s="334">
        <v>0</v>
      </c>
      <c r="M738" s="334">
        <v>0</v>
      </c>
      <c r="N738" s="334">
        <v>0</v>
      </c>
      <c r="O738" s="334">
        <v>0</v>
      </c>
      <c r="P738" s="334">
        <v>0</v>
      </c>
      <c r="Q738" s="334">
        <v>0</v>
      </c>
      <c r="R738" s="334">
        <v>0</v>
      </c>
      <c r="S738" s="334">
        <v>0</v>
      </c>
      <c r="T738" s="337">
        <v>0</v>
      </c>
      <c r="U738" s="334"/>
      <c r="X738" s="334"/>
      <c r="Y738" s="334">
        <v>0</v>
      </c>
      <c r="Z738" s="334"/>
    </row>
    <row r="739" spans="1:26" ht="12.65" customHeight="1" x14ac:dyDescent="0.35">
      <c r="A739" s="209" t="s">
        <v>1304</v>
      </c>
      <c r="B739" s="334">
        <v>0</v>
      </c>
      <c r="C739" s="337">
        <v>0</v>
      </c>
      <c r="D739" s="334">
        <v>0</v>
      </c>
      <c r="E739" s="334">
        <v>0</v>
      </c>
      <c r="F739" s="334">
        <v>0</v>
      </c>
      <c r="G739" s="334">
        <v>0</v>
      </c>
      <c r="H739" s="334">
        <v>0</v>
      </c>
      <c r="I739" s="334">
        <v>0</v>
      </c>
      <c r="J739" s="334">
        <v>0</v>
      </c>
      <c r="K739" s="334">
        <v>0</v>
      </c>
      <c r="L739" s="334">
        <v>0</v>
      </c>
      <c r="M739" s="334">
        <v>0</v>
      </c>
      <c r="N739" s="334">
        <v>0</v>
      </c>
      <c r="O739" s="334">
        <v>0</v>
      </c>
      <c r="P739" s="334">
        <v>0</v>
      </c>
      <c r="Q739" s="334">
        <v>0</v>
      </c>
      <c r="R739" s="334">
        <v>0</v>
      </c>
      <c r="S739" s="334">
        <v>0</v>
      </c>
      <c r="T739" s="337">
        <v>0</v>
      </c>
      <c r="U739" s="334"/>
      <c r="X739" s="334"/>
      <c r="Y739" s="334">
        <v>0</v>
      </c>
      <c r="Z739" s="334"/>
    </row>
    <row r="740" spans="1:26" ht="12.65" customHeight="1" x14ac:dyDescent="0.35">
      <c r="A740" s="209" t="s">
        <v>1305</v>
      </c>
      <c r="B740" s="334">
        <v>0</v>
      </c>
      <c r="C740" s="337">
        <v>0</v>
      </c>
      <c r="D740" s="334">
        <v>0</v>
      </c>
      <c r="E740" s="334">
        <v>0</v>
      </c>
      <c r="F740" s="334">
        <v>0</v>
      </c>
      <c r="G740" s="334">
        <v>0</v>
      </c>
      <c r="H740" s="334">
        <v>0</v>
      </c>
      <c r="I740" s="334">
        <v>0</v>
      </c>
      <c r="J740" s="334">
        <v>0</v>
      </c>
      <c r="K740" s="334">
        <v>0</v>
      </c>
      <c r="L740" s="334">
        <v>0</v>
      </c>
      <c r="M740" s="334">
        <v>0</v>
      </c>
      <c r="N740" s="334">
        <v>0</v>
      </c>
      <c r="O740" s="334">
        <v>0</v>
      </c>
      <c r="P740" s="334">
        <v>0</v>
      </c>
      <c r="Q740" s="334">
        <v>0</v>
      </c>
      <c r="R740" s="334">
        <v>0</v>
      </c>
      <c r="S740" s="334">
        <v>0</v>
      </c>
      <c r="T740" s="337">
        <v>0</v>
      </c>
      <c r="U740" s="334"/>
      <c r="X740" s="334"/>
      <c r="Y740" s="334">
        <v>0</v>
      </c>
      <c r="Z740" s="334"/>
    </row>
    <row r="741" spans="1:26" ht="12.65" customHeight="1" x14ac:dyDescent="0.35">
      <c r="A741" s="209" t="s">
        <v>1306</v>
      </c>
      <c r="B741" s="334">
        <v>0</v>
      </c>
      <c r="C741" s="337">
        <v>0</v>
      </c>
      <c r="D741" s="334">
        <v>0</v>
      </c>
      <c r="E741" s="334">
        <v>0</v>
      </c>
      <c r="F741" s="334">
        <v>0</v>
      </c>
      <c r="G741" s="334">
        <v>0</v>
      </c>
      <c r="H741" s="334">
        <v>0</v>
      </c>
      <c r="I741" s="334">
        <v>0</v>
      </c>
      <c r="J741" s="334">
        <v>0</v>
      </c>
      <c r="K741" s="334">
        <v>0</v>
      </c>
      <c r="L741" s="334">
        <v>0</v>
      </c>
      <c r="M741" s="334">
        <v>0</v>
      </c>
      <c r="N741" s="334">
        <v>0</v>
      </c>
      <c r="O741" s="334">
        <v>0</v>
      </c>
      <c r="P741" s="334">
        <v>0</v>
      </c>
      <c r="Q741" s="334">
        <v>0</v>
      </c>
      <c r="R741" s="334">
        <v>0</v>
      </c>
      <c r="S741" s="334">
        <v>0</v>
      </c>
      <c r="T741" s="337">
        <v>0</v>
      </c>
      <c r="U741" s="334"/>
      <c r="X741" s="334"/>
      <c r="Y741" s="334">
        <v>0</v>
      </c>
      <c r="Z741" s="334"/>
    </row>
    <row r="742" spans="1:26" ht="12.65" customHeight="1" x14ac:dyDescent="0.35">
      <c r="A742" s="209" t="s">
        <v>1307</v>
      </c>
      <c r="B742" s="334">
        <v>0</v>
      </c>
      <c r="C742" s="337">
        <v>0</v>
      </c>
      <c r="D742" s="334">
        <v>0</v>
      </c>
      <c r="E742" s="334">
        <v>0</v>
      </c>
      <c r="F742" s="334">
        <v>0</v>
      </c>
      <c r="G742" s="334">
        <v>0</v>
      </c>
      <c r="H742" s="334">
        <v>0</v>
      </c>
      <c r="I742" s="334">
        <v>0</v>
      </c>
      <c r="J742" s="334">
        <v>0</v>
      </c>
      <c r="K742" s="334">
        <v>0</v>
      </c>
      <c r="L742" s="334">
        <v>0</v>
      </c>
      <c r="M742" s="334">
        <v>0</v>
      </c>
      <c r="N742" s="334">
        <v>0</v>
      </c>
      <c r="O742" s="334">
        <v>0</v>
      </c>
      <c r="P742" s="334">
        <v>0</v>
      </c>
      <c r="Q742" s="334">
        <v>0</v>
      </c>
      <c r="R742" s="334">
        <v>0</v>
      </c>
      <c r="S742" s="334">
        <v>0</v>
      </c>
      <c r="T742" s="337">
        <v>0</v>
      </c>
      <c r="U742" s="334"/>
      <c r="X742" s="334"/>
      <c r="Y742" s="334">
        <v>0</v>
      </c>
      <c r="Z742" s="334"/>
    </row>
    <row r="743" spans="1:26" ht="12.65" customHeight="1" x14ac:dyDescent="0.35">
      <c r="A743" s="209" t="s">
        <v>1308</v>
      </c>
      <c r="B743" s="334">
        <v>0</v>
      </c>
      <c r="C743" s="337">
        <v>0</v>
      </c>
      <c r="D743" s="334">
        <v>0</v>
      </c>
      <c r="E743" s="334">
        <v>0</v>
      </c>
      <c r="F743" s="334">
        <v>0</v>
      </c>
      <c r="G743" s="334">
        <v>0</v>
      </c>
      <c r="H743" s="334">
        <v>0</v>
      </c>
      <c r="I743" s="334">
        <v>0</v>
      </c>
      <c r="J743" s="334">
        <v>0</v>
      </c>
      <c r="K743" s="334">
        <v>0</v>
      </c>
      <c r="L743" s="334">
        <v>0</v>
      </c>
      <c r="M743" s="334">
        <v>0</v>
      </c>
      <c r="N743" s="334">
        <v>0</v>
      </c>
      <c r="O743" s="334">
        <v>0</v>
      </c>
      <c r="P743" s="334">
        <v>0</v>
      </c>
      <c r="Q743" s="334">
        <v>0</v>
      </c>
      <c r="R743" s="334">
        <v>0</v>
      </c>
      <c r="S743" s="334">
        <v>0</v>
      </c>
      <c r="T743" s="337">
        <v>0</v>
      </c>
      <c r="U743" s="334"/>
      <c r="X743" s="334"/>
      <c r="Y743" s="334">
        <v>0</v>
      </c>
      <c r="Z743" s="334"/>
    </row>
    <row r="744" spans="1:26" ht="12.65" customHeight="1" x14ac:dyDescent="0.35">
      <c r="A744" s="209" t="s">
        <v>1309</v>
      </c>
      <c r="B744" s="334">
        <v>0</v>
      </c>
      <c r="C744" s="337">
        <v>0</v>
      </c>
      <c r="D744" s="334">
        <v>0</v>
      </c>
      <c r="E744" s="334">
        <v>0</v>
      </c>
      <c r="F744" s="334">
        <v>0</v>
      </c>
      <c r="G744" s="334">
        <v>0</v>
      </c>
      <c r="H744" s="334">
        <v>0</v>
      </c>
      <c r="I744" s="334">
        <v>0</v>
      </c>
      <c r="J744" s="334">
        <v>0</v>
      </c>
      <c r="K744" s="334">
        <v>0</v>
      </c>
      <c r="L744" s="334">
        <v>0</v>
      </c>
      <c r="M744" s="334">
        <v>0</v>
      </c>
      <c r="N744" s="334">
        <v>0</v>
      </c>
      <c r="O744" s="334">
        <v>0</v>
      </c>
      <c r="P744" s="334">
        <v>0</v>
      </c>
      <c r="Q744" s="334">
        <v>0</v>
      </c>
      <c r="R744" s="334">
        <v>0</v>
      </c>
      <c r="S744" s="334">
        <v>0</v>
      </c>
      <c r="T744" s="337">
        <v>0</v>
      </c>
      <c r="U744" s="334"/>
      <c r="X744" s="334"/>
      <c r="Y744" s="334">
        <v>0</v>
      </c>
      <c r="Z744" s="334"/>
    </row>
    <row r="745" spans="1:26" ht="12.65" customHeight="1" x14ac:dyDescent="0.35">
      <c r="A745" s="209" t="s">
        <v>1310</v>
      </c>
      <c r="B745" s="334">
        <v>0</v>
      </c>
      <c r="C745" s="337">
        <v>0</v>
      </c>
      <c r="D745" s="334">
        <v>0</v>
      </c>
      <c r="E745" s="334">
        <v>0</v>
      </c>
      <c r="F745" s="334">
        <v>0</v>
      </c>
      <c r="G745" s="334">
        <v>0</v>
      </c>
      <c r="H745" s="334">
        <v>0</v>
      </c>
      <c r="I745" s="334">
        <v>0</v>
      </c>
      <c r="J745" s="334">
        <v>0</v>
      </c>
      <c r="K745" s="334">
        <v>0</v>
      </c>
      <c r="L745" s="334">
        <v>0</v>
      </c>
      <c r="M745" s="334">
        <v>0</v>
      </c>
      <c r="N745" s="334">
        <v>0</v>
      </c>
      <c r="O745" s="334">
        <v>0</v>
      </c>
      <c r="P745" s="334">
        <v>0</v>
      </c>
      <c r="Q745" s="334">
        <v>0</v>
      </c>
      <c r="R745" s="334">
        <v>0</v>
      </c>
      <c r="S745" s="334">
        <v>0</v>
      </c>
      <c r="T745" s="337">
        <v>0</v>
      </c>
      <c r="U745" s="334"/>
      <c r="X745" s="334"/>
      <c r="Y745" s="334">
        <v>0</v>
      </c>
      <c r="Z745" s="334"/>
    </row>
    <row r="746" spans="1:26" ht="12.65" customHeight="1" x14ac:dyDescent="0.35">
      <c r="A746" s="209" t="s">
        <v>1311</v>
      </c>
      <c r="B746" s="334">
        <v>1137</v>
      </c>
      <c r="C746" s="337">
        <v>13.04</v>
      </c>
      <c r="D746" s="334">
        <v>1506529</v>
      </c>
      <c r="E746" s="334">
        <v>351580</v>
      </c>
      <c r="F746" s="334">
        <v>0</v>
      </c>
      <c r="G746" s="334">
        <v>84052</v>
      </c>
      <c r="H746" s="334">
        <v>463</v>
      </c>
      <c r="I746" s="334">
        <v>67993</v>
      </c>
      <c r="J746" s="334">
        <v>151788</v>
      </c>
      <c r="K746" s="334">
        <v>1241</v>
      </c>
      <c r="L746" s="334">
        <v>4771</v>
      </c>
      <c r="M746" s="334">
        <v>2038</v>
      </c>
      <c r="N746" s="334">
        <v>8233992</v>
      </c>
      <c r="O746" s="334">
        <v>7622490</v>
      </c>
      <c r="P746" s="334">
        <v>5994</v>
      </c>
      <c r="Q746" s="334">
        <v>0</v>
      </c>
      <c r="R746" s="334">
        <v>2139</v>
      </c>
      <c r="S746" s="334">
        <v>16629</v>
      </c>
      <c r="T746" s="337">
        <v>10.72</v>
      </c>
      <c r="U746" s="334"/>
      <c r="X746" s="334"/>
      <c r="Y746" s="334">
        <v>983659</v>
      </c>
      <c r="Z746" s="334"/>
    </row>
    <row r="747" spans="1:26" ht="12.65" customHeight="1" x14ac:dyDescent="0.35">
      <c r="A747" s="209" t="s">
        <v>1312</v>
      </c>
      <c r="B747" s="334">
        <v>124335</v>
      </c>
      <c r="C747" s="337">
        <v>21.19</v>
      </c>
      <c r="D747" s="334">
        <v>1978456</v>
      </c>
      <c r="E747" s="334">
        <v>516971</v>
      </c>
      <c r="F747" s="334">
        <v>104066</v>
      </c>
      <c r="G747" s="334">
        <v>2361151</v>
      </c>
      <c r="H747" s="334">
        <v>2146</v>
      </c>
      <c r="I747" s="334">
        <v>361821</v>
      </c>
      <c r="J747" s="334">
        <v>970639</v>
      </c>
      <c r="K747" s="334">
        <v>16313</v>
      </c>
      <c r="L747" s="334">
        <v>44804</v>
      </c>
      <c r="M747" s="334">
        <v>0</v>
      </c>
      <c r="N747" s="334">
        <v>59118145</v>
      </c>
      <c r="O747" s="334">
        <v>12288563</v>
      </c>
      <c r="P747" s="334">
        <v>17054</v>
      </c>
      <c r="Q747" s="334">
        <v>0</v>
      </c>
      <c r="R747" s="334">
        <v>6087</v>
      </c>
      <c r="S747" s="334">
        <v>43959</v>
      </c>
      <c r="T747" s="337">
        <v>8.91</v>
      </c>
      <c r="U747" s="334"/>
      <c r="X747" s="334"/>
      <c r="Y747" s="334">
        <v>3069566</v>
      </c>
      <c r="Z747" s="334"/>
    </row>
    <row r="748" spans="1:26" ht="12.65" customHeight="1" x14ac:dyDescent="0.35">
      <c r="A748" s="209" t="s">
        <v>1313</v>
      </c>
      <c r="B748" s="334">
        <v>5315</v>
      </c>
      <c r="C748" s="337">
        <v>9.59</v>
      </c>
      <c r="D748" s="334">
        <v>1161676</v>
      </c>
      <c r="E748" s="334">
        <v>266014</v>
      </c>
      <c r="F748" s="334">
        <v>0</v>
      </c>
      <c r="G748" s="334">
        <v>61474</v>
      </c>
      <c r="H748" s="334">
        <v>0</v>
      </c>
      <c r="I748" s="334">
        <v>10024</v>
      </c>
      <c r="J748" s="334">
        <v>25891</v>
      </c>
      <c r="K748" s="334">
        <v>2146</v>
      </c>
      <c r="L748" s="334">
        <v>3231</v>
      </c>
      <c r="M748" s="334">
        <v>0</v>
      </c>
      <c r="N748" s="334">
        <v>6313748</v>
      </c>
      <c r="O748" s="334">
        <v>968914</v>
      </c>
      <c r="P748" s="334">
        <v>1200</v>
      </c>
      <c r="Q748" s="334">
        <v>0</v>
      </c>
      <c r="R748" s="334">
        <v>428</v>
      </c>
      <c r="S748" s="334">
        <v>0</v>
      </c>
      <c r="T748" s="337">
        <v>7.61</v>
      </c>
      <c r="U748" s="334"/>
      <c r="X748" s="334"/>
      <c r="Y748" s="334">
        <v>716157</v>
      </c>
      <c r="Z748" s="334"/>
    </row>
    <row r="749" spans="1:26" ht="12.65" customHeight="1" x14ac:dyDescent="0.35">
      <c r="A749" s="209" t="s">
        <v>1314</v>
      </c>
      <c r="B749" s="334">
        <v>124170</v>
      </c>
      <c r="C749" s="337">
        <v>0</v>
      </c>
      <c r="D749" s="334">
        <v>0</v>
      </c>
      <c r="E749" s="334">
        <v>0</v>
      </c>
      <c r="F749" s="334">
        <v>33192</v>
      </c>
      <c r="G749" s="334">
        <v>91880</v>
      </c>
      <c r="H749" s="334">
        <v>0</v>
      </c>
      <c r="I749" s="334">
        <v>-7435</v>
      </c>
      <c r="J749" s="334">
        <v>5505</v>
      </c>
      <c r="K749" s="334">
        <v>0</v>
      </c>
      <c r="L749" s="334">
        <v>0</v>
      </c>
      <c r="M749" s="334">
        <v>0</v>
      </c>
      <c r="N749" s="334">
        <v>4910037</v>
      </c>
      <c r="O749" s="334">
        <v>1233834</v>
      </c>
      <c r="P749" s="334">
        <v>192</v>
      </c>
      <c r="Q749" s="334">
        <v>0</v>
      </c>
      <c r="R749" s="334">
        <v>69</v>
      </c>
      <c r="S749" s="334">
        <v>0</v>
      </c>
      <c r="T749" s="337">
        <v>0</v>
      </c>
      <c r="U749" s="334"/>
      <c r="X749" s="334"/>
      <c r="Y749" s="334">
        <v>124064</v>
      </c>
      <c r="Z749" s="334"/>
    </row>
    <row r="750" spans="1:26" ht="12.65" customHeight="1" x14ac:dyDescent="0.35">
      <c r="A750" s="209" t="s">
        <v>1315</v>
      </c>
      <c r="B750" s="334"/>
      <c r="C750" s="337">
        <v>5.28</v>
      </c>
      <c r="D750" s="334">
        <v>308641</v>
      </c>
      <c r="E750" s="334">
        <v>106384</v>
      </c>
      <c r="F750" s="334">
        <v>0</v>
      </c>
      <c r="G750" s="334">
        <v>-11688</v>
      </c>
      <c r="H750" s="334">
        <v>0</v>
      </c>
      <c r="I750" s="334">
        <v>13211</v>
      </c>
      <c r="J750" s="334">
        <v>59570</v>
      </c>
      <c r="K750" s="334">
        <v>1907</v>
      </c>
      <c r="L750" s="334">
        <v>792</v>
      </c>
      <c r="M750" s="334">
        <v>0</v>
      </c>
      <c r="N750" s="334">
        <v>0</v>
      </c>
      <c r="O750" s="334">
        <v>0</v>
      </c>
      <c r="P750" s="334">
        <v>2955</v>
      </c>
      <c r="Q750" s="334">
        <v>0</v>
      </c>
      <c r="R750" s="334">
        <v>1055</v>
      </c>
      <c r="S750" s="334">
        <v>0</v>
      </c>
      <c r="T750" s="337">
        <v>0</v>
      </c>
      <c r="U750" s="334"/>
      <c r="X750" s="334"/>
      <c r="Y750" s="334">
        <v>130290</v>
      </c>
      <c r="Z750" s="334"/>
    </row>
    <row r="751" spans="1:26" ht="12.65" customHeight="1" x14ac:dyDescent="0.35">
      <c r="A751" s="209" t="s">
        <v>1316</v>
      </c>
      <c r="B751" s="334"/>
      <c r="C751" s="337">
        <v>0.18</v>
      </c>
      <c r="D751" s="334">
        <v>37394</v>
      </c>
      <c r="E751" s="334">
        <v>6903</v>
      </c>
      <c r="F751" s="334">
        <v>0</v>
      </c>
      <c r="G751" s="334">
        <v>31957</v>
      </c>
      <c r="H751" s="334">
        <v>0</v>
      </c>
      <c r="I751" s="334">
        <v>750</v>
      </c>
      <c r="J751" s="334">
        <v>0</v>
      </c>
      <c r="K751" s="334">
        <v>0</v>
      </c>
      <c r="L751" s="334">
        <v>393</v>
      </c>
      <c r="M751" s="334">
        <v>0</v>
      </c>
      <c r="N751" s="334">
        <v>524922</v>
      </c>
      <c r="O751" s="334">
        <v>461446</v>
      </c>
      <c r="P751" s="334">
        <v>0</v>
      </c>
      <c r="Q751" s="334">
        <v>0</v>
      </c>
      <c r="R751" s="334">
        <v>0</v>
      </c>
      <c r="S751" s="334">
        <v>0</v>
      </c>
      <c r="T751" s="337">
        <v>0.18</v>
      </c>
      <c r="U751" s="334"/>
      <c r="X751" s="334"/>
      <c r="Y751" s="334">
        <v>36165</v>
      </c>
      <c r="Z751" s="334"/>
    </row>
    <row r="752" spans="1:26" ht="12.65" customHeight="1" x14ac:dyDescent="0.35">
      <c r="A752" s="209" t="s">
        <v>1317</v>
      </c>
      <c r="B752" s="334">
        <v>78899</v>
      </c>
      <c r="C752" s="337">
        <v>11.82</v>
      </c>
      <c r="D752" s="334">
        <v>908646</v>
      </c>
      <c r="E752" s="334">
        <v>262515</v>
      </c>
      <c r="F752" s="334">
        <v>18090</v>
      </c>
      <c r="G752" s="334">
        <v>438714</v>
      </c>
      <c r="H752" s="334">
        <v>223</v>
      </c>
      <c r="I752" s="334">
        <v>397931</v>
      </c>
      <c r="J752" s="334">
        <v>51358</v>
      </c>
      <c r="K752" s="334">
        <v>49878</v>
      </c>
      <c r="L752" s="334">
        <v>25939</v>
      </c>
      <c r="M752" s="334">
        <v>38344</v>
      </c>
      <c r="N752" s="334">
        <v>12944007</v>
      </c>
      <c r="O752" s="334">
        <v>4250114</v>
      </c>
      <c r="P752" s="334">
        <v>1626</v>
      </c>
      <c r="Q752" s="334">
        <v>0</v>
      </c>
      <c r="R752" s="334">
        <v>580</v>
      </c>
      <c r="S752" s="334">
        <v>0</v>
      </c>
      <c r="T752" s="337">
        <v>0</v>
      </c>
      <c r="U752" s="334"/>
      <c r="X752" s="334"/>
      <c r="Y752" s="334">
        <v>853923</v>
      </c>
      <c r="Z752" s="334"/>
    </row>
    <row r="753" spans="1:26" ht="12.65" customHeight="1" x14ac:dyDescent="0.35">
      <c r="A753" s="209" t="s">
        <v>1318</v>
      </c>
      <c r="B753" s="334">
        <v>0</v>
      </c>
      <c r="C753" s="337">
        <v>0</v>
      </c>
      <c r="D753" s="334">
        <v>0</v>
      </c>
      <c r="E753" s="334">
        <v>0</v>
      </c>
      <c r="F753" s="334">
        <v>0</v>
      </c>
      <c r="G753" s="334">
        <v>5</v>
      </c>
      <c r="H753" s="334">
        <v>0</v>
      </c>
      <c r="I753" s="334">
        <v>0</v>
      </c>
      <c r="J753" s="334">
        <v>25046</v>
      </c>
      <c r="K753" s="334">
        <v>0</v>
      </c>
      <c r="L753" s="334">
        <v>0</v>
      </c>
      <c r="M753" s="334">
        <v>0</v>
      </c>
      <c r="N753" s="334">
        <v>5158</v>
      </c>
      <c r="O753" s="334">
        <v>0</v>
      </c>
      <c r="P753" s="334">
        <v>0</v>
      </c>
      <c r="Q753" s="334">
        <v>0</v>
      </c>
      <c r="R753" s="334">
        <v>0</v>
      </c>
      <c r="S753" s="334">
        <v>0</v>
      </c>
      <c r="T753" s="337">
        <v>0</v>
      </c>
      <c r="U753" s="334"/>
      <c r="X753" s="334"/>
      <c r="Y753" s="334">
        <v>7504</v>
      </c>
      <c r="Z753" s="334"/>
    </row>
    <row r="754" spans="1:26" ht="12.65" customHeight="1" x14ac:dyDescent="0.35">
      <c r="A754" s="209" t="s">
        <v>1319</v>
      </c>
      <c r="B754" s="334">
        <v>1059</v>
      </c>
      <c r="C754" s="337">
        <v>1.88</v>
      </c>
      <c r="D754" s="334">
        <v>210012</v>
      </c>
      <c r="E754" s="334">
        <v>50069</v>
      </c>
      <c r="F754" s="334">
        <v>0</v>
      </c>
      <c r="G754" s="334">
        <v>12041</v>
      </c>
      <c r="H754" s="334">
        <v>0</v>
      </c>
      <c r="I754" s="334">
        <v>131909</v>
      </c>
      <c r="J754" s="334">
        <v>26282</v>
      </c>
      <c r="K754" s="334">
        <v>0</v>
      </c>
      <c r="L754" s="334">
        <v>0</v>
      </c>
      <c r="M754" s="334">
        <v>0</v>
      </c>
      <c r="N754" s="334">
        <v>2583807</v>
      </c>
      <c r="O754" s="334">
        <v>255382</v>
      </c>
      <c r="P754" s="334">
        <v>720</v>
      </c>
      <c r="Q754" s="334">
        <v>0</v>
      </c>
      <c r="R754" s="334">
        <v>257</v>
      </c>
      <c r="S754" s="334">
        <v>0</v>
      </c>
      <c r="T754" s="337">
        <v>0</v>
      </c>
      <c r="U754" s="334"/>
      <c r="X754" s="334"/>
      <c r="Y754" s="334">
        <v>170809</v>
      </c>
      <c r="Z754" s="334"/>
    </row>
    <row r="755" spans="1:26" ht="12.65" customHeight="1" x14ac:dyDescent="0.35">
      <c r="A755" s="209" t="s">
        <v>1320</v>
      </c>
      <c r="B755" s="334">
        <v>4496</v>
      </c>
      <c r="C755" s="337">
        <v>4.5599999999999996</v>
      </c>
      <c r="D755" s="334">
        <v>527157</v>
      </c>
      <c r="E755" s="334">
        <v>118553</v>
      </c>
      <c r="F755" s="334">
        <v>0</v>
      </c>
      <c r="G755" s="334">
        <v>57882</v>
      </c>
      <c r="H755" s="334">
        <v>0</v>
      </c>
      <c r="I755" s="334">
        <v>96475</v>
      </c>
      <c r="J755" s="334">
        <v>11968</v>
      </c>
      <c r="K755" s="334">
        <v>0</v>
      </c>
      <c r="L755" s="334">
        <v>0</v>
      </c>
      <c r="M755" s="334">
        <v>0</v>
      </c>
      <c r="N755" s="334">
        <v>12184923</v>
      </c>
      <c r="O755" s="334">
        <v>1209893</v>
      </c>
      <c r="P755" s="334">
        <v>576</v>
      </c>
      <c r="Q755" s="334">
        <v>0</v>
      </c>
      <c r="R755" s="334">
        <v>206</v>
      </c>
      <c r="S755" s="334">
        <v>0</v>
      </c>
      <c r="T755" s="337">
        <v>0</v>
      </c>
      <c r="U755" s="334"/>
      <c r="X755" s="334"/>
      <c r="Y755" s="334">
        <v>456128</v>
      </c>
      <c r="Z755" s="334"/>
    </row>
    <row r="756" spans="1:26" ht="12.65" customHeight="1" x14ac:dyDescent="0.35">
      <c r="A756" s="209" t="s">
        <v>1321</v>
      </c>
      <c r="B756" s="334">
        <v>13674</v>
      </c>
      <c r="C756" s="337">
        <v>11.87</v>
      </c>
      <c r="D756" s="334">
        <v>1161985</v>
      </c>
      <c r="E756" s="334">
        <v>289240</v>
      </c>
      <c r="F756" s="334">
        <v>9391</v>
      </c>
      <c r="G756" s="334">
        <v>44360</v>
      </c>
      <c r="H756" s="334">
        <v>0</v>
      </c>
      <c r="I756" s="334">
        <v>166108</v>
      </c>
      <c r="J756" s="334">
        <v>328451</v>
      </c>
      <c r="K756" s="334">
        <v>3839</v>
      </c>
      <c r="L756" s="334">
        <v>1168</v>
      </c>
      <c r="M756" s="334">
        <v>1140</v>
      </c>
      <c r="N756" s="334">
        <v>6923558</v>
      </c>
      <c r="O756" s="334">
        <v>726139</v>
      </c>
      <c r="P756" s="334">
        <v>9797</v>
      </c>
      <c r="Q756" s="334">
        <v>0</v>
      </c>
      <c r="R756" s="334">
        <v>3497</v>
      </c>
      <c r="S756" s="334">
        <v>17180</v>
      </c>
      <c r="T756" s="337">
        <v>0</v>
      </c>
      <c r="U756" s="334"/>
      <c r="X756" s="334"/>
      <c r="Y756" s="334">
        <v>679295</v>
      </c>
      <c r="Z756" s="334"/>
    </row>
    <row r="757" spans="1:26" ht="12.65" customHeight="1" x14ac:dyDescent="0.35">
      <c r="A757" s="209" t="s">
        <v>1322</v>
      </c>
      <c r="B757" s="334">
        <v>0</v>
      </c>
      <c r="C757" s="337">
        <v>0</v>
      </c>
      <c r="D757" s="334">
        <v>0</v>
      </c>
      <c r="E757" s="334">
        <v>0</v>
      </c>
      <c r="F757" s="334">
        <v>0</v>
      </c>
      <c r="G757" s="334">
        <v>0</v>
      </c>
      <c r="H757" s="334">
        <v>0</v>
      </c>
      <c r="I757" s="334">
        <v>0</v>
      </c>
      <c r="J757" s="334">
        <v>0</v>
      </c>
      <c r="K757" s="334">
        <v>0</v>
      </c>
      <c r="L757" s="334">
        <v>0</v>
      </c>
      <c r="M757" s="334">
        <v>0</v>
      </c>
      <c r="N757" s="334">
        <v>0</v>
      </c>
      <c r="O757" s="334">
        <v>0</v>
      </c>
      <c r="P757" s="334">
        <v>0</v>
      </c>
      <c r="Q757" s="334">
        <v>0</v>
      </c>
      <c r="R757" s="334">
        <v>0</v>
      </c>
      <c r="S757" s="334">
        <v>0</v>
      </c>
      <c r="T757" s="337">
        <v>0</v>
      </c>
      <c r="U757" s="334"/>
      <c r="X757" s="334"/>
      <c r="Y757" s="334">
        <v>0</v>
      </c>
      <c r="Z757" s="334"/>
    </row>
    <row r="758" spans="1:26" ht="12.65" customHeight="1" x14ac:dyDescent="0.35">
      <c r="A758" s="209" t="s">
        <v>1323</v>
      </c>
      <c r="B758" s="334">
        <v>0</v>
      </c>
      <c r="C758" s="337">
        <v>0.98</v>
      </c>
      <c r="D758" s="334">
        <v>115887</v>
      </c>
      <c r="E758" s="334">
        <v>27397</v>
      </c>
      <c r="F758" s="334">
        <v>3430</v>
      </c>
      <c r="G758" s="334">
        <v>40417</v>
      </c>
      <c r="H758" s="334">
        <v>0</v>
      </c>
      <c r="I758" s="334">
        <v>2405</v>
      </c>
      <c r="J758" s="334">
        <v>6026</v>
      </c>
      <c r="K758" s="334">
        <v>0</v>
      </c>
      <c r="L758" s="334">
        <v>386</v>
      </c>
      <c r="M758" s="334">
        <v>0</v>
      </c>
      <c r="N758" s="334">
        <v>564563</v>
      </c>
      <c r="O758" s="334">
        <v>32857</v>
      </c>
      <c r="P758" s="334">
        <v>0</v>
      </c>
      <c r="Q758" s="334">
        <v>0</v>
      </c>
      <c r="R758" s="334">
        <v>0</v>
      </c>
      <c r="S758" s="334">
        <v>0</v>
      </c>
      <c r="T758" s="337">
        <v>0</v>
      </c>
      <c r="U758" s="334"/>
      <c r="X758" s="334"/>
      <c r="Y758" s="334">
        <v>68353</v>
      </c>
      <c r="Z758" s="334"/>
    </row>
    <row r="759" spans="1:26" ht="12.65" customHeight="1" x14ac:dyDescent="0.35">
      <c r="A759" s="209" t="s">
        <v>1324</v>
      </c>
      <c r="B759" s="334"/>
      <c r="C759" s="337">
        <v>3.98</v>
      </c>
      <c r="D759" s="334">
        <v>505717</v>
      </c>
      <c r="E759" s="334">
        <v>111607</v>
      </c>
      <c r="F759" s="334">
        <v>0</v>
      </c>
      <c r="G759" s="334">
        <v>954668</v>
      </c>
      <c r="H759" s="334">
        <v>98</v>
      </c>
      <c r="I759" s="334">
        <v>65613</v>
      </c>
      <c r="J759" s="334">
        <v>85088</v>
      </c>
      <c r="K759" s="334">
        <v>1779</v>
      </c>
      <c r="L759" s="334">
        <v>4738</v>
      </c>
      <c r="M759" s="334">
        <v>0</v>
      </c>
      <c r="N759" s="334">
        <v>28011935</v>
      </c>
      <c r="O759" s="334">
        <v>8940731</v>
      </c>
      <c r="P759" s="334">
        <v>1909</v>
      </c>
      <c r="Q759" s="334">
        <v>0</v>
      </c>
      <c r="R759" s="334">
        <v>681</v>
      </c>
      <c r="S759" s="334">
        <v>0</v>
      </c>
      <c r="T759" s="337">
        <v>0</v>
      </c>
      <c r="U759" s="334"/>
      <c r="X759" s="334"/>
      <c r="Y759" s="334">
        <v>1011579</v>
      </c>
      <c r="Z759" s="334"/>
    </row>
    <row r="760" spans="1:26" ht="12.65" customHeight="1" x14ac:dyDescent="0.35">
      <c r="A760" s="209" t="s">
        <v>1325</v>
      </c>
      <c r="B760" s="334">
        <v>10221</v>
      </c>
      <c r="C760" s="337">
        <v>5.82</v>
      </c>
      <c r="D760" s="334">
        <v>523403</v>
      </c>
      <c r="E760" s="334">
        <v>140280</v>
      </c>
      <c r="F760" s="334">
        <v>0</v>
      </c>
      <c r="G760" s="334">
        <v>20264</v>
      </c>
      <c r="H760" s="334">
        <v>0</v>
      </c>
      <c r="I760" s="334">
        <v>6014</v>
      </c>
      <c r="J760" s="334">
        <v>18452</v>
      </c>
      <c r="K760" s="334">
        <v>1219</v>
      </c>
      <c r="L760" s="334">
        <v>4585</v>
      </c>
      <c r="M760" s="334">
        <v>0</v>
      </c>
      <c r="N760" s="334">
        <v>4499956</v>
      </c>
      <c r="O760" s="334">
        <v>2260333</v>
      </c>
      <c r="P760" s="334">
        <v>171</v>
      </c>
      <c r="Q760" s="334">
        <v>0</v>
      </c>
      <c r="R760" s="334">
        <v>61</v>
      </c>
      <c r="S760" s="334">
        <v>0</v>
      </c>
      <c r="T760" s="337">
        <v>0</v>
      </c>
      <c r="U760" s="334"/>
      <c r="X760" s="334"/>
      <c r="Y760" s="334">
        <v>291198</v>
      </c>
      <c r="Z760" s="334"/>
    </row>
    <row r="761" spans="1:26" ht="12.65" customHeight="1" x14ac:dyDescent="0.35">
      <c r="A761" s="209" t="s">
        <v>1326</v>
      </c>
      <c r="B761" s="334">
        <v>0</v>
      </c>
      <c r="C761" s="337">
        <v>0</v>
      </c>
      <c r="D761" s="334">
        <v>0</v>
      </c>
      <c r="E761" s="334">
        <v>0</v>
      </c>
      <c r="F761" s="334">
        <v>0</v>
      </c>
      <c r="G761" s="334">
        <v>0</v>
      </c>
      <c r="H761" s="334">
        <v>0</v>
      </c>
      <c r="I761" s="334">
        <v>0</v>
      </c>
      <c r="J761" s="334">
        <v>0</v>
      </c>
      <c r="K761" s="334">
        <v>0</v>
      </c>
      <c r="L761" s="334">
        <v>0</v>
      </c>
      <c r="M761" s="334">
        <v>0</v>
      </c>
      <c r="N761" s="334">
        <v>0</v>
      </c>
      <c r="O761" s="334">
        <v>0</v>
      </c>
      <c r="P761" s="334">
        <v>0</v>
      </c>
      <c r="Q761" s="334">
        <v>0</v>
      </c>
      <c r="R761" s="334">
        <v>0</v>
      </c>
      <c r="S761" s="334">
        <v>0</v>
      </c>
      <c r="T761" s="337">
        <v>0</v>
      </c>
      <c r="U761" s="334"/>
      <c r="X761" s="334"/>
      <c r="Y761" s="334">
        <v>0</v>
      </c>
      <c r="Z761" s="334"/>
    </row>
    <row r="762" spans="1:26" ht="12.65" customHeight="1" x14ac:dyDescent="0.35">
      <c r="A762" s="209" t="s">
        <v>1327</v>
      </c>
      <c r="B762" s="334">
        <v>0</v>
      </c>
      <c r="C762" s="337">
        <v>0</v>
      </c>
      <c r="D762" s="334">
        <v>0</v>
      </c>
      <c r="E762" s="334">
        <v>0</v>
      </c>
      <c r="F762" s="334">
        <v>0</v>
      </c>
      <c r="G762" s="334">
        <v>260</v>
      </c>
      <c r="H762" s="334">
        <v>0</v>
      </c>
      <c r="I762" s="334">
        <v>118966</v>
      </c>
      <c r="J762" s="334">
        <v>3871</v>
      </c>
      <c r="K762" s="334">
        <v>0</v>
      </c>
      <c r="L762" s="334">
        <v>0</v>
      </c>
      <c r="M762" s="334">
        <v>0</v>
      </c>
      <c r="N762" s="334">
        <v>571516</v>
      </c>
      <c r="O762" s="334">
        <v>437575</v>
      </c>
      <c r="P762" s="334">
        <v>192</v>
      </c>
      <c r="Q762" s="334">
        <v>0</v>
      </c>
      <c r="R762" s="334">
        <v>69</v>
      </c>
      <c r="S762" s="334">
        <v>0</v>
      </c>
      <c r="T762" s="337">
        <v>0</v>
      </c>
      <c r="U762" s="334"/>
      <c r="X762" s="334"/>
      <c r="Y762" s="334">
        <v>45898</v>
      </c>
      <c r="Z762" s="334"/>
    </row>
    <row r="763" spans="1:26" ht="12.65" customHeight="1" x14ac:dyDescent="0.35">
      <c r="A763" s="209" t="s">
        <v>1328</v>
      </c>
      <c r="B763" s="334">
        <v>0</v>
      </c>
      <c r="C763" s="337">
        <v>0</v>
      </c>
      <c r="D763" s="334">
        <v>0</v>
      </c>
      <c r="E763" s="334">
        <v>0</v>
      </c>
      <c r="F763" s="334">
        <v>0</v>
      </c>
      <c r="G763" s="334">
        <v>0</v>
      </c>
      <c r="H763" s="334">
        <v>0</v>
      </c>
      <c r="I763" s="334">
        <v>0</v>
      </c>
      <c r="J763" s="334">
        <v>0</v>
      </c>
      <c r="K763" s="334">
        <v>0</v>
      </c>
      <c r="L763" s="334">
        <v>0</v>
      </c>
      <c r="M763" s="334">
        <v>0</v>
      </c>
      <c r="N763" s="334">
        <v>0</v>
      </c>
      <c r="O763" s="334">
        <v>0</v>
      </c>
      <c r="P763" s="334">
        <v>0</v>
      </c>
      <c r="Q763" s="334">
        <v>0</v>
      </c>
      <c r="R763" s="334">
        <v>0</v>
      </c>
      <c r="S763" s="334">
        <v>0</v>
      </c>
      <c r="T763" s="337">
        <v>0</v>
      </c>
      <c r="U763" s="334"/>
      <c r="X763" s="334"/>
      <c r="Y763" s="334">
        <v>0</v>
      </c>
      <c r="Z763" s="334"/>
    </row>
    <row r="764" spans="1:26" ht="12.65" customHeight="1" x14ac:dyDescent="0.35">
      <c r="A764" s="209" t="s">
        <v>1329</v>
      </c>
      <c r="B764" s="334">
        <v>11774</v>
      </c>
      <c r="C764" s="337">
        <v>22.15</v>
      </c>
      <c r="D764" s="334">
        <v>2286751</v>
      </c>
      <c r="E764" s="334">
        <v>559257</v>
      </c>
      <c r="F764" s="334">
        <v>445676</v>
      </c>
      <c r="G764" s="334">
        <v>237676</v>
      </c>
      <c r="H764" s="334">
        <v>884</v>
      </c>
      <c r="I764" s="334">
        <v>253227</v>
      </c>
      <c r="J764" s="334">
        <v>195884</v>
      </c>
      <c r="K764" s="334">
        <v>1202</v>
      </c>
      <c r="L764" s="334">
        <v>15726</v>
      </c>
      <c r="M764" s="334">
        <v>4469</v>
      </c>
      <c r="N764" s="334">
        <v>44023780</v>
      </c>
      <c r="O764" s="334">
        <v>2029834</v>
      </c>
      <c r="P764" s="334">
        <v>8332</v>
      </c>
      <c r="Q764" s="334">
        <v>0</v>
      </c>
      <c r="R764" s="334">
        <v>2974</v>
      </c>
      <c r="S764" s="334">
        <v>50359</v>
      </c>
      <c r="T764" s="337">
        <v>15.7</v>
      </c>
      <c r="U764" s="334"/>
      <c r="X764" s="334"/>
      <c r="Y764" s="334">
        <v>2256441</v>
      </c>
      <c r="Z764" s="334"/>
    </row>
    <row r="765" spans="1:26" ht="12.65" customHeight="1" x14ac:dyDescent="0.35">
      <c r="A765" s="209" t="s">
        <v>1330</v>
      </c>
      <c r="B765" s="334">
        <v>0</v>
      </c>
      <c r="C765" s="337">
        <v>0</v>
      </c>
      <c r="D765" s="334">
        <v>0</v>
      </c>
      <c r="E765" s="334">
        <v>0</v>
      </c>
      <c r="F765" s="334">
        <v>0</v>
      </c>
      <c r="G765" s="334">
        <v>0</v>
      </c>
      <c r="H765" s="334">
        <v>0</v>
      </c>
      <c r="I765" s="334">
        <v>0</v>
      </c>
      <c r="J765" s="334">
        <v>0</v>
      </c>
      <c r="K765" s="334">
        <v>0</v>
      </c>
      <c r="L765" s="334">
        <v>0</v>
      </c>
      <c r="M765" s="334">
        <v>0</v>
      </c>
      <c r="N765" s="334">
        <v>0</v>
      </c>
      <c r="O765" s="334">
        <v>0</v>
      </c>
      <c r="P765" s="334">
        <v>0</v>
      </c>
      <c r="Q765" s="334">
        <v>0</v>
      </c>
      <c r="R765" s="334">
        <v>0</v>
      </c>
      <c r="S765" s="334">
        <v>0</v>
      </c>
      <c r="T765" s="337">
        <v>0</v>
      </c>
      <c r="U765" s="334"/>
      <c r="X765" s="334"/>
      <c r="Y765" s="334">
        <v>0</v>
      </c>
      <c r="Z765" s="334"/>
    </row>
    <row r="766" spans="1:26" ht="12.65" customHeight="1" x14ac:dyDescent="0.35">
      <c r="A766" s="209" t="s">
        <v>1331</v>
      </c>
      <c r="B766" s="334">
        <v>0</v>
      </c>
      <c r="C766" s="337">
        <v>0</v>
      </c>
      <c r="D766" s="334">
        <v>0</v>
      </c>
      <c r="E766" s="334">
        <v>0</v>
      </c>
      <c r="F766" s="334">
        <v>0</v>
      </c>
      <c r="G766" s="334">
        <v>0</v>
      </c>
      <c r="H766" s="334">
        <v>0</v>
      </c>
      <c r="I766" s="334">
        <v>0</v>
      </c>
      <c r="J766" s="334">
        <v>0</v>
      </c>
      <c r="K766" s="334">
        <v>0</v>
      </c>
      <c r="L766" s="334">
        <v>0</v>
      </c>
      <c r="M766" s="334">
        <v>0</v>
      </c>
      <c r="N766" s="334">
        <v>0</v>
      </c>
      <c r="O766" s="334">
        <v>0</v>
      </c>
      <c r="P766" s="334">
        <v>0</v>
      </c>
      <c r="Q766" s="334">
        <v>0</v>
      </c>
      <c r="R766" s="334">
        <v>0</v>
      </c>
      <c r="S766" s="334">
        <v>0</v>
      </c>
      <c r="T766" s="337">
        <v>0</v>
      </c>
      <c r="U766" s="334"/>
      <c r="X766" s="334"/>
      <c r="Y766" s="334">
        <v>0</v>
      </c>
      <c r="Z766" s="334"/>
    </row>
    <row r="767" spans="1:26" ht="12.65" customHeight="1" x14ac:dyDescent="0.35">
      <c r="A767" s="209" t="s">
        <v>1332</v>
      </c>
      <c r="B767" s="334">
        <v>94799</v>
      </c>
      <c r="C767" s="337">
        <v>25.7</v>
      </c>
      <c r="D767" s="334">
        <v>12787591</v>
      </c>
      <c r="E767" s="334">
        <v>2527331</v>
      </c>
      <c r="F767" s="334">
        <v>0</v>
      </c>
      <c r="G767" s="334">
        <v>878664</v>
      </c>
      <c r="H767" s="334">
        <v>102159</v>
      </c>
      <c r="I767" s="334">
        <v>1037171</v>
      </c>
      <c r="J767" s="334">
        <v>697797</v>
      </c>
      <c r="K767" s="334">
        <v>1377415</v>
      </c>
      <c r="L767" s="334">
        <v>524234</v>
      </c>
      <c r="M767" s="334">
        <v>423910</v>
      </c>
      <c r="N767" s="334">
        <v>29119363</v>
      </c>
      <c r="O767" s="334">
        <v>0</v>
      </c>
      <c r="P767" s="334">
        <v>0</v>
      </c>
      <c r="Q767" s="334">
        <v>0</v>
      </c>
      <c r="R767" s="334">
        <v>0</v>
      </c>
      <c r="S767" s="334">
        <v>0</v>
      </c>
      <c r="T767" s="337">
        <v>24.62</v>
      </c>
      <c r="U767" s="334"/>
      <c r="X767" s="334"/>
      <c r="Y767" s="334">
        <v>6799168</v>
      </c>
      <c r="Z767" s="334"/>
    </row>
    <row r="768" spans="1:26" ht="12.65" customHeight="1" x14ac:dyDescent="0.35">
      <c r="A768" s="209" t="s">
        <v>1333</v>
      </c>
      <c r="B768" s="334">
        <v>0</v>
      </c>
      <c r="C768" s="337">
        <v>0</v>
      </c>
      <c r="D768" s="334">
        <v>0</v>
      </c>
      <c r="E768" s="334">
        <v>0</v>
      </c>
      <c r="F768" s="334">
        <v>0</v>
      </c>
      <c r="G768" s="334">
        <v>0</v>
      </c>
      <c r="H768" s="334">
        <v>0</v>
      </c>
      <c r="I768" s="334">
        <v>55084</v>
      </c>
      <c r="J768" s="334">
        <v>0</v>
      </c>
      <c r="K768" s="334">
        <v>0</v>
      </c>
      <c r="L768" s="334">
        <v>0</v>
      </c>
      <c r="M768" s="334">
        <v>0</v>
      </c>
      <c r="N768" s="334">
        <v>320282</v>
      </c>
      <c r="O768" s="334">
        <v>278648</v>
      </c>
      <c r="P768" s="334">
        <v>0</v>
      </c>
      <c r="Q768" s="334">
        <v>0</v>
      </c>
      <c r="R768" s="334">
        <v>0</v>
      </c>
      <c r="S768" s="334">
        <v>0</v>
      </c>
      <c r="T768" s="337">
        <v>0</v>
      </c>
      <c r="U768" s="334"/>
      <c r="X768" s="334"/>
      <c r="Y768" s="334">
        <v>22019</v>
      </c>
      <c r="Z768" s="334"/>
    </row>
    <row r="769" spans="1:26" ht="12.65" customHeight="1" x14ac:dyDescent="0.35">
      <c r="A769" s="209" t="s">
        <v>1334</v>
      </c>
      <c r="B769" s="334">
        <v>0</v>
      </c>
      <c r="C769" s="337">
        <v>0</v>
      </c>
      <c r="D769" s="334">
        <v>167</v>
      </c>
      <c r="E769" s="334">
        <v>47</v>
      </c>
      <c r="F769" s="334">
        <v>0</v>
      </c>
      <c r="G769" s="334">
        <v>0</v>
      </c>
      <c r="H769" s="334">
        <v>0</v>
      </c>
      <c r="I769" s="334">
        <v>17523</v>
      </c>
      <c r="J769" s="334">
        <v>0</v>
      </c>
      <c r="K769" s="334">
        <v>0</v>
      </c>
      <c r="L769" s="334">
        <v>0</v>
      </c>
      <c r="M769" s="334">
        <v>0</v>
      </c>
      <c r="N769" s="334">
        <v>74202</v>
      </c>
      <c r="O769" s="334">
        <v>65775</v>
      </c>
      <c r="P769" s="334">
        <v>0</v>
      </c>
      <c r="Q769" s="334">
        <v>0</v>
      </c>
      <c r="R769" s="334">
        <v>0</v>
      </c>
      <c r="S769" s="334">
        <v>0</v>
      </c>
      <c r="T769" s="337">
        <v>0</v>
      </c>
      <c r="U769" s="334"/>
      <c r="X769" s="334"/>
      <c r="Y769" s="334">
        <v>6573</v>
      </c>
      <c r="Z769" s="334"/>
    </row>
    <row r="770" spans="1:26" ht="12.65" customHeight="1" x14ac:dyDescent="0.35">
      <c r="A770" s="209" t="s">
        <v>1335</v>
      </c>
      <c r="B770" s="334">
        <v>0</v>
      </c>
      <c r="C770" s="337">
        <v>0</v>
      </c>
      <c r="D770" s="334">
        <v>0</v>
      </c>
      <c r="E770" s="334">
        <v>0</v>
      </c>
      <c r="F770" s="334">
        <v>0</v>
      </c>
      <c r="G770" s="334">
        <v>0</v>
      </c>
      <c r="H770" s="334">
        <v>0</v>
      </c>
      <c r="I770" s="334">
        <v>0</v>
      </c>
      <c r="J770" s="334">
        <v>0</v>
      </c>
      <c r="K770" s="334">
        <v>0</v>
      </c>
      <c r="L770" s="334">
        <v>0</v>
      </c>
      <c r="M770" s="334">
        <v>0</v>
      </c>
      <c r="N770" s="334">
        <v>0</v>
      </c>
      <c r="O770" s="334">
        <v>0</v>
      </c>
      <c r="P770" s="334">
        <v>0</v>
      </c>
      <c r="Q770" s="334">
        <v>0</v>
      </c>
      <c r="R770" s="334">
        <v>0</v>
      </c>
      <c r="S770" s="334">
        <v>0</v>
      </c>
      <c r="T770" s="337">
        <v>0</v>
      </c>
      <c r="U770" s="334"/>
      <c r="X770" s="334"/>
      <c r="Y770" s="334">
        <v>0</v>
      </c>
      <c r="Z770" s="334"/>
    </row>
    <row r="771" spans="1:26" ht="12.65" customHeight="1" x14ac:dyDescent="0.35">
      <c r="A771" s="209" t="s">
        <v>1336</v>
      </c>
      <c r="B771" s="334">
        <v>0</v>
      </c>
      <c r="C771" s="337">
        <v>0</v>
      </c>
      <c r="D771" s="334">
        <v>0</v>
      </c>
      <c r="E771" s="334">
        <v>0</v>
      </c>
      <c r="F771" s="334">
        <v>0</v>
      </c>
      <c r="G771" s="334">
        <v>0</v>
      </c>
      <c r="H771" s="334">
        <v>0</v>
      </c>
      <c r="I771" s="334">
        <v>0</v>
      </c>
      <c r="J771" s="334">
        <v>0</v>
      </c>
      <c r="K771" s="334">
        <v>0</v>
      </c>
      <c r="L771" s="334">
        <v>0</v>
      </c>
      <c r="M771" s="334">
        <v>0</v>
      </c>
      <c r="N771" s="334">
        <v>0</v>
      </c>
      <c r="O771" s="334">
        <v>0</v>
      </c>
      <c r="P771" s="334">
        <v>0</v>
      </c>
      <c r="Q771" s="334">
        <v>0</v>
      </c>
      <c r="R771" s="334">
        <v>0</v>
      </c>
      <c r="S771" s="334">
        <v>0</v>
      </c>
      <c r="T771" s="337">
        <v>0</v>
      </c>
      <c r="U771" s="334"/>
      <c r="X771" s="334"/>
      <c r="Y771" s="334">
        <v>0</v>
      </c>
      <c r="Z771" s="334"/>
    </row>
    <row r="772" spans="1:26" ht="12.65" customHeight="1" x14ac:dyDescent="0.35">
      <c r="A772" s="209" t="s">
        <v>1337</v>
      </c>
      <c r="B772" s="334">
        <v>0</v>
      </c>
      <c r="C772" s="337">
        <v>0</v>
      </c>
      <c r="D772" s="334">
        <v>0</v>
      </c>
      <c r="E772" s="334">
        <v>0</v>
      </c>
      <c r="F772" s="334">
        <v>0</v>
      </c>
      <c r="G772" s="334">
        <v>0</v>
      </c>
      <c r="H772" s="334">
        <v>0</v>
      </c>
      <c r="I772" s="334">
        <v>0</v>
      </c>
      <c r="J772" s="334">
        <v>0</v>
      </c>
      <c r="K772" s="334">
        <v>0</v>
      </c>
      <c r="L772" s="334">
        <v>0</v>
      </c>
      <c r="M772" s="334">
        <v>0</v>
      </c>
      <c r="N772" s="334">
        <v>0</v>
      </c>
      <c r="O772" s="334">
        <v>0</v>
      </c>
      <c r="P772" s="334">
        <v>0</v>
      </c>
      <c r="Q772" s="334">
        <v>0</v>
      </c>
      <c r="R772" s="334">
        <v>0</v>
      </c>
      <c r="S772" s="334">
        <v>0</v>
      </c>
      <c r="T772" s="337">
        <v>0</v>
      </c>
      <c r="U772" s="334"/>
      <c r="X772" s="334"/>
      <c r="Y772" s="334">
        <v>0</v>
      </c>
      <c r="Z772" s="334"/>
    </row>
    <row r="773" spans="1:26" ht="12.65" customHeight="1" x14ac:dyDescent="0.35">
      <c r="A773" s="209" t="s">
        <v>1338</v>
      </c>
      <c r="B773" s="334">
        <v>0</v>
      </c>
      <c r="C773" s="337">
        <v>0</v>
      </c>
      <c r="D773" s="334">
        <v>0</v>
      </c>
      <c r="E773" s="334">
        <v>0</v>
      </c>
      <c r="F773" s="334">
        <v>0</v>
      </c>
      <c r="G773" s="334">
        <v>0</v>
      </c>
      <c r="H773" s="334">
        <v>0</v>
      </c>
      <c r="I773" s="334">
        <v>0</v>
      </c>
      <c r="J773" s="334">
        <v>0</v>
      </c>
      <c r="K773" s="334">
        <v>0</v>
      </c>
      <c r="L773" s="334">
        <v>0</v>
      </c>
      <c r="M773" s="334">
        <v>0</v>
      </c>
      <c r="N773" s="334">
        <v>0</v>
      </c>
      <c r="O773" s="334">
        <v>0</v>
      </c>
      <c r="P773" s="334">
        <v>0</v>
      </c>
      <c r="Q773" s="334">
        <v>0</v>
      </c>
      <c r="R773" s="334">
        <v>0</v>
      </c>
      <c r="S773" s="334">
        <v>0</v>
      </c>
      <c r="T773" s="337">
        <v>0</v>
      </c>
      <c r="U773" s="334"/>
      <c r="X773" s="334"/>
      <c r="Y773" s="334">
        <v>0</v>
      </c>
      <c r="Z773" s="334"/>
    </row>
    <row r="774" spans="1:26" ht="12.65" customHeight="1" x14ac:dyDescent="0.35">
      <c r="A774" s="209" t="s">
        <v>1339</v>
      </c>
      <c r="B774" s="334">
        <v>0</v>
      </c>
      <c r="C774" s="337">
        <v>0</v>
      </c>
      <c r="D774" s="334">
        <v>0</v>
      </c>
      <c r="E774" s="334">
        <v>0</v>
      </c>
      <c r="F774" s="334">
        <v>0</v>
      </c>
      <c r="G774" s="334">
        <v>0</v>
      </c>
      <c r="H774" s="334">
        <v>0</v>
      </c>
      <c r="I774" s="334">
        <v>0</v>
      </c>
      <c r="J774" s="334">
        <v>0</v>
      </c>
      <c r="K774" s="334">
        <v>0</v>
      </c>
      <c r="L774" s="334">
        <v>0</v>
      </c>
      <c r="M774" s="334">
        <v>0</v>
      </c>
      <c r="N774" s="334">
        <v>0</v>
      </c>
      <c r="O774" s="334">
        <v>0</v>
      </c>
      <c r="P774" s="334">
        <v>0</v>
      </c>
      <c r="Q774" s="334">
        <v>0</v>
      </c>
      <c r="R774" s="334">
        <v>0</v>
      </c>
      <c r="S774" s="334">
        <v>0</v>
      </c>
      <c r="T774" s="337">
        <v>0</v>
      </c>
      <c r="U774" s="334"/>
      <c r="X774" s="334"/>
      <c r="Y774" s="334">
        <v>0</v>
      </c>
      <c r="Z774" s="334"/>
    </row>
    <row r="775" spans="1:26" ht="12.65" customHeight="1" x14ac:dyDescent="0.35">
      <c r="A775" s="209" t="s">
        <v>1340</v>
      </c>
      <c r="B775" s="334">
        <v>0</v>
      </c>
      <c r="C775" s="337">
        <v>0</v>
      </c>
      <c r="D775" s="334">
        <v>0</v>
      </c>
      <c r="E775" s="334">
        <v>0</v>
      </c>
      <c r="F775" s="334">
        <v>0</v>
      </c>
      <c r="G775" s="334">
        <v>0</v>
      </c>
      <c r="H775" s="334">
        <v>0</v>
      </c>
      <c r="I775" s="334">
        <v>12981</v>
      </c>
      <c r="J775" s="334">
        <v>0</v>
      </c>
      <c r="K775" s="334">
        <v>0</v>
      </c>
      <c r="L775" s="334">
        <v>0</v>
      </c>
      <c r="M775" s="334">
        <v>0</v>
      </c>
      <c r="N775" s="334">
        <v>0</v>
      </c>
      <c r="O775" s="334">
        <v>0</v>
      </c>
      <c r="P775" s="334">
        <v>0</v>
      </c>
      <c r="Q775" s="334">
        <v>0</v>
      </c>
      <c r="R775" s="334">
        <v>0</v>
      </c>
      <c r="S775" s="334">
        <v>0</v>
      </c>
      <c r="T775" s="337">
        <v>0</v>
      </c>
      <c r="U775" s="334"/>
      <c r="X775" s="334"/>
      <c r="Y775" s="334">
        <v>3841</v>
      </c>
      <c r="Z775" s="334"/>
    </row>
    <row r="776" spans="1:26" ht="12.65" customHeight="1" x14ac:dyDescent="0.35">
      <c r="A776" s="209" t="s">
        <v>1341</v>
      </c>
      <c r="B776" s="334">
        <v>0</v>
      </c>
      <c r="C776" s="337">
        <v>0</v>
      </c>
      <c r="D776" s="334">
        <v>0</v>
      </c>
      <c r="E776" s="334">
        <v>0</v>
      </c>
      <c r="F776" s="334">
        <v>0</v>
      </c>
      <c r="G776" s="334">
        <v>0</v>
      </c>
      <c r="H776" s="334">
        <v>0</v>
      </c>
      <c r="I776" s="334">
        <v>0</v>
      </c>
      <c r="J776" s="334">
        <v>0</v>
      </c>
      <c r="K776" s="334">
        <v>0</v>
      </c>
      <c r="L776" s="334">
        <v>0</v>
      </c>
      <c r="M776" s="334">
        <v>0</v>
      </c>
      <c r="N776" s="334">
        <v>0</v>
      </c>
      <c r="O776" s="334">
        <v>0</v>
      </c>
      <c r="P776" s="334">
        <v>0</v>
      </c>
      <c r="Q776" s="334">
        <v>0</v>
      </c>
      <c r="R776" s="334">
        <v>0</v>
      </c>
      <c r="S776" s="334">
        <v>0</v>
      </c>
      <c r="T776" s="337">
        <v>0</v>
      </c>
      <c r="U776" s="334"/>
      <c r="X776" s="334"/>
      <c r="Y776" s="334">
        <v>0</v>
      </c>
      <c r="Z776" s="334"/>
    </row>
    <row r="777" spans="1:26" ht="12.65" customHeight="1" x14ac:dyDescent="0.35">
      <c r="A777" s="209" t="s">
        <v>1342</v>
      </c>
      <c r="B777" s="334">
        <v>0</v>
      </c>
      <c r="C777" s="337">
        <v>0</v>
      </c>
      <c r="D777" s="334">
        <v>0</v>
      </c>
      <c r="E777" s="334">
        <v>0</v>
      </c>
      <c r="F777" s="334">
        <v>0</v>
      </c>
      <c r="G777" s="334">
        <v>0</v>
      </c>
      <c r="H777" s="334">
        <v>0</v>
      </c>
      <c r="I777" s="334">
        <v>0</v>
      </c>
      <c r="J777" s="334">
        <v>0</v>
      </c>
      <c r="K777" s="334">
        <v>0</v>
      </c>
      <c r="L777" s="334">
        <v>0</v>
      </c>
      <c r="M777" s="334">
        <v>0</v>
      </c>
      <c r="N777" s="334">
        <v>0</v>
      </c>
      <c r="O777" s="334">
        <v>0</v>
      </c>
      <c r="P777" s="334">
        <v>0</v>
      </c>
      <c r="Q777" s="334">
        <v>0</v>
      </c>
      <c r="R777" s="334">
        <v>0</v>
      </c>
      <c r="S777" s="334">
        <v>0</v>
      </c>
      <c r="T777" s="337">
        <v>0</v>
      </c>
      <c r="U777" s="334"/>
      <c r="X777" s="334"/>
      <c r="Y777" s="334">
        <v>0</v>
      </c>
      <c r="Z777" s="334"/>
    </row>
    <row r="778" spans="1:26" ht="12.65" customHeight="1" x14ac:dyDescent="0.35">
      <c r="A778" s="209" t="s">
        <v>1343</v>
      </c>
      <c r="B778" s="334">
        <v>0</v>
      </c>
      <c r="C778" s="337">
        <v>0</v>
      </c>
      <c r="D778" s="334">
        <v>0</v>
      </c>
      <c r="E778" s="334">
        <v>0</v>
      </c>
      <c r="F778" s="334">
        <v>0</v>
      </c>
      <c r="G778" s="334">
        <v>0</v>
      </c>
      <c r="H778" s="334">
        <v>0</v>
      </c>
      <c r="I778" s="334">
        <v>0</v>
      </c>
      <c r="J778" s="334">
        <v>0</v>
      </c>
      <c r="K778" s="334">
        <v>0</v>
      </c>
      <c r="L778" s="334">
        <v>0</v>
      </c>
      <c r="M778" s="334">
        <v>0</v>
      </c>
      <c r="N778" s="334">
        <v>0</v>
      </c>
      <c r="O778" s="334">
        <v>0</v>
      </c>
      <c r="P778" s="334">
        <v>0</v>
      </c>
      <c r="Q778" s="334">
        <v>0</v>
      </c>
      <c r="R778" s="334">
        <v>0</v>
      </c>
      <c r="S778" s="334">
        <v>0</v>
      </c>
      <c r="T778" s="337">
        <v>0</v>
      </c>
      <c r="U778" s="334"/>
      <c r="X778" s="334"/>
      <c r="Y778" s="334">
        <v>0</v>
      </c>
      <c r="Z778" s="334"/>
    </row>
    <row r="779" spans="1:26" ht="12.65" customHeight="1" x14ac:dyDescent="0.35">
      <c r="A779" s="209" t="s">
        <v>1344</v>
      </c>
      <c r="B779" s="334"/>
      <c r="C779" s="337">
        <v>1.99</v>
      </c>
      <c r="D779" s="334">
        <v>173169</v>
      </c>
      <c r="E779" s="334">
        <v>47689</v>
      </c>
      <c r="F779" s="334">
        <v>0</v>
      </c>
      <c r="G779" s="334">
        <v>64119</v>
      </c>
      <c r="H779" s="334">
        <v>0</v>
      </c>
      <c r="I779" s="334">
        <v>30566</v>
      </c>
      <c r="J779" s="334">
        <v>0</v>
      </c>
      <c r="K779" s="334">
        <v>0</v>
      </c>
      <c r="L779" s="334">
        <v>-454979</v>
      </c>
      <c r="M779" s="334">
        <v>0</v>
      </c>
      <c r="N779" s="334">
        <v>5872</v>
      </c>
      <c r="O779" s="334">
        <v>5872</v>
      </c>
      <c r="P779" s="334">
        <v>0</v>
      </c>
      <c r="Q779" s="334">
        <v>0</v>
      </c>
      <c r="R779" s="334">
        <v>0</v>
      </c>
      <c r="S779" s="334">
        <v>0</v>
      </c>
      <c r="T779" s="337">
        <v>1.03</v>
      </c>
      <c r="U779" s="334"/>
      <c r="X779" s="334"/>
      <c r="Y779" s="334">
        <v>-19754</v>
      </c>
      <c r="Z779" s="334"/>
    </row>
    <row r="780" spans="1:26" ht="12.65" customHeight="1" x14ac:dyDescent="0.35">
      <c r="A780" s="209" t="s">
        <v>1345</v>
      </c>
      <c r="B780" s="334"/>
      <c r="C780" s="337">
        <v>0</v>
      </c>
      <c r="D780" s="334">
        <v>0</v>
      </c>
      <c r="E780" s="334">
        <v>0</v>
      </c>
      <c r="F780" s="334">
        <v>0</v>
      </c>
      <c r="G780" s="334">
        <v>0</v>
      </c>
      <c r="H780" s="334">
        <v>0</v>
      </c>
      <c r="I780" s="334">
        <v>0</v>
      </c>
      <c r="J780" s="334">
        <v>0</v>
      </c>
      <c r="K780" s="334">
        <v>0</v>
      </c>
      <c r="L780" s="334">
        <v>0</v>
      </c>
      <c r="M780" s="334">
        <v>0</v>
      </c>
      <c r="N780" s="334"/>
      <c r="O780" s="334"/>
      <c r="P780" s="334">
        <v>0</v>
      </c>
      <c r="Q780" s="334">
        <v>0</v>
      </c>
      <c r="R780" s="334">
        <v>0</v>
      </c>
      <c r="S780" s="334">
        <v>0</v>
      </c>
      <c r="T780" s="337">
        <v>0</v>
      </c>
      <c r="U780" s="334"/>
      <c r="X780" s="334"/>
      <c r="Y780" s="334"/>
      <c r="Z780" s="334"/>
    </row>
    <row r="781" spans="1:26" ht="12.65" customHeight="1" x14ac:dyDescent="0.35">
      <c r="A781" s="209" t="s">
        <v>1346</v>
      </c>
      <c r="B781" s="334"/>
      <c r="C781" s="337">
        <v>0</v>
      </c>
      <c r="D781" s="334">
        <v>0</v>
      </c>
      <c r="E781" s="334">
        <v>0</v>
      </c>
      <c r="F781" s="334">
        <v>0</v>
      </c>
      <c r="G781" s="334">
        <v>0</v>
      </c>
      <c r="H781" s="334">
        <v>0</v>
      </c>
      <c r="I781" s="334">
        <v>0</v>
      </c>
      <c r="J781" s="334">
        <v>0</v>
      </c>
      <c r="K781" s="334">
        <v>0</v>
      </c>
      <c r="L781" s="334">
        <v>0</v>
      </c>
      <c r="M781" s="334">
        <v>0</v>
      </c>
      <c r="N781" s="334"/>
      <c r="O781" s="334"/>
      <c r="P781" s="334">
        <v>0</v>
      </c>
      <c r="Q781" s="334">
        <v>0</v>
      </c>
      <c r="R781" s="334">
        <v>0</v>
      </c>
      <c r="S781" s="334">
        <v>0</v>
      </c>
      <c r="T781" s="337">
        <v>0</v>
      </c>
      <c r="U781" s="334"/>
      <c r="X781" s="334"/>
      <c r="Y781" s="334"/>
      <c r="Z781" s="334"/>
    </row>
    <row r="782" spans="1:26" ht="12.65" customHeight="1" x14ac:dyDescent="0.35">
      <c r="A782" s="209" t="s">
        <v>1347</v>
      </c>
      <c r="B782" s="334">
        <v>22735</v>
      </c>
      <c r="C782" s="337">
        <v>11.6</v>
      </c>
      <c r="D782" s="334">
        <v>491334</v>
      </c>
      <c r="E782" s="334">
        <v>210133</v>
      </c>
      <c r="F782" s="334">
        <v>0</v>
      </c>
      <c r="G782" s="334">
        <v>314973</v>
      </c>
      <c r="H782" s="334">
        <v>144</v>
      </c>
      <c r="I782" s="334">
        <v>314678</v>
      </c>
      <c r="J782" s="334">
        <v>124394</v>
      </c>
      <c r="K782" s="334">
        <v>4019</v>
      </c>
      <c r="L782" s="334">
        <v>8031</v>
      </c>
      <c r="M782" s="334">
        <v>375359</v>
      </c>
      <c r="N782" s="334"/>
      <c r="O782" s="334"/>
      <c r="P782" s="334">
        <v>4171</v>
      </c>
      <c r="Q782" s="334">
        <v>0</v>
      </c>
      <c r="R782" s="334">
        <v>0</v>
      </c>
      <c r="S782" s="334">
        <v>0</v>
      </c>
      <c r="T782" s="337">
        <v>0</v>
      </c>
      <c r="U782" s="334"/>
      <c r="X782" s="334"/>
      <c r="Y782" s="334"/>
      <c r="Z782" s="334"/>
    </row>
    <row r="783" spans="1:26" ht="12.65" customHeight="1" x14ac:dyDescent="0.35">
      <c r="A783" s="209" t="s">
        <v>1348</v>
      </c>
      <c r="B783" s="334">
        <v>57903</v>
      </c>
      <c r="C783" s="337">
        <v>0</v>
      </c>
      <c r="D783" s="334">
        <v>0</v>
      </c>
      <c r="E783" s="334">
        <v>0</v>
      </c>
      <c r="F783" s="334">
        <v>0</v>
      </c>
      <c r="G783" s="334">
        <v>0</v>
      </c>
      <c r="H783" s="334">
        <v>0</v>
      </c>
      <c r="I783" s="334">
        <v>0</v>
      </c>
      <c r="J783" s="334">
        <v>0</v>
      </c>
      <c r="K783" s="334">
        <v>0</v>
      </c>
      <c r="L783" s="334">
        <v>0</v>
      </c>
      <c r="M783" s="334">
        <v>0</v>
      </c>
      <c r="N783" s="334"/>
      <c r="O783" s="334"/>
      <c r="P783" s="334">
        <v>0</v>
      </c>
      <c r="Q783" s="334">
        <v>0</v>
      </c>
      <c r="R783" s="334">
        <v>0</v>
      </c>
      <c r="S783" s="334">
        <v>0</v>
      </c>
      <c r="T783" s="337">
        <v>0</v>
      </c>
      <c r="U783" s="334"/>
      <c r="X783" s="334"/>
      <c r="Y783" s="334"/>
      <c r="Z783" s="334"/>
    </row>
    <row r="784" spans="1:26" ht="12.65" customHeight="1" x14ac:dyDescent="0.35">
      <c r="A784" s="209" t="s">
        <v>1349</v>
      </c>
      <c r="B784" s="334">
        <v>0</v>
      </c>
      <c r="C784" s="337">
        <v>0</v>
      </c>
      <c r="D784" s="334">
        <v>0</v>
      </c>
      <c r="E784" s="334">
        <v>0</v>
      </c>
      <c r="F784" s="334">
        <v>0</v>
      </c>
      <c r="G784" s="334">
        <v>0</v>
      </c>
      <c r="H784" s="334">
        <v>0</v>
      </c>
      <c r="I784" s="334">
        <v>0</v>
      </c>
      <c r="J784" s="334">
        <v>0</v>
      </c>
      <c r="K784" s="334">
        <v>0</v>
      </c>
      <c r="L784" s="334">
        <v>0</v>
      </c>
      <c r="M784" s="334">
        <v>0</v>
      </c>
      <c r="N784" s="334"/>
      <c r="O784" s="334"/>
      <c r="P784" s="334">
        <v>0</v>
      </c>
      <c r="Q784" s="334">
        <v>0</v>
      </c>
      <c r="R784" s="334">
        <v>0</v>
      </c>
      <c r="S784" s="334">
        <v>0</v>
      </c>
      <c r="T784" s="337">
        <v>0</v>
      </c>
      <c r="U784" s="334"/>
      <c r="X784" s="334"/>
      <c r="Y784" s="334"/>
      <c r="Z784" s="334"/>
    </row>
    <row r="785" spans="1:26" ht="12.65" customHeight="1" x14ac:dyDescent="0.35">
      <c r="A785" s="209" t="s">
        <v>1350</v>
      </c>
      <c r="B785" s="334"/>
      <c r="C785" s="337">
        <v>0</v>
      </c>
      <c r="D785" s="334">
        <v>0</v>
      </c>
      <c r="E785" s="334">
        <v>0</v>
      </c>
      <c r="F785" s="334">
        <v>0</v>
      </c>
      <c r="G785" s="334">
        <v>0</v>
      </c>
      <c r="H785" s="334">
        <v>0</v>
      </c>
      <c r="I785" s="334">
        <v>0</v>
      </c>
      <c r="J785" s="334">
        <v>0</v>
      </c>
      <c r="K785" s="334">
        <v>0</v>
      </c>
      <c r="L785" s="334">
        <v>0</v>
      </c>
      <c r="M785" s="334">
        <v>0</v>
      </c>
      <c r="N785" s="334"/>
      <c r="O785" s="334"/>
      <c r="P785" s="334">
        <v>0</v>
      </c>
      <c r="Q785" s="334">
        <v>0</v>
      </c>
      <c r="R785" s="334">
        <v>0</v>
      </c>
      <c r="S785" s="334">
        <v>0</v>
      </c>
      <c r="T785" s="337">
        <v>0</v>
      </c>
      <c r="U785" s="334"/>
      <c r="X785" s="334"/>
      <c r="Y785" s="334"/>
      <c r="Z785" s="334"/>
    </row>
    <row r="786" spans="1:26" ht="12.65" customHeight="1" x14ac:dyDescent="0.35">
      <c r="A786" s="209" t="s">
        <v>1351</v>
      </c>
      <c r="B786" s="334"/>
      <c r="C786" s="337">
        <v>0</v>
      </c>
      <c r="D786" s="334">
        <v>0</v>
      </c>
      <c r="E786" s="334">
        <v>0</v>
      </c>
      <c r="F786" s="334">
        <v>0</v>
      </c>
      <c r="G786" s="334">
        <v>0</v>
      </c>
      <c r="H786" s="334">
        <v>0</v>
      </c>
      <c r="I786" s="334">
        <v>0</v>
      </c>
      <c r="J786" s="334">
        <v>0</v>
      </c>
      <c r="K786" s="334">
        <v>0</v>
      </c>
      <c r="L786" s="334">
        <v>0</v>
      </c>
      <c r="M786" s="334">
        <v>0</v>
      </c>
      <c r="N786" s="334"/>
      <c r="O786" s="334"/>
      <c r="P786" s="334">
        <v>0</v>
      </c>
      <c r="Q786" s="334">
        <v>0</v>
      </c>
      <c r="R786" s="334">
        <v>0</v>
      </c>
      <c r="S786" s="334">
        <v>0</v>
      </c>
      <c r="T786" s="337">
        <v>0</v>
      </c>
      <c r="U786" s="334"/>
      <c r="X786" s="334"/>
      <c r="Y786" s="334"/>
      <c r="Z786" s="334"/>
    </row>
    <row r="787" spans="1:26" ht="12.65" customHeight="1" x14ac:dyDescent="0.35">
      <c r="A787" s="209" t="s">
        <v>1352</v>
      </c>
      <c r="B787" s="334"/>
      <c r="C787" s="337">
        <v>0</v>
      </c>
      <c r="D787" s="334">
        <v>0</v>
      </c>
      <c r="E787" s="334">
        <v>0</v>
      </c>
      <c r="F787" s="334">
        <v>0</v>
      </c>
      <c r="G787" s="334">
        <v>0</v>
      </c>
      <c r="H787" s="334">
        <v>0</v>
      </c>
      <c r="I787" s="334">
        <v>0</v>
      </c>
      <c r="J787" s="334">
        <v>0</v>
      </c>
      <c r="K787" s="334">
        <v>33099</v>
      </c>
      <c r="L787" s="334">
        <v>0</v>
      </c>
      <c r="M787" s="334">
        <v>0</v>
      </c>
      <c r="N787" s="334"/>
      <c r="O787" s="334"/>
      <c r="P787" s="334">
        <v>0</v>
      </c>
      <c r="Q787" s="334">
        <v>0</v>
      </c>
      <c r="R787" s="334">
        <v>0</v>
      </c>
      <c r="S787" s="334">
        <v>0</v>
      </c>
      <c r="T787" s="337">
        <v>0</v>
      </c>
      <c r="U787" s="334"/>
      <c r="X787" s="334"/>
      <c r="Y787" s="334"/>
      <c r="Z787" s="334"/>
    </row>
    <row r="788" spans="1:26" ht="12.65" customHeight="1" x14ac:dyDescent="0.35">
      <c r="A788" s="209" t="s">
        <v>1353</v>
      </c>
      <c r="B788" s="334">
        <v>100342</v>
      </c>
      <c r="C788" s="337">
        <v>3.52</v>
      </c>
      <c r="D788" s="334">
        <v>262270</v>
      </c>
      <c r="E788" s="334">
        <v>77736</v>
      </c>
      <c r="F788" s="334">
        <v>0</v>
      </c>
      <c r="G788" s="334">
        <v>24648</v>
      </c>
      <c r="H788" s="334">
        <v>472346</v>
      </c>
      <c r="I788" s="334">
        <v>1163145</v>
      </c>
      <c r="J788" s="334">
        <v>94415</v>
      </c>
      <c r="K788" s="334">
        <v>20698</v>
      </c>
      <c r="L788" s="334">
        <v>1585</v>
      </c>
      <c r="M788" s="334">
        <v>8</v>
      </c>
      <c r="N788" s="334"/>
      <c r="O788" s="334"/>
      <c r="P788" s="334">
        <v>3559</v>
      </c>
      <c r="Q788" s="334">
        <v>0</v>
      </c>
      <c r="R788" s="334">
        <v>0</v>
      </c>
      <c r="S788" s="334">
        <v>0</v>
      </c>
      <c r="T788" s="337">
        <v>0</v>
      </c>
      <c r="U788" s="334"/>
      <c r="X788" s="334"/>
      <c r="Y788" s="334"/>
      <c r="Z788" s="334"/>
    </row>
    <row r="789" spans="1:26" ht="12.65" customHeight="1" x14ac:dyDescent="0.35">
      <c r="A789" s="209" t="s">
        <v>1354</v>
      </c>
      <c r="B789" s="334"/>
      <c r="C789" s="337">
        <v>11.77</v>
      </c>
      <c r="D789" s="334">
        <v>629708</v>
      </c>
      <c r="E789" s="334">
        <v>213699</v>
      </c>
      <c r="F789" s="334">
        <v>0</v>
      </c>
      <c r="G789" s="334">
        <v>57751</v>
      </c>
      <c r="H789" s="334">
        <v>581</v>
      </c>
      <c r="I789" s="334">
        <v>65341</v>
      </c>
      <c r="J789" s="334">
        <v>39297</v>
      </c>
      <c r="K789" s="334">
        <v>1791</v>
      </c>
      <c r="L789" s="334">
        <v>0</v>
      </c>
      <c r="M789" s="334">
        <v>0</v>
      </c>
      <c r="N789" s="334"/>
      <c r="O789" s="334"/>
      <c r="P789" s="334">
        <v>1455</v>
      </c>
      <c r="Q789" s="334">
        <v>0</v>
      </c>
      <c r="R789" s="334">
        <v>0</v>
      </c>
      <c r="S789" s="334">
        <v>0</v>
      </c>
      <c r="T789" s="337">
        <v>0</v>
      </c>
      <c r="U789" s="334"/>
      <c r="X789" s="334"/>
      <c r="Y789" s="334"/>
      <c r="Z789" s="334"/>
    </row>
    <row r="790" spans="1:26" ht="12.65" customHeight="1" x14ac:dyDescent="0.35">
      <c r="A790" s="209" t="s">
        <v>1355</v>
      </c>
      <c r="B790" s="334"/>
      <c r="C790" s="337">
        <v>0</v>
      </c>
      <c r="D790" s="334">
        <v>104</v>
      </c>
      <c r="E790" s="334">
        <v>42</v>
      </c>
      <c r="F790" s="334">
        <v>0</v>
      </c>
      <c r="G790" s="334">
        <v>0</v>
      </c>
      <c r="H790" s="334">
        <v>26589</v>
      </c>
      <c r="I790" s="334">
        <v>0</v>
      </c>
      <c r="J790" s="334">
        <v>0</v>
      </c>
      <c r="K790" s="334">
        <v>0</v>
      </c>
      <c r="L790" s="334">
        <v>0</v>
      </c>
      <c r="M790" s="334">
        <v>0</v>
      </c>
      <c r="N790" s="334"/>
      <c r="O790" s="334"/>
      <c r="P790" s="334">
        <v>0</v>
      </c>
      <c r="Q790" s="334">
        <v>0</v>
      </c>
      <c r="R790" s="334">
        <v>0</v>
      </c>
      <c r="S790" s="334">
        <v>0</v>
      </c>
      <c r="T790" s="337">
        <v>0</v>
      </c>
      <c r="U790" s="334"/>
      <c r="X790" s="334"/>
      <c r="Y790" s="334"/>
      <c r="Z790" s="334"/>
    </row>
    <row r="791" spans="1:26" ht="12.65" customHeight="1" x14ac:dyDescent="0.35">
      <c r="A791" s="209" t="s">
        <v>1356</v>
      </c>
      <c r="B791" s="334"/>
      <c r="C791" s="337">
        <v>0</v>
      </c>
      <c r="D791" s="334">
        <v>0</v>
      </c>
      <c r="E791" s="334">
        <v>0</v>
      </c>
      <c r="F791" s="334">
        <v>0</v>
      </c>
      <c r="G791" s="334">
        <v>0</v>
      </c>
      <c r="H791" s="334">
        <v>0</v>
      </c>
      <c r="I791" s="334">
        <v>253360</v>
      </c>
      <c r="J791" s="334">
        <v>18968</v>
      </c>
      <c r="K791" s="334">
        <v>572</v>
      </c>
      <c r="L791" s="334">
        <v>0</v>
      </c>
      <c r="M791" s="334">
        <v>0</v>
      </c>
      <c r="N791" s="334"/>
      <c r="O791" s="334"/>
      <c r="P791" s="334">
        <v>0</v>
      </c>
      <c r="Q791" s="334">
        <v>0</v>
      </c>
      <c r="R791" s="334">
        <v>0</v>
      </c>
      <c r="S791" s="334">
        <v>0</v>
      </c>
      <c r="T791" s="337">
        <v>0</v>
      </c>
      <c r="U791" s="334"/>
      <c r="X791" s="334"/>
      <c r="Y791" s="334"/>
      <c r="Z791" s="334"/>
    </row>
    <row r="792" spans="1:26" ht="12.65" customHeight="1" x14ac:dyDescent="0.35">
      <c r="A792" s="209" t="s">
        <v>1357</v>
      </c>
      <c r="B792" s="334"/>
      <c r="C792" s="337">
        <v>0</v>
      </c>
      <c r="D792" s="334">
        <v>0</v>
      </c>
      <c r="E792" s="334">
        <v>0</v>
      </c>
      <c r="F792" s="334">
        <v>0</v>
      </c>
      <c r="G792" s="334">
        <v>0</v>
      </c>
      <c r="H792" s="334">
        <v>0</v>
      </c>
      <c r="I792" s="334">
        <v>0</v>
      </c>
      <c r="J792" s="334">
        <v>0</v>
      </c>
      <c r="K792" s="334">
        <v>0</v>
      </c>
      <c r="L792" s="334">
        <v>0</v>
      </c>
      <c r="M792" s="334">
        <v>1272</v>
      </c>
      <c r="N792" s="334"/>
      <c r="O792" s="334"/>
      <c r="P792" s="334">
        <v>0</v>
      </c>
      <c r="Q792" s="334">
        <v>0</v>
      </c>
      <c r="R792" s="334">
        <v>0</v>
      </c>
      <c r="S792" s="334">
        <v>0</v>
      </c>
      <c r="T792" s="337">
        <v>0</v>
      </c>
      <c r="U792" s="334"/>
      <c r="X792" s="334"/>
      <c r="Y792" s="334"/>
      <c r="Z792" s="334"/>
    </row>
    <row r="793" spans="1:26" ht="12.65" customHeight="1" x14ac:dyDescent="0.35">
      <c r="A793" s="209" t="s">
        <v>1358</v>
      </c>
      <c r="B793" s="334"/>
      <c r="C793" s="337">
        <v>0</v>
      </c>
      <c r="D793" s="334">
        <v>0</v>
      </c>
      <c r="E793" s="334">
        <v>0</v>
      </c>
      <c r="F793" s="334">
        <v>0</v>
      </c>
      <c r="G793" s="334">
        <v>0</v>
      </c>
      <c r="H793" s="334">
        <v>0</v>
      </c>
      <c r="I793" s="334">
        <v>0</v>
      </c>
      <c r="J793" s="334">
        <v>0</v>
      </c>
      <c r="K793" s="334">
        <v>0</v>
      </c>
      <c r="L793" s="334">
        <v>0</v>
      </c>
      <c r="M793" s="334">
        <v>0</v>
      </c>
      <c r="N793" s="334"/>
      <c r="O793" s="334"/>
      <c r="P793" s="334">
        <v>0</v>
      </c>
      <c r="Q793" s="334">
        <v>0</v>
      </c>
      <c r="R793" s="334">
        <v>0</v>
      </c>
      <c r="S793" s="334">
        <v>0</v>
      </c>
      <c r="T793" s="337">
        <v>0</v>
      </c>
      <c r="U793" s="334"/>
      <c r="X793" s="334"/>
      <c r="Y793" s="334"/>
      <c r="Z793" s="334"/>
    </row>
    <row r="794" spans="1:26" ht="12.65" customHeight="1" x14ac:dyDescent="0.35">
      <c r="A794" s="209" t="s">
        <v>1359</v>
      </c>
      <c r="B794" s="334"/>
      <c r="C794" s="337">
        <v>0</v>
      </c>
      <c r="D794" s="334">
        <v>0</v>
      </c>
      <c r="E794" s="334">
        <v>0</v>
      </c>
      <c r="F794" s="334">
        <v>0</v>
      </c>
      <c r="G794" s="334">
        <v>0</v>
      </c>
      <c r="H794" s="334">
        <v>0</v>
      </c>
      <c r="I794" s="334">
        <v>3243</v>
      </c>
      <c r="J794" s="334">
        <v>0</v>
      </c>
      <c r="K794" s="334">
        <v>0</v>
      </c>
      <c r="L794" s="334">
        <v>0</v>
      </c>
      <c r="M794" s="334">
        <v>0</v>
      </c>
      <c r="N794" s="334"/>
      <c r="O794" s="334"/>
      <c r="P794" s="334">
        <v>0</v>
      </c>
      <c r="Q794" s="334">
        <v>0</v>
      </c>
      <c r="R794" s="334">
        <v>0</v>
      </c>
      <c r="S794" s="334">
        <v>0</v>
      </c>
      <c r="T794" s="337">
        <v>0</v>
      </c>
      <c r="U794" s="334"/>
      <c r="X794" s="334"/>
      <c r="Y794" s="334"/>
      <c r="Z794" s="334"/>
    </row>
    <row r="795" spans="1:26" ht="12.65" customHeight="1" x14ac:dyDescent="0.35">
      <c r="A795" s="209" t="s">
        <v>1360</v>
      </c>
      <c r="B795" s="334"/>
      <c r="C795" s="337">
        <v>0</v>
      </c>
      <c r="D795" s="334">
        <v>0</v>
      </c>
      <c r="E795" s="334">
        <v>0</v>
      </c>
      <c r="F795" s="334">
        <v>0</v>
      </c>
      <c r="G795" s="334">
        <v>16225</v>
      </c>
      <c r="H795" s="334">
        <v>0</v>
      </c>
      <c r="I795" s="334">
        <v>2132347</v>
      </c>
      <c r="J795" s="334">
        <v>1332</v>
      </c>
      <c r="K795" s="334">
        <v>8702</v>
      </c>
      <c r="L795" s="334">
        <v>0</v>
      </c>
      <c r="M795" s="334">
        <v>0</v>
      </c>
      <c r="N795" s="334"/>
      <c r="O795" s="334"/>
      <c r="P795" s="334">
        <v>0</v>
      </c>
      <c r="Q795" s="334">
        <v>0</v>
      </c>
      <c r="R795" s="334">
        <v>0</v>
      </c>
      <c r="S795" s="334">
        <v>0</v>
      </c>
      <c r="T795" s="337">
        <v>0</v>
      </c>
      <c r="U795" s="334"/>
      <c r="X795" s="334"/>
      <c r="Y795" s="334"/>
      <c r="Z795" s="334"/>
    </row>
    <row r="796" spans="1:26" ht="12.65" customHeight="1" x14ac:dyDescent="0.35">
      <c r="A796" s="209" t="s">
        <v>1361</v>
      </c>
      <c r="B796" s="334"/>
      <c r="C796" s="337">
        <v>0</v>
      </c>
      <c r="D796" s="334">
        <v>0</v>
      </c>
      <c r="E796" s="334">
        <v>0</v>
      </c>
      <c r="F796" s="334">
        <v>0</v>
      </c>
      <c r="G796" s="334">
        <v>0</v>
      </c>
      <c r="H796" s="334">
        <v>0</v>
      </c>
      <c r="I796" s="334">
        <v>0</v>
      </c>
      <c r="J796" s="334">
        <v>0</v>
      </c>
      <c r="K796" s="334">
        <v>0</v>
      </c>
      <c r="L796" s="334">
        <v>0</v>
      </c>
      <c r="M796" s="334">
        <v>0</v>
      </c>
      <c r="N796" s="334"/>
      <c r="O796" s="334"/>
      <c r="P796" s="334">
        <v>0</v>
      </c>
      <c r="Q796" s="334">
        <v>0</v>
      </c>
      <c r="R796" s="334">
        <v>0</v>
      </c>
      <c r="S796" s="334">
        <v>0</v>
      </c>
      <c r="T796" s="337">
        <v>0</v>
      </c>
      <c r="U796" s="334"/>
      <c r="X796" s="334"/>
      <c r="Y796" s="334"/>
      <c r="Z796" s="334"/>
    </row>
    <row r="797" spans="1:26" ht="12.65" customHeight="1" x14ac:dyDescent="0.35">
      <c r="A797" s="209" t="s">
        <v>1362</v>
      </c>
      <c r="B797" s="334"/>
      <c r="C797" s="337">
        <v>2.04</v>
      </c>
      <c r="D797" s="334">
        <v>262594</v>
      </c>
      <c r="E797" s="334">
        <v>66116</v>
      </c>
      <c r="F797" s="334">
        <v>0</v>
      </c>
      <c r="G797" s="334">
        <v>18621</v>
      </c>
      <c r="H797" s="334">
        <v>589</v>
      </c>
      <c r="I797" s="334">
        <v>195232</v>
      </c>
      <c r="J797" s="334">
        <v>455722</v>
      </c>
      <c r="K797" s="334">
        <v>14208</v>
      </c>
      <c r="L797" s="334">
        <v>60495</v>
      </c>
      <c r="M797" s="334">
        <v>12019</v>
      </c>
      <c r="N797" s="334"/>
      <c r="O797" s="334"/>
      <c r="P797" s="334">
        <v>22286</v>
      </c>
      <c r="Q797" s="334">
        <v>0</v>
      </c>
      <c r="R797" s="334">
        <v>0</v>
      </c>
      <c r="S797" s="334">
        <v>0</v>
      </c>
      <c r="T797" s="337">
        <v>0</v>
      </c>
      <c r="U797" s="334"/>
      <c r="X797" s="334"/>
      <c r="Y797" s="334"/>
      <c r="Z797" s="334"/>
    </row>
    <row r="798" spans="1:26" ht="12.65" customHeight="1" x14ac:dyDescent="0.35">
      <c r="A798" s="209" t="s">
        <v>1363</v>
      </c>
      <c r="B798" s="334"/>
      <c r="C798" s="337">
        <v>0</v>
      </c>
      <c r="D798" s="334">
        <v>0</v>
      </c>
      <c r="E798" s="334">
        <v>0</v>
      </c>
      <c r="F798" s="334">
        <v>0</v>
      </c>
      <c r="G798" s="334">
        <v>0</v>
      </c>
      <c r="H798" s="334">
        <v>0</v>
      </c>
      <c r="I798" s="334">
        <v>0</v>
      </c>
      <c r="J798" s="334">
        <v>0</v>
      </c>
      <c r="K798" s="334">
        <v>0</v>
      </c>
      <c r="L798" s="334">
        <v>0</v>
      </c>
      <c r="M798" s="334">
        <v>0</v>
      </c>
      <c r="N798" s="334"/>
      <c r="O798" s="334"/>
      <c r="P798" s="334">
        <v>0</v>
      </c>
      <c r="Q798" s="334">
        <v>0</v>
      </c>
      <c r="R798" s="334">
        <v>0</v>
      </c>
      <c r="S798" s="334">
        <v>0</v>
      </c>
      <c r="T798" s="337">
        <v>0</v>
      </c>
      <c r="U798" s="334"/>
      <c r="X798" s="334"/>
      <c r="Y798" s="334"/>
      <c r="Z798" s="334"/>
    </row>
    <row r="799" spans="1:26" ht="12.65" customHeight="1" x14ac:dyDescent="0.35">
      <c r="A799" s="209" t="s">
        <v>1364</v>
      </c>
      <c r="B799" s="334"/>
      <c r="C799" s="337">
        <v>0</v>
      </c>
      <c r="D799" s="334">
        <v>0</v>
      </c>
      <c r="E799" s="334">
        <v>0</v>
      </c>
      <c r="F799" s="334">
        <v>0</v>
      </c>
      <c r="G799" s="334">
        <v>0</v>
      </c>
      <c r="H799" s="334">
        <v>0</v>
      </c>
      <c r="I799" s="334">
        <v>0</v>
      </c>
      <c r="J799" s="334">
        <v>0</v>
      </c>
      <c r="K799" s="334">
        <v>0</v>
      </c>
      <c r="L799" s="334">
        <v>0</v>
      </c>
      <c r="M799" s="334">
        <v>0</v>
      </c>
      <c r="N799" s="334"/>
      <c r="O799" s="334"/>
      <c r="P799" s="334">
        <v>0</v>
      </c>
      <c r="Q799" s="334">
        <v>0</v>
      </c>
      <c r="R799" s="334">
        <v>0</v>
      </c>
      <c r="S799" s="334">
        <v>0</v>
      </c>
      <c r="T799" s="337">
        <v>0</v>
      </c>
      <c r="U799" s="334"/>
      <c r="X799" s="334"/>
      <c r="Y799" s="334"/>
      <c r="Z799" s="334"/>
    </row>
    <row r="800" spans="1:26" ht="12.65" customHeight="1" x14ac:dyDescent="0.35">
      <c r="A800" s="209" t="s">
        <v>1365</v>
      </c>
      <c r="B800" s="334"/>
      <c r="C800" s="337">
        <v>0</v>
      </c>
      <c r="D800" s="334">
        <v>0</v>
      </c>
      <c r="E800" s="334">
        <v>0</v>
      </c>
      <c r="F800" s="334">
        <v>0</v>
      </c>
      <c r="G800" s="334">
        <v>0</v>
      </c>
      <c r="H800" s="334">
        <v>0</v>
      </c>
      <c r="I800" s="334">
        <v>0</v>
      </c>
      <c r="J800" s="334">
        <v>0</v>
      </c>
      <c r="K800" s="334">
        <v>0</v>
      </c>
      <c r="L800" s="334">
        <v>0</v>
      </c>
      <c r="M800" s="334">
        <v>0</v>
      </c>
      <c r="N800" s="334"/>
      <c r="O800" s="334"/>
      <c r="P800" s="334">
        <v>0</v>
      </c>
      <c r="Q800" s="334">
        <v>0</v>
      </c>
      <c r="R800" s="334">
        <v>0</v>
      </c>
      <c r="S800" s="334">
        <v>0</v>
      </c>
      <c r="T800" s="337">
        <v>0</v>
      </c>
      <c r="U800" s="334"/>
      <c r="X800" s="334"/>
      <c r="Y800" s="334"/>
      <c r="Z800" s="334"/>
    </row>
    <row r="801" spans="1:26" ht="12.65" customHeight="1" x14ac:dyDescent="0.35">
      <c r="A801" s="209" t="s">
        <v>1366</v>
      </c>
      <c r="B801" s="334"/>
      <c r="C801" s="337">
        <v>0</v>
      </c>
      <c r="D801" s="334">
        <v>0</v>
      </c>
      <c r="E801" s="334">
        <v>50</v>
      </c>
      <c r="F801" s="334">
        <v>0</v>
      </c>
      <c r="G801" s="334">
        <v>0</v>
      </c>
      <c r="H801" s="334">
        <v>0</v>
      </c>
      <c r="I801" s="334">
        <v>0</v>
      </c>
      <c r="J801" s="334">
        <v>0</v>
      </c>
      <c r="K801" s="334">
        <v>0</v>
      </c>
      <c r="L801" s="334">
        <v>0</v>
      </c>
      <c r="M801" s="334">
        <v>0</v>
      </c>
      <c r="N801" s="334"/>
      <c r="O801" s="334"/>
      <c r="P801" s="334">
        <v>0</v>
      </c>
      <c r="Q801" s="334">
        <v>0</v>
      </c>
      <c r="R801" s="334">
        <v>0</v>
      </c>
      <c r="S801" s="334">
        <v>0</v>
      </c>
      <c r="T801" s="337">
        <v>0</v>
      </c>
      <c r="U801" s="334"/>
      <c r="X801" s="334"/>
      <c r="Y801" s="334"/>
      <c r="Z801" s="334"/>
    </row>
    <row r="802" spans="1:26" ht="12.65" customHeight="1" x14ac:dyDescent="0.35">
      <c r="A802" s="209" t="s">
        <v>1367</v>
      </c>
      <c r="B802" s="334"/>
      <c r="C802" s="337">
        <v>0</v>
      </c>
      <c r="D802" s="334">
        <v>0</v>
      </c>
      <c r="E802" s="334">
        <v>0</v>
      </c>
      <c r="F802" s="334">
        <v>0</v>
      </c>
      <c r="G802" s="334">
        <v>0</v>
      </c>
      <c r="H802" s="334">
        <v>0</v>
      </c>
      <c r="I802" s="334">
        <v>0</v>
      </c>
      <c r="J802" s="334">
        <v>0</v>
      </c>
      <c r="K802" s="334">
        <v>0</v>
      </c>
      <c r="L802" s="334">
        <v>0</v>
      </c>
      <c r="M802" s="334">
        <v>0</v>
      </c>
      <c r="N802" s="334"/>
      <c r="O802" s="334"/>
      <c r="P802" s="334">
        <v>0</v>
      </c>
      <c r="Q802" s="334">
        <v>0</v>
      </c>
      <c r="R802" s="334">
        <v>0</v>
      </c>
      <c r="S802" s="334">
        <v>0</v>
      </c>
      <c r="T802" s="337">
        <v>0</v>
      </c>
      <c r="U802" s="334"/>
      <c r="X802" s="334"/>
      <c r="Y802" s="334"/>
      <c r="Z802" s="334"/>
    </row>
    <row r="803" spans="1:26" ht="12.65" customHeight="1" x14ac:dyDescent="0.35">
      <c r="A803" s="209" t="s">
        <v>1368</v>
      </c>
      <c r="B803" s="334"/>
      <c r="C803" s="337">
        <v>0</v>
      </c>
      <c r="D803" s="334">
        <v>0</v>
      </c>
      <c r="E803" s="334">
        <v>0</v>
      </c>
      <c r="F803" s="334">
        <v>0</v>
      </c>
      <c r="G803" s="334">
        <v>0</v>
      </c>
      <c r="H803" s="334">
        <v>0</v>
      </c>
      <c r="I803" s="334">
        <v>0</v>
      </c>
      <c r="J803" s="334">
        <v>0</v>
      </c>
      <c r="K803" s="334">
        <v>0</v>
      </c>
      <c r="L803" s="334">
        <v>0</v>
      </c>
      <c r="M803" s="334">
        <v>0</v>
      </c>
      <c r="N803" s="334"/>
      <c r="O803" s="334"/>
      <c r="P803" s="334">
        <v>0</v>
      </c>
      <c r="Q803" s="334">
        <v>0</v>
      </c>
      <c r="R803" s="334">
        <v>0</v>
      </c>
      <c r="S803" s="334">
        <v>0</v>
      </c>
      <c r="T803" s="337">
        <v>0</v>
      </c>
      <c r="U803" s="334"/>
      <c r="X803" s="334"/>
      <c r="Y803" s="334"/>
      <c r="Z803" s="334"/>
    </row>
    <row r="804" spans="1:26" ht="12.65" customHeight="1" x14ac:dyDescent="0.35">
      <c r="A804" s="209" t="s">
        <v>1369</v>
      </c>
      <c r="B804" s="334"/>
      <c r="C804" s="337">
        <v>0</v>
      </c>
      <c r="D804" s="334">
        <v>0</v>
      </c>
      <c r="E804" s="334">
        <v>0</v>
      </c>
      <c r="F804" s="334">
        <v>0</v>
      </c>
      <c r="G804" s="334">
        <v>0</v>
      </c>
      <c r="H804" s="334">
        <v>0</v>
      </c>
      <c r="I804" s="334">
        <v>0</v>
      </c>
      <c r="J804" s="334">
        <v>0</v>
      </c>
      <c r="K804" s="334">
        <v>0</v>
      </c>
      <c r="L804" s="334">
        <v>0</v>
      </c>
      <c r="M804" s="334">
        <v>0</v>
      </c>
      <c r="N804" s="334"/>
      <c r="O804" s="334"/>
      <c r="P804" s="334">
        <v>0</v>
      </c>
      <c r="Q804" s="334">
        <v>0</v>
      </c>
      <c r="R804" s="334">
        <v>0</v>
      </c>
      <c r="S804" s="334">
        <v>0</v>
      </c>
      <c r="T804" s="337">
        <v>0</v>
      </c>
      <c r="U804" s="334"/>
      <c r="X804" s="334"/>
      <c r="Y804" s="334"/>
      <c r="Z804" s="334"/>
    </row>
    <row r="805" spans="1:26" ht="12.65" customHeight="1" x14ac:dyDescent="0.35">
      <c r="A805" s="209" t="s">
        <v>1370</v>
      </c>
      <c r="B805" s="334"/>
      <c r="C805" s="337">
        <v>0</v>
      </c>
      <c r="D805" s="334">
        <v>0</v>
      </c>
      <c r="E805" s="334">
        <v>0</v>
      </c>
      <c r="F805" s="334">
        <v>0</v>
      </c>
      <c r="G805" s="334">
        <v>0</v>
      </c>
      <c r="H805" s="334">
        <v>0</v>
      </c>
      <c r="I805" s="334">
        <v>205269</v>
      </c>
      <c r="J805" s="334">
        <v>42576</v>
      </c>
      <c r="K805" s="334">
        <v>0</v>
      </c>
      <c r="L805" s="334">
        <v>0</v>
      </c>
      <c r="M805" s="334">
        <v>0</v>
      </c>
      <c r="N805" s="334"/>
      <c r="O805" s="334"/>
      <c r="P805" s="334">
        <v>2112</v>
      </c>
      <c r="Q805" s="334">
        <v>0</v>
      </c>
      <c r="R805" s="334">
        <v>754</v>
      </c>
      <c r="S805" s="334">
        <v>0</v>
      </c>
      <c r="T805" s="337">
        <v>0</v>
      </c>
      <c r="U805" s="334"/>
      <c r="X805" s="334"/>
      <c r="Y805" s="334"/>
      <c r="Z805" s="334"/>
    </row>
    <row r="806" spans="1:26" ht="12.65" customHeight="1" x14ac:dyDescent="0.35">
      <c r="A806" s="209" t="s">
        <v>1371</v>
      </c>
      <c r="B806" s="334"/>
      <c r="C806" s="337">
        <v>0</v>
      </c>
      <c r="D806" s="334">
        <v>0</v>
      </c>
      <c r="E806" s="334">
        <v>0</v>
      </c>
      <c r="F806" s="334">
        <v>0</v>
      </c>
      <c r="G806" s="334">
        <v>0</v>
      </c>
      <c r="H806" s="334">
        <v>0</v>
      </c>
      <c r="I806" s="334">
        <v>24263</v>
      </c>
      <c r="J806" s="334">
        <v>0</v>
      </c>
      <c r="K806" s="334">
        <v>0</v>
      </c>
      <c r="L806" s="334">
        <v>0</v>
      </c>
      <c r="M806" s="334">
        <v>0</v>
      </c>
      <c r="N806" s="334"/>
      <c r="O806" s="334"/>
      <c r="P806" s="334">
        <v>0</v>
      </c>
      <c r="Q806" s="334">
        <v>0</v>
      </c>
      <c r="R806" s="334">
        <v>0</v>
      </c>
      <c r="S806" s="334">
        <v>0</v>
      </c>
      <c r="T806" s="337">
        <v>0</v>
      </c>
      <c r="U806" s="334"/>
      <c r="X806" s="334"/>
      <c r="Y806" s="334"/>
      <c r="Z806" s="334"/>
    </row>
    <row r="807" spans="1:26" ht="12.65" customHeight="1" x14ac:dyDescent="0.35">
      <c r="A807" s="209" t="s">
        <v>1372</v>
      </c>
      <c r="B807" s="334"/>
      <c r="C807" s="337">
        <v>1</v>
      </c>
      <c r="D807" s="334">
        <v>82078</v>
      </c>
      <c r="E807" s="334">
        <v>23556</v>
      </c>
      <c r="F807" s="334">
        <v>0</v>
      </c>
      <c r="G807" s="334">
        <v>256</v>
      </c>
      <c r="H807" s="334">
        <v>0</v>
      </c>
      <c r="I807" s="334">
        <v>546535</v>
      </c>
      <c r="J807" s="334">
        <v>0</v>
      </c>
      <c r="K807" s="334">
        <v>0</v>
      </c>
      <c r="L807" s="334">
        <v>0</v>
      </c>
      <c r="M807" s="334">
        <v>0</v>
      </c>
      <c r="N807" s="334"/>
      <c r="O807" s="334"/>
      <c r="P807" s="334">
        <v>0</v>
      </c>
      <c r="Q807" s="334">
        <v>0</v>
      </c>
      <c r="R807" s="334">
        <v>0</v>
      </c>
      <c r="S807" s="334">
        <v>0</v>
      </c>
      <c r="T807" s="337">
        <v>0</v>
      </c>
      <c r="U807" s="334"/>
      <c r="X807" s="334"/>
      <c r="Y807" s="334"/>
      <c r="Z807" s="334"/>
    </row>
    <row r="808" spans="1:26" ht="12.65" customHeight="1" x14ac:dyDescent="0.35">
      <c r="A808" s="209" t="s">
        <v>1373</v>
      </c>
      <c r="B808" s="334"/>
      <c r="C808" s="337">
        <v>10.09</v>
      </c>
      <c r="D808" s="334">
        <v>1133391</v>
      </c>
      <c r="E808" s="334">
        <v>271694</v>
      </c>
      <c r="F808" s="334">
        <v>0</v>
      </c>
      <c r="G808" s="334">
        <v>3017</v>
      </c>
      <c r="H808" s="334">
        <v>1129</v>
      </c>
      <c r="I808" s="334">
        <v>23471</v>
      </c>
      <c r="J808" s="334">
        <v>3548</v>
      </c>
      <c r="K808" s="334">
        <v>3007</v>
      </c>
      <c r="L808" s="334">
        <v>11979</v>
      </c>
      <c r="M808" s="334">
        <v>0</v>
      </c>
      <c r="N808" s="334"/>
      <c r="O808" s="334"/>
      <c r="P808" s="334">
        <v>176</v>
      </c>
      <c r="Q808" s="334">
        <v>0</v>
      </c>
      <c r="R808" s="334">
        <v>63</v>
      </c>
      <c r="S808" s="334">
        <v>0</v>
      </c>
      <c r="T808" s="337">
        <v>0</v>
      </c>
      <c r="U808" s="334"/>
      <c r="X808" s="334"/>
      <c r="Y808" s="334"/>
      <c r="Z808" s="334"/>
    </row>
    <row r="809" spans="1:26" ht="12.65" customHeight="1" x14ac:dyDescent="0.35">
      <c r="A809" s="209" t="s">
        <v>1374</v>
      </c>
      <c r="B809" s="334"/>
      <c r="C809" s="337">
        <v>0.18</v>
      </c>
      <c r="D809" s="334">
        <v>8592</v>
      </c>
      <c r="E809" s="334">
        <v>3368</v>
      </c>
      <c r="F809" s="334">
        <v>0</v>
      </c>
      <c r="G809" s="334">
        <v>0</v>
      </c>
      <c r="H809" s="334">
        <v>0</v>
      </c>
      <c r="I809" s="334">
        <v>0</v>
      </c>
      <c r="J809" s="334">
        <v>0</v>
      </c>
      <c r="K809" s="334">
        <v>0</v>
      </c>
      <c r="L809" s="334">
        <v>458</v>
      </c>
      <c r="M809" s="334">
        <v>0</v>
      </c>
      <c r="N809" s="334"/>
      <c r="O809" s="334"/>
      <c r="P809" s="334">
        <v>0</v>
      </c>
      <c r="Q809" s="334">
        <v>0</v>
      </c>
      <c r="R809" s="334">
        <v>0</v>
      </c>
      <c r="S809" s="334">
        <v>0</v>
      </c>
      <c r="T809" s="337">
        <v>0</v>
      </c>
      <c r="U809" s="334"/>
      <c r="X809" s="334"/>
      <c r="Y809" s="334"/>
      <c r="Z809" s="334"/>
    </row>
    <row r="810" spans="1:26" ht="12.65" customHeight="1" x14ac:dyDescent="0.35">
      <c r="A810" s="209" t="s">
        <v>1375</v>
      </c>
      <c r="B810" s="334"/>
      <c r="C810" s="337">
        <v>0</v>
      </c>
      <c r="D810" s="334">
        <v>0</v>
      </c>
      <c r="E810" s="334">
        <v>0</v>
      </c>
      <c r="F810" s="334">
        <v>0</v>
      </c>
      <c r="G810" s="334">
        <v>0</v>
      </c>
      <c r="H810" s="334">
        <v>0</v>
      </c>
      <c r="I810" s="334">
        <v>0</v>
      </c>
      <c r="J810" s="334">
        <v>0</v>
      </c>
      <c r="K810" s="334">
        <v>0</v>
      </c>
      <c r="L810" s="334">
        <v>0</v>
      </c>
      <c r="M810" s="334">
        <v>0</v>
      </c>
      <c r="N810" s="334"/>
      <c r="O810" s="334"/>
      <c r="P810" s="334">
        <v>0</v>
      </c>
      <c r="Q810" s="334">
        <v>0</v>
      </c>
      <c r="R810" s="334">
        <v>0</v>
      </c>
      <c r="S810" s="334">
        <v>0</v>
      </c>
      <c r="T810" s="337">
        <v>0</v>
      </c>
      <c r="U810" s="334"/>
      <c r="X810" s="334"/>
      <c r="Y810" s="334"/>
      <c r="Z810" s="334"/>
    </row>
    <row r="811" spans="1:26" ht="12.65" customHeight="1" x14ac:dyDescent="0.35">
      <c r="A811" s="209" t="s">
        <v>1376</v>
      </c>
      <c r="B811" s="334"/>
      <c r="C811" s="337">
        <v>0</v>
      </c>
      <c r="D811" s="334">
        <v>0</v>
      </c>
      <c r="E811" s="334">
        <v>0</v>
      </c>
      <c r="F811" s="334">
        <v>0</v>
      </c>
      <c r="G811" s="334">
        <v>0</v>
      </c>
      <c r="H811" s="334">
        <v>0</v>
      </c>
      <c r="I811" s="334">
        <v>0</v>
      </c>
      <c r="J811" s="334">
        <v>0</v>
      </c>
      <c r="K811" s="334">
        <v>0</v>
      </c>
      <c r="L811" s="334">
        <v>0</v>
      </c>
      <c r="M811" s="334">
        <v>0</v>
      </c>
      <c r="N811" s="334"/>
      <c r="O811" s="334"/>
      <c r="P811" s="334">
        <v>0</v>
      </c>
      <c r="Q811" s="334">
        <v>0</v>
      </c>
      <c r="R811" s="334">
        <v>0</v>
      </c>
      <c r="S811" s="334">
        <v>0</v>
      </c>
      <c r="T811" s="337">
        <v>0</v>
      </c>
      <c r="U811" s="334"/>
      <c r="X811" s="334"/>
      <c r="Y811" s="334"/>
      <c r="Z811" s="334"/>
    </row>
    <row r="812" spans="1:26" ht="12.65" customHeight="1" x14ac:dyDescent="0.35">
      <c r="A812" s="209" t="s">
        <v>1377</v>
      </c>
      <c r="B812" s="334"/>
      <c r="C812" s="338">
        <v>0</v>
      </c>
      <c r="D812" s="334">
        <v>130988</v>
      </c>
      <c r="E812" s="334">
        <v>0</v>
      </c>
      <c r="F812" s="334">
        <v>2047660</v>
      </c>
      <c r="G812" s="334">
        <v>-877</v>
      </c>
      <c r="H812" s="334">
        <v>591</v>
      </c>
      <c r="I812" s="334">
        <v>12758658</v>
      </c>
      <c r="J812" s="334">
        <v>93643</v>
      </c>
      <c r="K812" s="334">
        <v>66592</v>
      </c>
      <c r="L812" s="334">
        <v>1489</v>
      </c>
      <c r="M812" s="334">
        <v>0</v>
      </c>
      <c r="N812" s="334"/>
      <c r="O812" s="334"/>
      <c r="P812" s="334">
        <v>0</v>
      </c>
      <c r="Q812" s="334">
        <v>0</v>
      </c>
      <c r="R812" s="334">
        <v>0</v>
      </c>
      <c r="S812" s="334">
        <v>0</v>
      </c>
      <c r="T812" s="338">
        <v>0</v>
      </c>
      <c r="U812" s="334"/>
      <c r="X812" s="334"/>
      <c r="Y812" s="334"/>
      <c r="Z812" s="334"/>
    </row>
    <row r="813" spans="1:26" ht="12.65" customHeight="1" x14ac:dyDescent="0.35">
      <c r="A813" s="180" t="s">
        <v>1378</v>
      </c>
      <c r="U813" s="180">
        <v>1517721</v>
      </c>
      <c r="V813" s="180">
        <v>5302200</v>
      </c>
      <c r="W813" s="180">
        <v>0</v>
      </c>
      <c r="X813" s="180">
        <v>0</v>
      </c>
    </row>
    <row r="814" spans="1:26" ht="12.65" customHeight="1" x14ac:dyDescent="0.35">
      <c r="B814" s="199"/>
      <c r="C814" s="260"/>
      <c r="T814" s="260"/>
    </row>
    <row r="815" spans="1:26" ht="12.65" customHeight="1" x14ac:dyDescent="0.35">
      <c r="B815" s="180" t="s">
        <v>1004</v>
      </c>
      <c r="C815" s="260">
        <v>221.03000000000003</v>
      </c>
      <c r="D815" s="180">
        <v>30971827</v>
      </c>
      <c r="E815" s="180">
        <v>7231578</v>
      </c>
      <c r="F815" s="180">
        <v>2661505</v>
      </c>
      <c r="G815" s="180">
        <v>6013388</v>
      </c>
      <c r="H815" s="237">
        <v>608906</v>
      </c>
      <c r="I815" s="237">
        <v>20562417</v>
      </c>
      <c r="J815" s="237">
        <v>3920917</v>
      </c>
      <c r="K815" s="237">
        <v>1613297</v>
      </c>
      <c r="L815" s="237">
        <v>1790385</v>
      </c>
      <c r="M815" s="237">
        <v>6162009</v>
      </c>
      <c r="N815" s="180">
        <v>243180462</v>
      </c>
      <c r="O815" s="180">
        <v>60739476</v>
      </c>
      <c r="P815" s="180">
        <v>100342</v>
      </c>
      <c r="Q815" s="180">
        <v>22735</v>
      </c>
      <c r="R815" s="180">
        <v>24582</v>
      </c>
      <c r="S815" s="180">
        <v>181470</v>
      </c>
      <c r="T815" s="260">
        <v>93.28</v>
      </c>
      <c r="U815" s="181">
        <v>1517721</v>
      </c>
      <c r="V815" s="181">
        <v>5302200</v>
      </c>
      <c r="W815" s="181">
        <v>0</v>
      </c>
      <c r="X815" s="181">
        <v>0</v>
      </c>
      <c r="Y815" s="181">
        <v>21474718</v>
      </c>
    </row>
    <row r="816" spans="1:26" ht="12.65" customHeight="1" x14ac:dyDescent="0.35">
      <c r="B816" s="180" t="s">
        <v>1005</v>
      </c>
      <c r="C816" s="199">
        <v>221.03000000000003</v>
      </c>
      <c r="D816" s="180">
        <v>30971825.989999998</v>
      </c>
      <c r="E816" s="180">
        <v>7231578</v>
      </c>
      <c r="F816" s="180">
        <v>2661505.7199999997</v>
      </c>
      <c r="G816" s="237">
        <v>6013390.4899999993</v>
      </c>
      <c r="H816" s="237">
        <v>608905.10999999987</v>
      </c>
      <c r="I816" s="237">
        <v>20562415.940000001</v>
      </c>
      <c r="J816" s="237">
        <v>3920917</v>
      </c>
      <c r="K816" s="237">
        <v>1613296.9799999997</v>
      </c>
      <c r="L816" s="237">
        <v>1790385.84</v>
      </c>
      <c r="M816" s="237">
        <v>6162008.9000000004</v>
      </c>
      <c r="N816" s="180">
        <v>243180461.28000003</v>
      </c>
      <c r="O816" s="180">
        <v>60739478.099999994</v>
      </c>
      <c r="P816" s="180">
        <v>100342</v>
      </c>
      <c r="Q816" s="180">
        <v>22735</v>
      </c>
      <c r="R816" s="180">
        <v>24579.919999999998</v>
      </c>
      <c r="S816" s="180">
        <v>181469.48</v>
      </c>
      <c r="T816" s="180">
        <v>93.28</v>
      </c>
      <c r="U816" s="180" t="s">
        <v>1006</v>
      </c>
      <c r="V816" s="180" t="s">
        <v>1006</v>
      </c>
      <c r="W816" s="180" t="s">
        <v>1006</v>
      </c>
      <c r="X816" s="180" t="s">
        <v>1006</v>
      </c>
      <c r="Y816" s="180">
        <v>21474718.819999997</v>
      </c>
    </row>
    <row r="817" spans="2:15" ht="12.65" customHeight="1" x14ac:dyDescent="0.35">
      <c r="B817" s="180" t="s">
        <v>471</v>
      </c>
      <c r="C817" s="180" t="s">
        <v>1007</v>
      </c>
      <c r="D817" s="180">
        <v>30971825.990000002</v>
      </c>
      <c r="E817" s="180">
        <v>7231577.9900000002</v>
      </c>
      <c r="F817" s="180">
        <v>2661505.7200000002</v>
      </c>
      <c r="G817" s="180">
        <v>6013390.4900000002</v>
      </c>
      <c r="H817" s="180">
        <v>608905.11</v>
      </c>
      <c r="I817" s="180">
        <v>20562415.939999998</v>
      </c>
      <c r="J817" s="180">
        <v>3920912.84</v>
      </c>
      <c r="K817" s="180">
        <v>1613297.18</v>
      </c>
      <c r="L817" s="180">
        <v>1790385.8399999999</v>
      </c>
      <c r="M817" s="180">
        <v>6162008.8999999994</v>
      </c>
      <c r="N817" s="180">
        <v>243180461.27999997</v>
      </c>
      <c r="O817" s="180">
        <v>60739478.100000001</v>
      </c>
    </row>
  </sheetData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/>
  </sheetViews>
  <sheetFormatPr defaultRowHeight="13.3" x14ac:dyDescent="0.25"/>
  <sheetData>
    <row r="1" spans="1:6" x14ac:dyDescent="0.25">
      <c r="A1" t="s">
        <v>1264</v>
      </c>
    </row>
    <row r="2" spans="1:6" x14ac:dyDescent="0.25">
      <c r="A2" t="s">
        <v>1266</v>
      </c>
      <c r="B2" t="s">
        <v>1274</v>
      </c>
      <c r="D2" t="s">
        <v>1265</v>
      </c>
    </row>
    <row r="3" spans="1:6" x14ac:dyDescent="0.25">
      <c r="A3" t="s">
        <v>1267</v>
      </c>
      <c r="B3" t="s">
        <v>1275</v>
      </c>
      <c r="C3" t="s">
        <v>1268</v>
      </c>
      <c r="D3">
        <v>1</v>
      </c>
    </row>
    <row r="4" spans="1:6" x14ac:dyDescent="0.25">
      <c r="A4" t="s">
        <v>1269</v>
      </c>
      <c r="B4" t="s">
        <v>1270</v>
      </c>
      <c r="C4" t="s">
        <v>1271</v>
      </c>
      <c r="D4" t="s">
        <v>1272</v>
      </c>
      <c r="E4" t="s">
        <v>1270</v>
      </c>
      <c r="F4" t="s">
        <v>1273</v>
      </c>
    </row>
    <row r="6" spans="1:6" x14ac:dyDescent="0.25">
      <c r="B6" s="286" t="s">
        <v>1276</v>
      </c>
      <c r="E6" s="286" t="s">
        <v>1276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13" zoomScale="75" workbookViewId="0">
      <selection activeCell="F32" sqref="F3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1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St. Elizabeth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H-035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1450 Batersby Ave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218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Enumclaw, WA 98022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10" sqref="D10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H-35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St. Elizabeth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360-825-2505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360-825-9046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1360</v>
      </c>
      <c r="G23" s="21">
        <f>data!D111</f>
        <v>5331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365</v>
      </c>
      <c r="G26" s="13">
        <f>data!D114</f>
        <v>509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5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8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St. Elizabeth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559</v>
      </c>
      <c r="C7" s="48">
        <f>data!B139</f>
        <v>3046</v>
      </c>
      <c r="D7" s="48">
        <f>data!B140</f>
        <v>0</v>
      </c>
      <c r="E7" s="48">
        <f>data!B141</f>
        <v>27894164.809999999</v>
      </c>
      <c r="F7" s="48">
        <f>data!B142</f>
        <v>69082794.710000008</v>
      </c>
      <c r="G7" s="48">
        <f>data!B141+data!B142</f>
        <v>96976959.520000011</v>
      </c>
    </row>
    <row r="8" spans="1:13" ht="20.149999999999999" customHeight="1" x14ac:dyDescent="0.35">
      <c r="A8" s="23" t="s">
        <v>297</v>
      </c>
      <c r="B8" s="48">
        <f>data!C138</f>
        <v>309</v>
      </c>
      <c r="C8" s="48">
        <f>data!C139</f>
        <v>1063</v>
      </c>
      <c r="D8" s="48">
        <f>data!C140</f>
        <v>0</v>
      </c>
      <c r="E8" s="48">
        <f>data!C141</f>
        <v>15223419.109999999</v>
      </c>
      <c r="F8" s="48">
        <f>data!C142</f>
        <v>33224330.349999998</v>
      </c>
      <c r="G8" s="48">
        <f>data!C141+data!C142</f>
        <v>48447749.459999993</v>
      </c>
    </row>
    <row r="9" spans="1:13" ht="20.149999999999999" customHeight="1" x14ac:dyDescent="0.35">
      <c r="A9" s="23" t="s">
        <v>1058</v>
      </c>
      <c r="B9" s="48">
        <f>data!D138</f>
        <v>492</v>
      </c>
      <c r="C9" s="48">
        <f>data!D139</f>
        <v>1222</v>
      </c>
      <c r="D9" s="48">
        <f>data!D140</f>
        <v>0</v>
      </c>
      <c r="E9" s="48">
        <f>data!D141</f>
        <v>22390508.870000001</v>
      </c>
      <c r="F9" s="48">
        <f>data!D142</f>
        <v>95486615.00999999</v>
      </c>
      <c r="G9" s="48">
        <f>data!D141+data!D142</f>
        <v>117877123.88</v>
      </c>
    </row>
    <row r="10" spans="1:13" ht="20.149999999999999" customHeight="1" x14ac:dyDescent="0.35">
      <c r="A10" s="111" t="s">
        <v>203</v>
      </c>
      <c r="B10" s="48">
        <f>data!E138</f>
        <v>1360</v>
      </c>
      <c r="C10" s="48">
        <f>data!E139</f>
        <v>5331</v>
      </c>
      <c r="D10" s="48">
        <f>data!E140</f>
        <v>0</v>
      </c>
      <c r="E10" s="48">
        <f>data!E141</f>
        <v>65508092.790000007</v>
      </c>
      <c r="F10" s="48">
        <f>data!E142</f>
        <v>197793740.06999999</v>
      </c>
      <c r="G10" s="48">
        <f>data!E141+data!E142</f>
        <v>263301832.86000001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E6" sqref="E6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St. Elizabeth Hospital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2000370.87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119651.5258039503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248220.07989163202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3236154.6919826437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64609.053328070811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1411004.1457892898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499625.97320441343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7579636.3399999999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1479336.6700000002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199882.17999999993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1679218.85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550599.1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95181.030000000028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645780.13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31734.47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823880.77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855615.24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8736.6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8736.6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H5" sqref="H5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St. Elizabeth Hospital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3268423.02</v>
      </c>
      <c r="D7" s="21">
        <f>data!C195</f>
        <v>0</v>
      </c>
      <c r="E7" s="21">
        <f>data!D195</f>
        <v>0</v>
      </c>
      <c r="F7" s="21">
        <f>data!E195</f>
        <v>3268423.02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577013.78</v>
      </c>
      <c r="D8" s="21">
        <f>data!C196</f>
        <v>0</v>
      </c>
      <c r="E8" s="21">
        <f>data!D196</f>
        <v>0</v>
      </c>
      <c r="F8" s="21">
        <f>data!E196</f>
        <v>577013.78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23757816.34</v>
      </c>
      <c r="D9" s="21">
        <f>data!C197</f>
        <v>0</v>
      </c>
      <c r="E9" s="21">
        <f>data!D197</f>
        <v>0</v>
      </c>
      <c r="F9" s="21">
        <f>data!E197</f>
        <v>23757816.34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33749249.212002695</v>
      </c>
      <c r="D10" s="21">
        <f>data!C198</f>
        <v>-11318.32612575173</v>
      </c>
      <c r="E10" s="21">
        <f>data!D198</f>
        <v>0</v>
      </c>
      <c r="F10" s="21">
        <f>data!E198</f>
        <v>33737930.885876946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2206576.7476039543</v>
      </c>
      <c r="D11" s="21">
        <f>data!C199</f>
        <v>202368.23406848672</v>
      </c>
      <c r="E11" s="21">
        <f>data!D199</f>
        <v>184.63318654586743</v>
      </c>
      <c r="F11" s="21">
        <f>data!E199</f>
        <v>2408760.3484858954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36598970.565014109</v>
      </c>
      <c r="D12" s="21">
        <f>data!C200</f>
        <v>1998764.4086620149</v>
      </c>
      <c r="E12" s="21">
        <f>data!D200</f>
        <v>889555.54862688237</v>
      </c>
      <c r="F12" s="21">
        <f>data!E200</f>
        <v>37708179.425049238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2684942.9512184998</v>
      </c>
      <c r="D14" s="21">
        <f>data!C202</f>
        <v>-122342.40168450736</v>
      </c>
      <c r="E14" s="21">
        <f>data!D202</f>
        <v>13969.669222783577</v>
      </c>
      <c r="F14" s="21">
        <f>data!E202</f>
        <v>2548630.8803112088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504097.15696008835</v>
      </c>
      <c r="D15" s="21">
        <f>data!C203</f>
        <v>-337620.40108582663</v>
      </c>
      <c r="E15" s="21">
        <f>data!D203</f>
        <v>0</v>
      </c>
      <c r="F15" s="21">
        <f>data!E203</f>
        <v>166476.75587426173</v>
      </c>
      <c r="M15" s="266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103347089.77279934</v>
      </c>
      <c r="D16" s="21">
        <f>data!C204</f>
        <v>1729851.5138344159</v>
      </c>
      <c r="E16" s="21">
        <f>data!D204</f>
        <v>903709.85103621182</v>
      </c>
      <c r="F16" s="21">
        <f>data!E204</f>
        <v>104173231.43559754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541959.32999999996</v>
      </c>
      <c r="D24" s="21">
        <f>data!C209</f>
        <v>32118.06</v>
      </c>
      <c r="E24" s="21">
        <f>data!D209</f>
        <v>0</v>
      </c>
      <c r="F24" s="21">
        <f>data!E209</f>
        <v>574077.39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6149792.7000000002</v>
      </c>
      <c r="D25" s="21">
        <f>data!C210</f>
        <v>574490.56000000006</v>
      </c>
      <c r="E25" s="21">
        <f>data!D210</f>
        <v>0</v>
      </c>
      <c r="F25" s="21">
        <f>data!E210</f>
        <v>6724283.2599999998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10802215.557071691</v>
      </c>
      <c r="D26" s="21">
        <f>data!C211</f>
        <v>951142.08086293587</v>
      </c>
      <c r="E26" s="21">
        <f>data!D211</f>
        <v>2514.6370716914789</v>
      </c>
      <c r="F26" s="21">
        <f>data!E211</f>
        <v>11750843.000862936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1569103.0572874343</v>
      </c>
      <c r="D27" s="21">
        <f>data!C212</f>
        <v>118903.46074696627</v>
      </c>
      <c r="E27" s="21">
        <f>data!D212</f>
        <v>4997.2806949242777</v>
      </c>
      <c r="F27" s="21">
        <f>data!E212</f>
        <v>1683009.2373394764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31936980.007315986</v>
      </c>
      <c r="D28" s="21">
        <f>data!C213</f>
        <v>2510619.755403731</v>
      </c>
      <c r="E28" s="21">
        <f>data!D213</f>
        <v>2018606.6801878968</v>
      </c>
      <c r="F28" s="21">
        <f>data!E213</f>
        <v>32428993.082531825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1530992.4371173927</v>
      </c>
      <c r="D30" s="21">
        <f>data!C215</f>
        <v>196442.512986366</v>
      </c>
      <c r="E30" s="21">
        <f>data!D215</f>
        <v>136438.94225620426</v>
      </c>
      <c r="F30" s="21">
        <f>data!E215</f>
        <v>1590996.0078475543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52531043.088792503</v>
      </c>
      <c r="D32" s="21">
        <f>data!C217</f>
        <v>4383716.4299999988</v>
      </c>
      <c r="E32" s="21">
        <f>data!D217</f>
        <v>2162557.5402107169</v>
      </c>
      <c r="F32" s="21">
        <f>data!E217</f>
        <v>54752201.978581794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F5" sqref="F5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St. Elizabeth Hospital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2789127.36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72197297.459999993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39001769.960000001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4835543.87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58429282.020000003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3613847.07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178077740.38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1601</v>
      </c>
      <c r="M16" s="266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193068.99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1932106.2599999998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2125175.25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2">
        <v>20</v>
      </c>
      <c r="B24" s="55">
        <v>5970</v>
      </c>
      <c r="C24" s="14" t="s">
        <v>357</v>
      </c>
      <c r="D24" s="14">
        <f>data!C238</f>
        <v>2314111.83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185306154.82000002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61" zoomScale="75" workbookViewId="0">
      <selection activeCell="D98" sqref="D98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St. Elizabeth Hospital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45">
      <c r="A6" s="13">
        <v>2</v>
      </c>
      <c r="B6" s="14" t="s">
        <v>362</v>
      </c>
      <c r="C6" s="21">
        <f>data!C250</f>
        <v>-617435.77</v>
      </c>
      <c r="D6" s="339" t="s">
        <v>1381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45">
      <c r="A8" s="13">
        <v>4</v>
      </c>
      <c r="B8" s="14" t="s">
        <v>364</v>
      </c>
      <c r="C8" s="21">
        <f>data!C252</f>
        <v>32652650.870000001</v>
      </c>
      <c r="D8" s="339" t="s">
        <v>1381</v>
      </c>
    </row>
    <row r="9" spans="1:13" ht="20.149999999999999" customHeight="1" x14ac:dyDescent="0.45">
      <c r="A9" s="13">
        <v>5</v>
      </c>
      <c r="B9" s="14" t="s">
        <v>1104</v>
      </c>
      <c r="C9" s="21">
        <f>data!C253</f>
        <v>23471708.57</v>
      </c>
      <c r="D9" s="339" t="s">
        <v>1381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45">
      <c r="A11" s="13">
        <v>7</v>
      </c>
      <c r="B11" s="14" t="s">
        <v>1106</v>
      </c>
      <c r="C11" s="21">
        <f>data!C255</f>
        <v>154063.19</v>
      </c>
      <c r="D11" s="339" t="s">
        <v>1381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45">
      <c r="A13" s="13">
        <v>9</v>
      </c>
      <c r="B13" s="14" t="s">
        <v>368</v>
      </c>
      <c r="C13" s="21">
        <f>data!C257</f>
        <v>2132639.9699999997</v>
      </c>
      <c r="D13" s="339" t="s">
        <v>1381</v>
      </c>
    </row>
    <row r="14" spans="1:13" ht="20.149999999999999" customHeight="1" x14ac:dyDescent="0.45">
      <c r="A14" s="13">
        <v>10</v>
      </c>
      <c r="B14" s="14" t="s">
        <v>369</v>
      </c>
      <c r="C14" s="21">
        <f>data!C258</f>
        <v>113208.4</v>
      </c>
      <c r="D14" s="339" t="s">
        <v>1381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6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10963418.09</v>
      </c>
    </row>
    <row r="17" spans="1:4" ht="20.149999999999999" customHeight="1" x14ac:dyDescent="0.35">
      <c r="A17" s="13">
        <v>13</v>
      </c>
      <c r="B17" s="24"/>
      <c r="C17" s="24"/>
    </row>
    <row r="18" spans="1:4" ht="20.149999999999999" customHeight="1" x14ac:dyDescent="0.35">
      <c r="A18" s="13">
        <v>14</v>
      </c>
      <c r="B18" s="37" t="s">
        <v>1109</v>
      </c>
      <c r="C18" s="36"/>
    </row>
    <row r="19" spans="1:4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4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4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4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4" ht="20.149999999999999" customHeight="1" x14ac:dyDescent="0.35">
      <c r="A23" s="13">
        <v>19</v>
      </c>
      <c r="B23" s="38"/>
      <c r="C23" s="24"/>
    </row>
    <row r="24" spans="1:4" ht="20.149999999999999" customHeight="1" x14ac:dyDescent="0.35">
      <c r="A24" s="13">
        <v>20</v>
      </c>
      <c r="B24" s="37" t="s">
        <v>1111</v>
      </c>
      <c r="C24" s="36"/>
    </row>
    <row r="25" spans="1:4" ht="20.149999999999999" customHeight="1" x14ac:dyDescent="0.45">
      <c r="A25" s="13">
        <v>21</v>
      </c>
      <c r="B25" s="14" t="s">
        <v>332</v>
      </c>
      <c r="C25" s="21">
        <f>data!C267</f>
        <v>3268423.02</v>
      </c>
      <c r="D25" s="339" t="s">
        <v>1381</v>
      </c>
    </row>
    <row r="26" spans="1:4" ht="20.149999999999999" customHeight="1" x14ac:dyDescent="0.45">
      <c r="A26" s="13">
        <v>22</v>
      </c>
      <c r="B26" s="14" t="s">
        <v>333</v>
      </c>
      <c r="C26" s="21">
        <f>data!C268</f>
        <v>577013.78</v>
      </c>
      <c r="D26" s="339" t="s">
        <v>1381</v>
      </c>
    </row>
    <row r="27" spans="1:4" ht="20.149999999999999" customHeight="1" x14ac:dyDescent="0.45">
      <c r="A27" s="13">
        <v>23</v>
      </c>
      <c r="B27" s="14" t="s">
        <v>334</v>
      </c>
      <c r="C27" s="21">
        <f>data!C269</f>
        <v>23757816.34</v>
      </c>
      <c r="D27" s="339" t="s">
        <v>1381</v>
      </c>
    </row>
    <row r="28" spans="1:4" ht="20.149999999999999" customHeight="1" x14ac:dyDescent="0.45">
      <c r="A28" s="13">
        <v>24</v>
      </c>
      <c r="B28" s="14" t="s">
        <v>1112</v>
      </c>
      <c r="C28" s="21">
        <f>data!C270</f>
        <v>33737930.890000001</v>
      </c>
      <c r="D28" s="339" t="s">
        <v>1381</v>
      </c>
    </row>
    <row r="29" spans="1:4" ht="20.149999999999999" customHeight="1" x14ac:dyDescent="0.45">
      <c r="A29" s="13">
        <v>25</v>
      </c>
      <c r="B29" s="14" t="s">
        <v>336</v>
      </c>
      <c r="C29" s="21">
        <f>data!C271</f>
        <v>2408760.35</v>
      </c>
      <c r="D29" s="339" t="s">
        <v>1381</v>
      </c>
    </row>
    <row r="30" spans="1:4" ht="20.149999999999999" customHeight="1" x14ac:dyDescent="0.45">
      <c r="A30" s="13">
        <v>26</v>
      </c>
      <c r="B30" s="14" t="s">
        <v>378</v>
      </c>
      <c r="C30" s="21">
        <f>data!C272</f>
        <v>37708179.420000002</v>
      </c>
      <c r="D30" s="339" t="s">
        <v>1381</v>
      </c>
    </row>
    <row r="31" spans="1:4" ht="20.149999999999999" customHeight="1" x14ac:dyDescent="0.45">
      <c r="A31" s="13">
        <v>27</v>
      </c>
      <c r="B31" s="14" t="s">
        <v>339</v>
      </c>
      <c r="C31" s="21">
        <f>data!C273</f>
        <v>2548630.88</v>
      </c>
      <c r="D31" s="339" t="s">
        <v>1381</v>
      </c>
    </row>
    <row r="32" spans="1:4" ht="20.149999999999999" customHeight="1" x14ac:dyDescent="0.45">
      <c r="A32" s="13">
        <v>28</v>
      </c>
      <c r="B32" s="14" t="s">
        <v>340</v>
      </c>
      <c r="C32" s="21">
        <f>data!C274</f>
        <v>166476.79</v>
      </c>
      <c r="D32" s="339" t="s">
        <v>1381</v>
      </c>
    </row>
    <row r="33" spans="1:4" ht="20.149999999999999" customHeight="1" x14ac:dyDescent="0.45">
      <c r="A33" s="13">
        <v>29</v>
      </c>
      <c r="B33" s="14" t="s">
        <v>661</v>
      </c>
      <c r="C33" s="21">
        <f>data!D275</f>
        <v>104173231.47000001</v>
      </c>
      <c r="D33" s="339" t="s">
        <v>1381</v>
      </c>
    </row>
    <row r="34" spans="1:4" ht="20.149999999999999" customHeight="1" x14ac:dyDescent="0.45">
      <c r="A34" s="13">
        <v>30</v>
      </c>
      <c r="B34" s="14" t="s">
        <v>1113</v>
      </c>
      <c r="C34" s="21">
        <f>data!C276</f>
        <v>54752201.980000004</v>
      </c>
      <c r="D34" s="339" t="s">
        <v>1381</v>
      </c>
    </row>
    <row r="35" spans="1:4" ht="20.149999999999999" customHeight="1" x14ac:dyDescent="0.45">
      <c r="A35" s="13">
        <v>31</v>
      </c>
      <c r="B35" s="14" t="s">
        <v>1114</v>
      </c>
      <c r="C35" s="21">
        <f>data!D277</f>
        <v>49421029.49000001</v>
      </c>
      <c r="D35" s="339" t="s">
        <v>1381</v>
      </c>
    </row>
    <row r="36" spans="1:4" ht="20.149999999999999" customHeight="1" x14ac:dyDescent="0.35">
      <c r="A36" s="13">
        <v>32</v>
      </c>
      <c r="B36" s="38"/>
      <c r="C36" s="24"/>
    </row>
    <row r="37" spans="1:4" ht="20.149999999999999" customHeight="1" x14ac:dyDescent="0.35">
      <c r="A37" s="23">
        <v>33</v>
      </c>
      <c r="B37" s="37" t="s">
        <v>1115</v>
      </c>
      <c r="C37" s="36"/>
    </row>
    <row r="38" spans="1:4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4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4" ht="20.149999999999999" customHeight="1" x14ac:dyDescent="0.45">
      <c r="A40" s="13">
        <v>36</v>
      </c>
      <c r="B40" s="14" t="s">
        <v>385</v>
      </c>
      <c r="C40" s="21">
        <f>data!C281</f>
        <v>55278007.549999997</v>
      </c>
      <c r="D40" s="339" t="s">
        <v>1381</v>
      </c>
    </row>
    <row r="41" spans="1:4" ht="20.149999999999999" customHeight="1" x14ac:dyDescent="0.45">
      <c r="A41" s="13">
        <v>37</v>
      </c>
      <c r="B41" s="14" t="s">
        <v>373</v>
      </c>
      <c r="C41" s="21">
        <f>data!C282</f>
        <v>8354670.9400000004</v>
      </c>
      <c r="D41" s="339" t="s">
        <v>1381</v>
      </c>
    </row>
    <row r="42" spans="1:4" ht="20.149999999999999" customHeight="1" x14ac:dyDescent="0.45">
      <c r="A42" s="13">
        <v>38</v>
      </c>
      <c r="B42" s="14" t="s">
        <v>1118</v>
      </c>
      <c r="C42" s="21">
        <f>data!D283</f>
        <v>63632678.489999995</v>
      </c>
      <c r="D42" s="339" t="s">
        <v>1381</v>
      </c>
    </row>
    <row r="43" spans="1:4" ht="20.149999999999999" customHeight="1" x14ac:dyDescent="0.35">
      <c r="A43" s="13">
        <v>39</v>
      </c>
      <c r="B43" s="38"/>
      <c r="C43" s="24"/>
    </row>
    <row r="44" spans="1:4" ht="20.149999999999999" customHeight="1" x14ac:dyDescent="0.35">
      <c r="A44" s="23">
        <v>40</v>
      </c>
      <c r="B44" s="37" t="s">
        <v>1119</v>
      </c>
      <c r="C44" s="36"/>
    </row>
    <row r="45" spans="1:4" ht="20.149999999999999" customHeight="1" x14ac:dyDescent="0.45">
      <c r="A45" s="13">
        <v>41</v>
      </c>
      <c r="B45" s="14" t="s">
        <v>388</v>
      </c>
      <c r="C45" s="21">
        <f>data!C286</f>
        <v>382024.31</v>
      </c>
      <c r="D45" s="339" t="s">
        <v>1381</v>
      </c>
    </row>
    <row r="46" spans="1:4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4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4" ht="20.149999999999999" customHeight="1" x14ac:dyDescent="0.45">
      <c r="A48" s="13">
        <v>44</v>
      </c>
      <c r="B48" s="14" t="s">
        <v>391</v>
      </c>
      <c r="C48" s="21">
        <f>data!C289</f>
        <v>11883.58</v>
      </c>
      <c r="D48" s="339" t="s">
        <v>1381</v>
      </c>
    </row>
    <row r="49" spans="1:4" ht="20.149999999999999" customHeight="1" x14ac:dyDescent="0.45">
      <c r="A49" s="13">
        <v>45</v>
      </c>
      <c r="B49" s="14" t="s">
        <v>1121</v>
      </c>
      <c r="C49" s="21">
        <f>data!D290</f>
        <v>393907.89</v>
      </c>
      <c r="D49" s="339" t="s">
        <v>1381</v>
      </c>
    </row>
    <row r="50" spans="1:4" ht="20.149999999999999" customHeight="1" x14ac:dyDescent="0.45">
      <c r="A50" s="40">
        <v>46</v>
      </c>
      <c r="B50" s="41" t="s">
        <v>1122</v>
      </c>
      <c r="C50" s="21">
        <f>data!D292</f>
        <v>124411033.96000001</v>
      </c>
      <c r="D50" s="339" t="s">
        <v>1381</v>
      </c>
    </row>
    <row r="51" spans="1:4" ht="20.149999999999999" customHeight="1" x14ac:dyDescent="0.35"/>
    <row r="52" spans="1:4" ht="20.149999999999999" customHeight="1" x14ac:dyDescent="0.35"/>
    <row r="53" spans="1:4" ht="20.149999999999999" customHeight="1" x14ac:dyDescent="0.35">
      <c r="A53" s="4" t="s">
        <v>1123</v>
      </c>
      <c r="B53" s="5"/>
      <c r="C53" s="6"/>
    </row>
    <row r="54" spans="1:4" ht="20.149999999999999" customHeight="1" x14ac:dyDescent="0.35">
      <c r="A54" s="4"/>
      <c r="B54" s="5"/>
      <c r="C54" s="167" t="s">
        <v>1124</v>
      </c>
    </row>
    <row r="55" spans="1:4" ht="20.149999999999999" customHeight="1" x14ac:dyDescent="0.35">
      <c r="A55" s="29" t="str">
        <f>"HOSPITAL: "&amp;data!C84</f>
        <v>HOSPITAL: St. Elizabeth Hospital</v>
      </c>
      <c r="B55" s="30"/>
      <c r="C55" s="31" t="str">
        <f>"FYE: "&amp;data!C82</f>
        <v>FYE: 06/30/2021</v>
      </c>
    </row>
    <row r="56" spans="1:4" ht="20.149999999999999" customHeight="1" x14ac:dyDescent="0.35">
      <c r="A56" s="42"/>
      <c r="B56" s="43" t="s">
        <v>1125</v>
      </c>
      <c r="C56" s="34"/>
    </row>
    <row r="57" spans="1:4" ht="20.149999999999999" customHeight="1" x14ac:dyDescent="0.35">
      <c r="A57" s="16">
        <v>1</v>
      </c>
      <c r="B57" s="4" t="s">
        <v>395</v>
      </c>
      <c r="C57" s="44"/>
    </row>
    <row r="58" spans="1:4" ht="20.149999999999999" customHeight="1" x14ac:dyDescent="0.45">
      <c r="A58" s="13">
        <v>2</v>
      </c>
      <c r="B58" s="14" t="s">
        <v>396</v>
      </c>
      <c r="C58" s="21">
        <f>data!C304</f>
        <v>43183.43</v>
      </c>
      <c r="D58" s="339" t="s">
        <v>1381</v>
      </c>
    </row>
    <row r="59" spans="1:4" ht="20.149999999999999" customHeight="1" x14ac:dyDescent="0.45">
      <c r="A59" s="13">
        <v>3</v>
      </c>
      <c r="B59" s="14" t="s">
        <v>1126</v>
      </c>
      <c r="C59" s="21">
        <f>data!C305</f>
        <v>347108.05999999994</v>
      </c>
      <c r="D59" s="339" t="s">
        <v>1381</v>
      </c>
    </row>
    <row r="60" spans="1:4" ht="20.149999999999999" customHeight="1" x14ac:dyDescent="0.45">
      <c r="A60" s="13">
        <v>4</v>
      </c>
      <c r="B60" s="14" t="s">
        <v>1127</v>
      </c>
      <c r="C60" s="21">
        <f>data!C306</f>
        <v>3489509.02</v>
      </c>
      <c r="D60" s="339" t="s">
        <v>1381</v>
      </c>
    </row>
    <row r="61" spans="1:4" ht="20.149999999999999" customHeight="1" x14ac:dyDescent="0.45">
      <c r="A61" s="13">
        <v>5</v>
      </c>
      <c r="B61" s="14" t="s">
        <v>399</v>
      </c>
      <c r="C61" s="21">
        <f>data!C307</f>
        <v>-17432929.760000002</v>
      </c>
      <c r="D61" s="339" t="s">
        <v>1381</v>
      </c>
    </row>
    <row r="62" spans="1:4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4" ht="20.149999999999999" customHeight="1" x14ac:dyDescent="0.45">
      <c r="A63" s="13">
        <v>7</v>
      </c>
      <c r="B63" s="14" t="s">
        <v>1129</v>
      </c>
      <c r="C63" s="21">
        <f>data!C309</f>
        <v>3894141.67</v>
      </c>
      <c r="D63" s="339" t="s">
        <v>1381</v>
      </c>
    </row>
    <row r="64" spans="1:4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4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4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4" ht="20.149999999999999" customHeight="1" x14ac:dyDescent="0.45">
      <c r="A67" s="13">
        <v>11</v>
      </c>
      <c r="B67" s="14" t="s">
        <v>1130</v>
      </c>
      <c r="C67" s="21">
        <f>data!C313</f>
        <v>256256.64000000001</v>
      </c>
      <c r="D67" s="339" t="s">
        <v>1381</v>
      </c>
    </row>
    <row r="68" spans="1:4" ht="20.149999999999999" customHeight="1" x14ac:dyDescent="0.45">
      <c r="A68" s="13">
        <v>12</v>
      </c>
      <c r="B68" s="14" t="s">
        <v>1131</v>
      </c>
      <c r="C68" s="21">
        <f>data!D314</f>
        <v>-9402730.9400000013</v>
      </c>
      <c r="D68" s="339" t="s">
        <v>1381</v>
      </c>
    </row>
    <row r="69" spans="1:4" ht="20.149999999999999" customHeight="1" x14ac:dyDescent="0.35">
      <c r="A69" s="13">
        <v>13</v>
      </c>
      <c r="B69" s="38"/>
      <c r="C69" s="24"/>
    </row>
    <row r="70" spans="1:4" ht="20.149999999999999" customHeight="1" x14ac:dyDescent="0.35">
      <c r="A70" s="13">
        <v>14</v>
      </c>
      <c r="B70" s="37" t="s">
        <v>1132</v>
      </c>
      <c r="C70" s="36"/>
    </row>
    <row r="71" spans="1:4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4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4" ht="20.149999999999999" customHeight="1" x14ac:dyDescent="0.45">
      <c r="A73" s="13">
        <v>17</v>
      </c>
      <c r="B73" s="14" t="s">
        <v>409</v>
      </c>
      <c r="C73" s="21">
        <f>data!C318</f>
        <v>8527806.9399999995</v>
      </c>
      <c r="D73" s="339" t="s">
        <v>1381</v>
      </c>
    </row>
    <row r="74" spans="1:4" ht="20.149999999999999" customHeight="1" x14ac:dyDescent="0.35">
      <c r="A74" s="13">
        <v>18</v>
      </c>
      <c r="B74" s="14" t="s">
        <v>1134</v>
      </c>
      <c r="C74" s="21">
        <f>data!D319</f>
        <v>8527806.9399999995</v>
      </c>
    </row>
    <row r="75" spans="1:4" ht="20.149999999999999" customHeight="1" x14ac:dyDescent="0.35">
      <c r="A75" s="13">
        <v>19</v>
      </c>
      <c r="B75" s="38"/>
      <c r="C75" s="24"/>
    </row>
    <row r="76" spans="1:4" ht="20.149999999999999" customHeight="1" x14ac:dyDescent="0.35">
      <c r="A76" s="23">
        <v>20</v>
      </c>
      <c r="B76" s="37" t="s">
        <v>411</v>
      </c>
      <c r="C76" s="36"/>
    </row>
    <row r="77" spans="1:4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4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4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4" ht="20.149999999999999" customHeight="1" x14ac:dyDescent="0.45">
      <c r="A80" s="13">
        <v>24</v>
      </c>
      <c r="B80" s="14" t="s">
        <v>1136</v>
      </c>
      <c r="C80" s="21">
        <f>data!C324</f>
        <v>1253713.8900000001</v>
      </c>
      <c r="D80" s="339" t="s">
        <v>1381</v>
      </c>
    </row>
    <row r="81" spans="1:4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4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4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4" ht="20.149999999999999" customHeight="1" x14ac:dyDescent="0.35">
      <c r="A84" s="13">
        <v>28</v>
      </c>
      <c r="B84" s="14" t="s">
        <v>661</v>
      </c>
      <c r="C84" s="21">
        <f>data!D328</f>
        <v>1253713.8900000001</v>
      </c>
    </row>
    <row r="85" spans="1:4" ht="20.149999999999999" customHeight="1" x14ac:dyDescent="0.35">
      <c r="A85" s="13">
        <v>29</v>
      </c>
      <c r="B85" s="14" t="s">
        <v>1138</v>
      </c>
      <c r="C85" s="21">
        <f>data!D329</f>
        <v>256256.64000000001</v>
      </c>
    </row>
    <row r="86" spans="1:4" ht="20.149999999999999" customHeight="1" x14ac:dyDescent="0.45">
      <c r="A86" s="13">
        <v>30</v>
      </c>
      <c r="B86" s="14" t="s">
        <v>1139</v>
      </c>
      <c r="C86" s="21">
        <f>data!D330</f>
        <v>997457.25000000012</v>
      </c>
      <c r="D86" s="339" t="s">
        <v>1381</v>
      </c>
    </row>
    <row r="87" spans="1:4" ht="20.149999999999999" customHeight="1" x14ac:dyDescent="0.35">
      <c r="A87" s="13">
        <v>31</v>
      </c>
      <c r="B87" s="38"/>
      <c r="C87" s="24"/>
    </row>
    <row r="88" spans="1:4" ht="20.149999999999999" customHeight="1" x14ac:dyDescent="0.45">
      <c r="A88" s="13">
        <v>32</v>
      </c>
      <c r="B88" s="89" t="s">
        <v>1140</v>
      </c>
      <c r="C88" s="21">
        <f>data!C332</f>
        <v>124288500.69999999</v>
      </c>
      <c r="D88" s="339" t="s">
        <v>1381</v>
      </c>
    </row>
    <row r="89" spans="1:4" ht="20.149999999999999" customHeight="1" x14ac:dyDescent="0.35">
      <c r="A89" s="13">
        <v>33</v>
      </c>
      <c r="B89" s="24"/>
      <c r="C89" s="24"/>
    </row>
    <row r="90" spans="1:4" ht="20.149999999999999" customHeight="1" x14ac:dyDescent="0.35">
      <c r="A90" s="13">
        <v>34</v>
      </c>
      <c r="B90" s="37" t="s">
        <v>1141</v>
      </c>
      <c r="C90" s="36"/>
    </row>
    <row r="91" spans="1:4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4" ht="20.149999999999999" customHeight="1" x14ac:dyDescent="0.35">
      <c r="A92" s="13">
        <v>36</v>
      </c>
      <c r="B92" s="38"/>
      <c r="C92" s="24"/>
    </row>
    <row r="93" spans="1:4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4" ht="20.149999999999999" customHeight="1" x14ac:dyDescent="0.35">
      <c r="A94" s="13">
        <v>38</v>
      </c>
      <c r="B94" s="38"/>
      <c r="C94" s="24"/>
    </row>
    <row r="95" spans="1:4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4" ht="20.149999999999999" customHeight="1" x14ac:dyDescent="0.35">
      <c r="A96" s="13">
        <v>40</v>
      </c>
      <c r="B96" s="38"/>
      <c r="C96" s="24"/>
    </row>
    <row r="97" spans="1:4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4" ht="20.149999999999999" customHeight="1" x14ac:dyDescent="0.35">
      <c r="A98" s="13">
        <v>42</v>
      </c>
      <c r="B98" s="14" t="s">
        <v>1146</v>
      </c>
      <c r="C98" s="24"/>
    </row>
    <row r="99" spans="1:4" ht="20.149999999999999" customHeight="1" x14ac:dyDescent="0.35">
      <c r="A99" s="13">
        <v>43</v>
      </c>
      <c r="B99" s="38"/>
      <c r="C99" s="24"/>
    </row>
    <row r="100" spans="1:4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4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124288500.69999999</v>
      </c>
    </row>
    <row r="102" spans="1:4" ht="20.149999999999999" customHeight="1" x14ac:dyDescent="0.45">
      <c r="A102" s="13">
        <v>46</v>
      </c>
      <c r="B102" s="14" t="s">
        <v>1149</v>
      </c>
      <c r="C102" s="21">
        <f>data!D339</f>
        <v>124411033.94999999</v>
      </c>
      <c r="D102" s="339" t="s">
        <v>1381</v>
      </c>
    </row>
    <row r="103" spans="1:4" ht="20.149999999999999" customHeight="1" x14ac:dyDescent="0.35"/>
    <row r="104" spans="1:4" ht="20.149999999999999" customHeight="1" x14ac:dyDescent="0.35"/>
    <row r="105" spans="1:4" ht="20.149999999999999" customHeight="1" x14ac:dyDescent="0.35">
      <c r="A105" s="4" t="s">
        <v>1150</v>
      </c>
      <c r="B105" s="5"/>
      <c r="C105" s="6"/>
    </row>
    <row r="106" spans="1:4" ht="20.149999999999999" customHeight="1" x14ac:dyDescent="0.35">
      <c r="A106" s="45"/>
      <c r="B106" s="8"/>
      <c r="C106" s="167" t="s">
        <v>1151</v>
      </c>
    </row>
    <row r="107" spans="1:4" ht="20.149999999999999" customHeight="1" x14ac:dyDescent="0.35">
      <c r="A107" s="29" t="str">
        <f>"HOSPITAL: "&amp;data!C84</f>
        <v>HOSPITAL: St. Elizabeth Hospital</v>
      </c>
      <c r="B107" s="30"/>
      <c r="C107" s="31" t="str">
        <f>" FYE: "&amp;data!C82</f>
        <v xml:space="preserve"> FYE: 06/30/2021</v>
      </c>
    </row>
    <row r="108" spans="1:4" ht="20.149999999999999" customHeight="1" x14ac:dyDescent="0.35">
      <c r="A108" s="32"/>
      <c r="B108" s="46"/>
      <c r="C108" s="47"/>
    </row>
    <row r="109" spans="1:4" ht="20.149999999999999" customHeight="1" x14ac:dyDescent="0.35">
      <c r="A109" s="13">
        <v>1</v>
      </c>
      <c r="B109" s="37" t="s">
        <v>1152</v>
      </c>
      <c r="C109" s="36"/>
    </row>
    <row r="110" spans="1:4" ht="20.149999999999999" customHeight="1" x14ac:dyDescent="0.45">
      <c r="A110" s="13">
        <v>2</v>
      </c>
      <c r="B110" s="14" t="s">
        <v>428</v>
      </c>
      <c r="C110" s="21">
        <f>data!C359</f>
        <v>65508092.789999999</v>
      </c>
      <c r="D110" s="339" t="s">
        <v>1381</v>
      </c>
    </row>
    <row r="111" spans="1:4" ht="20.149999999999999" customHeight="1" x14ac:dyDescent="0.35">
      <c r="A111" s="13">
        <v>3</v>
      </c>
      <c r="B111" s="14" t="s">
        <v>429</v>
      </c>
      <c r="C111" s="21">
        <f>data!C360</f>
        <v>197793740.06999999</v>
      </c>
    </row>
    <row r="112" spans="1:4" ht="20.149999999999999" customHeight="1" x14ac:dyDescent="0.45">
      <c r="A112" s="13">
        <v>4</v>
      </c>
      <c r="B112" s="14" t="s">
        <v>1153</v>
      </c>
      <c r="C112" s="21">
        <f>data!D361</f>
        <v>263301832.85999998</v>
      </c>
      <c r="D112" s="339" t="s">
        <v>1381</v>
      </c>
    </row>
    <row r="113" spans="1:4" ht="20.149999999999999" customHeight="1" x14ac:dyDescent="0.35">
      <c r="A113" s="13">
        <v>5</v>
      </c>
      <c r="B113" s="38"/>
      <c r="C113" s="24"/>
    </row>
    <row r="114" spans="1:4" ht="20.149999999999999" customHeight="1" x14ac:dyDescent="0.35">
      <c r="A114" s="13">
        <v>6</v>
      </c>
      <c r="B114" s="37" t="s">
        <v>1154</v>
      </c>
      <c r="C114" s="36"/>
    </row>
    <row r="115" spans="1:4" ht="20.149999999999999" customHeight="1" x14ac:dyDescent="0.45">
      <c r="A115" s="13">
        <v>7</v>
      </c>
      <c r="B115" s="271" t="s">
        <v>450</v>
      </c>
      <c r="C115" s="48">
        <f>data!C363</f>
        <v>2789127.36</v>
      </c>
      <c r="D115" s="339" t="s">
        <v>1381</v>
      </c>
    </row>
    <row r="116" spans="1:4" ht="20.149999999999999" customHeight="1" x14ac:dyDescent="0.45">
      <c r="A116" s="13">
        <v>8</v>
      </c>
      <c r="B116" s="14" t="s">
        <v>432</v>
      </c>
      <c r="C116" s="48">
        <f>data!C364</f>
        <v>178077740.38</v>
      </c>
      <c r="D116" s="339" t="s">
        <v>1381</v>
      </c>
    </row>
    <row r="117" spans="1:4" ht="20.149999999999999" customHeight="1" x14ac:dyDescent="0.45">
      <c r="A117" s="13">
        <v>9</v>
      </c>
      <c r="B117" s="14" t="s">
        <v>1155</v>
      </c>
      <c r="C117" s="48">
        <f>data!C365</f>
        <v>2125175.25</v>
      </c>
      <c r="D117" s="339" t="s">
        <v>1381</v>
      </c>
    </row>
    <row r="118" spans="1:4" ht="20.149999999999999" customHeight="1" x14ac:dyDescent="0.45">
      <c r="A118" s="13">
        <v>10</v>
      </c>
      <c r="B118" s="14" t="s">
        <v>1156</v>
      </c>
      <c r="C118" s="48">
        <f>data!C366</f>
        <v>2314111.83</v>
      </c>
      <c r="D118" s="339" t="s">
        <v>1381</v>
      </c>
    </row>
    <row r="119" spans="1:4" ht="20.149999999999999" customHeight="1" x14ac:dyDescent="0.35">
      <c r="A119" s="13">
        <v>11</v>
      </c>
      <c r="B119" s="14" t="s">
        <v>1099</v>
      </c>
      <c r="C119" s="48">
        <f>data!D367</f>
        <v>185306154.82000002</v>
      </c>
    </row>
    <row r="120" spans="1:4" ht="20.149999999999999" customHeight="1" x14ac:dyDescent="0.35">
      <c r="A120" s="13">
        <v>12</v>
      </c>
      <c r="B120" s="14" t="s">
        <v>1157</v>
      </c>
      <c r="C120" s="48">
        <f>data!D368</f>
        <v>77995678.039999962</v>
      </c>
    </row>
    <row r="121" spans="1:4" ht="20.149999999999999" customHeight="1" x14ac:dyDescent="0.35">
      <c r="A121" s="13">
        <v>13</v>
      </c>
      <c r="B121" s="38"/>
      <c r="C121" s="24"/>
    </row>
    <row r="122" spans="1:4" ht="20.149999999999999" customHeight="1" x14ac:dyDescent="0.35">
      <c r="A122" s="13">
        <v>14</v>
      </c>
      <c r="B122" s="37" t="s">
        <v>436</v>
      </c>
      <c r="C122" s="36"/>
    </row>
    <row r="123" spans="1:4" ht="20.149999999999999" customHeight="1" x14ac:dyDescent="0.35">
      <c r="A123" s="13">
        <v>15</v>
      </c>
      <c r="B123" s="14" t="s">
        <v>437</v>
      </c>
      <c r="C123" s="48">
        <f>data!C370</f>
        <v>2423756.4299999997</v>
      </c>
    </row>
    <row r="124" spans="1:4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4" ht="20.149999999999999" customHeight="1" x14ac:dyDescent="0.35">
      <c r="A125" s="13">
        <v>17</v>
      </c>
      <c r="B125" s="14" t="s">
        <v>1158</v>
      </c>
      <c r="C125" s="48">
        <f>data!D372</f>
        <v>2423756.4299999997</v>
      </c>
    </row>
    <row r="126" spans="1:4" ht="20.149999999999999" customHeight="1" x14ac:dyDescent="0.45">
      <c r="A126" s="13">
        <v>18</v>
      </c>
      <c r="B126" s="14" t="s">
        <v>1159</v>
      </c>
      <c r="C126" s="48">
        <f>data!D373</f>
        <v>80419434.469999969</v>
      </c>
      <c r="D126" s="339" t="s">
        <v>1381</v>
      </c>
    </row>
    <row r="127" spans="1:4" ht="20.149999999999999" customHeight="1" x14ac:dyDescent="0.35">
      <c r="A127" s="13">
        <v>19</v>
      </c>
      <c r="B127" s="38"/>
      <c r="C127" s="24"/>
    </row>
    <row r="128" spans="1:4" ht="20.149999999999999" customHeight="1" x14ac:dyDescent="0.35">
      <c r="A128" s="13">
        <v>20</v>
      </c>
      <c r="B128" s="37" t="s">
        <v>1160</v>
      </c>
      <c r="C128" s="36"/>
    </row>
    <row r="129" spans="1:4" ht="20.149999999999999" customHeight="1" x14ac:dyDescent="0.45">
      <c r="A129" s="13">
        <v>21</v>
      </c>
      <c r="B129" s="14" t="s">
        <v>442</v>
      </c>
      <c r="C129" s="48">
        <f>data!C378</f>
        <v>32100739.490000002</v>
      </c>
      <c r="D129" s="339" t="s">
        <v>1381</v>
      </c>
    </row>
    <row r="130" spans="1:4" ht="20.149999999999999" customHeight="1" x14ac:dyDescent="0.45">
      <c r="A130" s="13">
        <v>22</v>
      </c>
      <c r="B130" s="14" t="s">
        <v>3</v>
      </c>
      <c r="C130" s="48">
        <f>data!C379</f>
        <v>7579636.3399999999</v>
      </c>
      <c r="D130" s="339" t="s">
        <v>1381</v>
      </c>
    </row>
    <row r="131" spans="1:4" ht="20.149999999999999" customHeight="1" x14ac:dyDescent="0.45">
      <c r="A131" s="13">
        <v>23</v>
      </c>
      <c r="B131" s="14" t="s">
        <v>236</v>
      </c>
      <c r="C131" s="48">
        <f>data!C380</f>
        <v>2093580</v>
      </c>
      <c r="D131" s="339" t="s">
        <v>1381</v>
      </c>
    </row>
    <row r="132" spans="1:4" ht="20.149999999999999" customHeight="1" x14ac:dyDescent="0.45">
      <c r="A132" s="13">
        <v>24</v>
      </c>
      <c r="B132" s="14" t="s">
        <v>237</v>
      </c>
      <c r="C132" s="48">
        <f>data!C381</f>
        <v>6341694.2000000002</v>
      </c>
      <c r="D132" s="339" t="s">
        <v>1381</v>
      </c>
    </row>
    <row r="133" spans="1:4" ht="20.149999999999999" customHeight="1" x14ac:dyDescent="0.45">
      <c r="A133" s="13">
        <v>25</v>
      </c>
      <c r="B133" s="14" t="s">
        <v>1161</v>
      </c>
      <c r="C133" s="48">
        <f>data!C382</f>
        <v>579694.16</v>
      </c>
      <c r="D133" s="339" t="s">
        <v>1381</v>
      </c>
    </row>
    <row r="134" spans="1:4" ht="20.149999999999999" customHeight="1" x14ac:dyDescent="0.45">
      <c r="A134" s="13">
        <v>26</v>
      </c>
      <c r="B134" s="14" t="s">
        <v>1162</v>
      </c>
      <c r="C134" s="48">
        <f>data!C383</f>
        <v>21257428.909999996</v>
      </c>
      <c r="D134" s="339" t="s">
        <v>1381</v>
      </c>
    </row>
    <row r="135" spans="1:4" ht="20.149999999999999" customHeight="1" x14ac:dyDescent="0.45">
      <c r="A135" s="13">
        <v>27</v>
      </c>
      <c r="B135" s="14" t="s">
        <v>6</v>
      </c>
      <c r="C135" s="48">
        <f>data!C384</f>
        <v>4383716.43</v>
      </c>
      <c r="D135" s="339" t="s">
        <v>1381</v>
      </c>
    </row>
    <row r="136" spans="1:4" ht="20.149999999999999" customHeight="1" x14ac:dyDescent="0.45">
      <c r="A136" s="13">
        <v>28</v>
      </c>
      <c r="B136" s="14" t="s">
        <v>1163</v>
      </c>
      <c r="C136" s="48">
        <f>data!C385</f>
        <v>1679218.85</v>
      </c>
      <c r="D136" s="339" t="s">
        <v>1381</v>
      </c>
    </row>
    <row r="137" spans="1:4" ht="20.149999999999999" customHeight="1" x14ac:dyDescent="0.45">
      <c r="A137" s="13">
        <v>29</v>
      </c>
      <c r="B137" s="14" t="s">
        <v>447</v>
      </c>
      <c r="C137" s="48">
        <f>data!C386</f>
        <v>645780.13</v>
      </c>
      <c r="D137" s="339" t="s">
        <v>1381</v>
      </c>
    </row>
    <row r="138" spans="1:4" ht="20.149999999999999" customHeight="1" x14ac:dyDescent="0.45">
      <c r="A138" s="13">
        <v>30</v>
      </c>
      <c r="B138" s="14" t="s">
        <v>1164</v>
      </c>
      <c r="C138" s="48">
        <f>data!C387</f>
        <v>855615.24</v>
      </c>
      <c r="D138" s="339" t="s">
        <v>1381</v>
      </c>
    </row>
    <row r="139" spans="1:4" ht="20.149999999999999" customHeight="1" x14ac:dyDescent="0.45">
      <c r="A139" s="13">
        <v>31</v>
      </c>
      <c r="B139" s="14" t="s">
        <v>449</v>
      </c>
      <c r="C139" s="48">
        <f>data!C388</f>
        <v>8736.6</v>
      </c>
      <c r="D139" s="339" t="s">
        <v>1381</v>
      </c>
    </row>
    <row r="140" spans="1:4" ht="20.149999999999999" customHeight="1" x14ac:dyDescent="0.35">
      <c r="A140" s="13">
        <v>32</v>
      </c>
      <c r="B140" s="14" t="s">
        <v>241</v>
      </c>
      <c r="C140" s="48">
        <f>data!C389</f>
        <v>301727.85000002384</v>
      </c>
    </row>
    <row r="141" spans="1:4" ht="20.149999999999999" customHeight="1" x14ac:dyDescent="0.45">
      <c r="A141" s="13">
        <v>34</v>
      </c>
      <c r="B141" s="14" t="s">
        <v>1165</v>
      </c>
      <c r="C141" s="48">
        <f>data!D390</f>
        <v>77827568.200000003</v>
      </c>
      <c r="D141" s="339" t="s">
        <v>1381</v>
      </c>
    </row>
    <row r="142" spans="1:4" ht="20.149999999999999" customHeight="1" x14ac:dyDescent="0.35">
      <c r="A142" s="13">
        <v>35</v>
      </c>
      <c r="B142" s="14" t="s">
        <v>1166</v>
      </c>
      <c r="C142" s="48">
        <f>data!D391</f>
        <v>2591866.269999966</v>
      </c>
    </row>
    <row r="143" spans="1:4" ht="20.149999999999999" customHeight="1" x14ac:dyDescent="0.35">
      <c r="A143" s="13">
        <v>36</v>
      </c>
      <c r="B143" s="38"/>
      <c r="C143" s="24"/>
    </row>
    <row r="144" spans="1:4" ht="20.149999999999999" customHeight="1" x14ac:dyDescent="0.45">
      <c r="A144" s="13">
        <v>37</v>
      </c>
      <c r="B144" s="14" t="s">
        <v>1167</v>
      </c>
      <c r="C144" s="48">
        <f>data!C392</f>
        <v>15279996.119999999</v>
      </c>
      <c r="D144" s="339" t="s">
        <v>1381</v>
      </c>
    </row>
    <row r="145" spans="1:4" ht="20.149999999999999" customHeight="1" x14ac:dyDescent="0.35">
      <c r="A145" s="13">
        <v>38</v>
      </c>
      <c r="B145" s="38"/>
      <c r="C145" s="24"/>
    </row>
    <row r="146" spans="1:4" ht="20.149999999999999" customHeight="1" x14ac:dyDescent="0.45">
      <c r="A146" s="13">
        <v>39</v>
      </c>
      <c r="B146" s="14" t="s">
        <v>1168</v>
      </c>
      <c r="C146" s="21">
        <f>data!D393</f>
        <v>17871862.389999963</v>
      </c>
      <c r="D146" s="339" t="s">
        <v>1381</v>
      </c>
    </row>
    <row r="147" spans="1:4" ht="20.149999999999999" customHeight="1" x14ac:dyDescent="0.35">
      <c r="A147" s="13">
        <v>40</v>
      </c>
      <c r="B147" s="38"/>
      <c r="C147" s="24"/>
    </row>
    <row r="148" spans="1:4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4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4" ht="20.149999999999999" customHeight="1" x14ac:dyDescent="0.35">
      <c r="A150" s="13">
        <v>43</v>
      </c>
      <c r="B150" s="38"/>
      <c r="C150" s="24"/>
    </row>
    <row r="151" spans="1:4" ht="20.149999999999999" customHeight="1" x14ac:dyDescent="0.35">
      <c r="A151" s="13">
        <v>44</v>
      </c>
      <c r="B151" s="14" t="s">
        <v>1171</v>
      </c>
      <c r="C151" s="48">
        <f>data!D396</f>
        <v>17871862.389999963</v>
      </c>
    </row>
    <row r="152" spans="1:4" ht="20.149999999999999" customHeight="1" x14ac:dyDescent="0.35">
      <c r="A152" s="40">
        <v>45</v>
      </c>
      <c r="B152" s="49" t="s">
        <v>1172</v>
      </c>
      <c r="C152" s="24"/>
    </row>
    <row r="153" spans="1:4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I26" sqref="I26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St. Elizabeth Hospital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5331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39.605028846153857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3927664.149999999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925569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254302.44999999998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881.84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106268.41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443707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3234.03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6035.4699999999993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1250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5668912.3499999987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4569456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20162586.190000001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4714048.0200000005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24876634.210000001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15862.363636363636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30734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4818.4449248534656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65349.68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29.002432692307693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12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12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12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12" ht="20.149999999999999" customHeight="1" x14ac:dyDescent="0.35">
      <c r="A36" s="79" t="str">
        <f>"HOSPITAL NAME: "&amp;data!C84</f>
        <v>HOSPITAL NAME: St. Elizabeth Hospital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12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12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12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12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12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1286</v>
      </c>
      <c r="I41" s="14">
        <f>data!P59</f>
        <v>142155</v>
      </c>
      <c r="K41" s="340"/>
      <c r="L41" s="340"/>
    </row>
    <row r="42" spans="1:12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14.607168269230769</v>
      </c>
      <c r="I42" s="26">
        <f>data!P60</f>
        <v>20.848471153846155</v>
      </c>
    </row>
    <row r="43" spans="1:12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1729902.4300000002</v>
      </c>
      <c r="I43" s="14">
        <f>data!P61</f>
        <v>2053407.2899999996</v>
      </c>
    </row>
    <row r="44" spans="1:12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407864</v>
      </c>
      <c r="I44" s="14">
        <f>data!P62</f>
        <v>485054</v>
      </c>
    </row>
    <row r="45" spans="1:12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77330.63</v>
      </c>
    </row>
    <row r="46" spans="1:12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120772.93</v>
      </c>
      <c r="I46" s="14">
        <f>data!P64</f>
        <v>2645252.5899999985</v>
      </c>
    </row>
    <row r="47" spans="1:12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681.2</v>
      </c>
      <c r="I47" s="14">
        <f>data!P65</f>
        <v>1550.0600000000002</v>
      </c>
    </row>
    <row r="48" spans="1:12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87763.09</v>
      </c>
      <c r="I48" s="14">
        <f>data!P66</f>
        <v>432925.23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170785</v>
      </c>
      <c r="I49" s="14">
        <f>data!P67</f>
        <v>852553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1052.6199999999999</v>
      </c>
      <c r="I50" s="14">
        <f>data!P68</f>
        <v>19160.27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7442.3900000000012</v>
      </c>
      <c r="I51" s="14">
        <f>data!P69</f>
        <v>41220.93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-2170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2524093.6600000006</v>
      </c>
      <c r="I53" s="14">
        <f>data!P71</f>
        <v>6608453.9999999963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1340718</v>
      </c>
      <c r="I55" s="48">
        <f>+data!M681</f>
        <v>3993754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9270971.4000000004</v>
      </c>
      <c r="I56" s="14">
        <f>data!P73</f>
        <v>11022616.399999999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667730.28999999992</v>
      </c>
      <c r="I57" s="14">
        <f>data!P74</f>
        <v>56035000.43999999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9938701.6899999995</v>
      </c>
      <c r="I58" s="14">
        <f>data!P75</f>
        <v>67057616.839999989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5994.363636363636</v>
      </c>
      <c r="I60" s="14">
        <f>data!P76</f>
        <v>17054.363636363636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1820.8831737502596</v>
      </c>
      <c r="I62" s="14">
        <f>data!P78</f>
        <v>5180.5338595226003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20917.37</v>
      </c>
      <c r="I63" s="14">
        <f>data!P79</f>
        <v>42652.94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12.037125000000001</v>
      </c>
      <c r="I64" s="26">
        <f>data!P80</f>
        <v>8.348418269230768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St. Elizabeth Hospital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6104</v>
      </c>
      <c r="D73" s="48">
        <f>data!R59</f>
        <v>141990</v>
      </c>
      <c r="E73" s="212"/>
      <c r="F73" s="212"/>
      <c r="G73" s="14">
        <f>data!U59</f>
        <v>90579</v>
      </c>
      <c r="H73" s="14">
        <f>data!V59</f>
        <v>0</v>
      </c>
      <c r="I73" s="14">
        <f>data!W59</f>
        <v>1229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10.905879807692308</v>
      </c>
      <c r="D74" s="26">
        <f>data!R60</f>
        <v>0</v>
      </c>
      <c r="E74" s="26">
        <f>data!S60</f>
        <v>5.3654663461538474</v>
      </c>
      <c r="F74" s="26">
        <f>data!T60</f>
        <v>0.17727884615384615</v>
      </c>
      <c r="G74" s="26">
        <f>data!U60</f>
        <v>11.709081730769231</v>
      </c>
      <c r="H74" s="26">
        <f>data!V60</f>
        <v>0</v>
      </c>
      <c r="I74" s="26">
        <f>data!W60</f>
        <v>1.916408653846154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1317629.47</v>
      </c>
      <c r="D75" s="14">
        <f>data!R61</f>
        <v>0</v>
      </c>
      <c r="E75" s="14">
        <f>data!S61</f>
        <v>326251.74000000005</v>
      </c>
      <c r="F75" s="14">
        <f>data!T61</f>
        <v>26336.030000000002</v>
      </c>
      <c r="G75" s="14">
        <f>data!U61</f>
        <v>866980.39000000025</v>
      </c>
      <c r="H75" s="14">
        <f>data!V61</f>
        <v>0</v>
      </c>
      <c r="I75" s="14">
        <f>data!W61</f>
        <v>240415.67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310504</v>
      </c>
      <c r="D76" s="14">
        <f>data!R62</f>
        <v>0</v>
      </c>
      <c r="E76" s="14">
        <f>data!S62</f>
        <v>76968</v>
      </c>
      <c r="F76" s="14">
        <f>data!T62</f>
        <v>6352</v>
      </c>
      <c r="G76" s="14">
        <f>data!U62</f>
        <v>204356</v>
      </c>
      <c r="H76" s="14">
        <f>data!V62</f>
        <v>0</v>
      </c>
      <c r="I76" s="14">
        <f>data!W62</f>
        <v>56655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130126.6</v>
      </c>
      <c r="E77" s="14">
        <f>data!S63</f>
        <v>0</v>
      </c>
      <c r="F77" s="14">
        <f>data!T63</f>
        <v>0</v>
      </c>
      <c r="G77" s="14">
        <f>data!U63</f>
        <v>2365.84</v>
      </c>
      <c r="H77" s="14">
        <f>data!V63</f>
        <v>0</v>
      </c>
      <c r="I77" s="14">
        <f>data!W63</f>
        <v>2300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59391.250000000015</v>
      </c>
      <c r="D78" s="14">
        <f>data!R64</f>
        <v>89978.52</v>
      </c>
      <c r="E78" s="14">
        <f>data!S64</f>
        <v>-301097</v>
      </c>
      <c r="F78" s="14">
        <f>data!T64</f>
        <v>32362.170000000002</v>
      </c>
      <c r="G78" s="14">
        <f>data!U64</f>
        <v>462599.86</v>
      </c>
      <c r="H78" s="14">
        <f>data!V64</f>
        <v>0</v>
      </c>
      <c r="I78" s="14">
        <f>data!W64</f>
        <v>10137.19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196.98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10869.23</v>
      </c>
      <c r="D80" s="14">
        <f>data!R66</f>
        <v>6894.93</v>
      </c>
      <c r="E80" s="14">
        <f>data!S66</f>
        <v>40113.821011049993</v>
      </c>
      <c r="F80" s="14">
        <f>data!T66</f>
        <v>19745.550000000047</v>
      </c>
      <c r="G80" s="14">
        <f>data!U66</f>
        <v>414621.48999999993</v>
      </c>
      <c r="H80" s="14">
        <f>data!V66</f>
        <v>0</v>
      </c>
      <c r="I80" s="14">
        <f>data!W66</f>
        <v>111089.13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30780</v>
      </c>
      <c r="D81" s="14">
        <f>data!R67</f>
        <v>5959</v>
      </c>
      <c r="E81" s="14">
        <f>data!S67</f>
        <v>71609</v>
      </c>
      <c r="F81" s="14">
        <f>data!T67</f>
        <v>0</v>
      </c>
      <c r="G81" s="14">
        <f>data!U67</f>
        <v>62023</v>
      </c>
      <c r="H81" s="14">
        <f>data!V67</f>
        <v>0</v>
      </c>
      <c r="I81" s="14">
        <f>data!W67</f>
        <v>26857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1287.69</v>
      </c>
      <c r="D82" s="14">
        <f>data!R68</f>
        <v>0</v>
      </c>
      <c r="E82" s="14">
        <f>data!S68</f>
        <v>4772.83</v>
      </c>
      <c r="F82" s="14">
        <f>data!T68</f>
        <v>0</v>
      </c>
      <c r="G82" s="14">
        <f>data!U68</f>
        <v>87090.41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11887.35</v>
      </c>
      <c r="D83" s="14">
        <f>data!R69</f>
        <v>0</v>
      </c>
      <c r="E83" s="14">
        <f>data!S69</f>
        <v>607.84</v>
      </c>
      <c r="F83" s="14">
        <f>data!T69</f>
        <v>165</v>
      </c>
      <c r="G83" s="14">
        <f>data!U69</f>
        <v>15099.869999999999</v>
      </c>
      <c r="H83" s="14">
        <f>data!V69</f>
        <v>0</v>
      </c>
      <c r="I83" s="14">
        <f>data!W69</f>
        <v>34.42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-20831.95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1742348.99</v>
      </c>
      <c r="D85" s="14">
        <f>data!R71</f>
        <v>232959.05</v>
      </c>
      <c r="E85" s="14">
        <f>data!S71</f>
        <v>219226.23101105003</v>
      </c>
      <c r="F85" s="14">
        <f>data!T71</f>
        <v>84960.750000000058</v>
      </c>
      <c r="G85" s="14">
        <f>data!U71</f>
        <v>2094501.8900000004</v>
      </c>
      <c r="H85" s="14">
        <f>data!V71</f>
        <v>0</v>
      </c>
      <c r="I85" s="14">
        <f>data!W71</f>
        <v>447488.41000000003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816632</v>
      </c>
      <c r="D87" s="48">
        <f>+data!M683</f>
        <v>179289</v>
      </c>
      <c r="E87" s="48">
        <f>+data!M684</f>
        <v>186261</v>
      </c>
      <c r="F87" s="48">
        <f>+data!M685</f>
        <v>36056</v>
      </c>
      <c r="G87" s="48">
        <f>+data!M686</f>
        <v>888820</v>
      </c>
      <c r="H87" s="48">
        <f>+data!M687</f>
        <v>0</v>
      </c>
      <c r="I87" s="48">
        <f>+data!M688</f>
        <v>208855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1085424.72</v>
      </c>
      <c r="D88" s="14">
        <f>data!R73</f>
        <v>1192804.33</v>
      </c>
      <c r="E88" s="14">
        <f>data!S73</f>
        <v>0</v>
      </c>
      <c r="F88" s="14">
        <f>data!T73</f>
        <v>457051.77999999997</v>
      </c>
      <c r="G88" s="14">
        <f>data!U73</f>
        <v>4597242.6400000006</v>
      </c>
      <c r="H88" s="14">
        <f>data!V73</f>
        <v>0</v>
      </c>
      <c r="I88" s="14">
        <f>data!W73</f>
        <v>232479.59000000003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6462316.5600000005</v>
      </c>
      <c r="D89" s="14">
        <f>data!R74</f>
        <v>4297214.33</v>
      </c>
      <c r="E89" s="14">
        <f>data!S74</f>
        <v>0</v>
      </c>
      <c r="F89" s="14">
        <f>data!T74</f>
        <v>60517.380000000005</v>
      </c>
      <c r="G89" s="14">
        <f>data!U74</f>
        <v>8507315.1099999994</v>
      </c>
      <c r="H89" s="14">
        <f>data!V74</f>
        <v>0</v>
      </c>
      <c r="I89" s="14">
        <f>data!W74</f>
        <v>2737346.51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7547741.2800000003</v>
      </c>
      <c r="D90" s="14">
        <f>data!R75</f>
        <v>5490018.6600000001</v>
      </c>
      <c r="E90" s="14">
        <f>data!S75</f>
        <v>0</v>
      </c>
      <c r="F90" s="14">
        <f>data!T75</f>
        <v>517569.16</v>
      </c>
      <c r="G90" s="14">
        <f>data!U75</f>
        <v>13104557.75</v>
      </c>
      <c r="H90" s="14">
        <f>data!V75</f>
        <v>0</v>
      </c>
      <c r="I90" s="14">
        <f>data!W75</f>
        <v>2969826.0999999996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1200</v>
      </c>
      <c r="D92" s="14">
        <f>data!R76</f>
        <v>192</v>
      </c>
      <c r="E92" s="14">
        <f>data!S76</f>
        <v>2955</v>
      </c>
      <c r="F92" s="14">
        <f>data!T76</f>
        <v>0</v>
      </c>
      <c r="G92" s="14">
        <f>data!U76</f>
        <v>1626</v>
      </c>
      <c r="H92" s="14">
        <f>data!V76</f>
        <v>0</v>
      </c>
      <c r="I92" s="14">
        <f>data!W76</f>
        <v>720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364.51906174745108</v>
      </c>
      <c r="D94" s="14">
        <f>data!R78</f>
        <v>58.323049879592176</v>
      </c>
      <c r="E94" s="14">
        <f>data!S78</f>
        <v>897.62818955309831</v>
      </c>
      <c r="F94" s="14">
        <f>data!T78</f>
        <v>0</v>
      </c>
      <c r="G94" s="14">
        <f>data!U78</f>
        <v>493.92332866779617</v>
      </c>
      <c r="H94" s="14">
        <f>data!V78</f>
        <v>0</v>
      </c>
      <c r="I94" s="14">
        <f>data!W78</f>
        <v>218.71143704847066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8.7245865384615389</v>
      </c>
      <c r="D96" s="84">
        <f>data!R80</f>
        <v>0</v>
      </c>
      <c r="E96" s="84">
        <f>data!S80</f>
        <v>0</v>
      </c>
      <c r="F96" s="84">
        <f>data!T80</f>
        <v>0.17727884615384615</v>
      </c>
      <c r="G96" s="84">
        <f>data!U80</f>
        <v>3.605769230769231E-4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St. Elizabeth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5231</v>
      </c>
      <c r="D105" s="14">
        <f>data!Y59</f>
        <v>38484</v>
      </c>
      <c r="E105" s="14">
        <f>data!Z59</f>
        <v>0</v>
      </c>
      <c r="F105" s="14">
        <f>data!AA59</f>
        <v>332</v>
      </c>
      <c r="G105" s="212"/>
      <c r="H105" s="14">
        <f>data!AC59</f>
        <v>11378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4.9895336538461539</v>
      </c>
      <c r="D106" s="26">
        <f>data!Y60</f>
        <v>11.734278846153847</v>
      </c>
      <c r="E106" s="26">
        <f>data!Z60</f>
        <v>0</v>
      </c>
      <c r="F106" s="26">
        <f>data!AA60</f>
        <v>1.0789567307692307</v>
      </c>
      <c r="G106" s="26">
        <f>data!AB60</f>
        <v>3.8635625</v>
      </c>
      <c r="H106" s="26">
        <f>data!AC60</f>
        <v>5.7856394230769235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666400.82999999996</v>
      </c>
      <c r="D107" s="14">
        <f>data!Y61</f>
        <v>1243807.5400000003</v>
      </c>
      <c r="E107" s="14">
        <f>data!Z61</f>
        <v>0</v>
      </c>
      <c r="F107" s="14">
        <f>data!AA61</f>
        <v>151810.5</v>
      </c>
      <c r="G107" s="14">
        <f>data!AB61</f>
        <v>514662.69999999995</v>
      </c>
      <c r="H107" s="14">
        <f>data!AC61</f>
        <v>547373.85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157040</v>
      </c>
      <c r="D108" s="14">
        <f>data!Y62</f>
        <v>293108</v>
      </c>
      <c r="E108" s="14">
        <f>data!Z62</f>
        <v>0</v>
      </c>
      <c r="F108" s="14">
        <f>data!AA62</f>
        <v>35775</v>
      </c>
      <c r="G108" s="14">
        <f>data!AB62</f>
        <v>121282</v>
      </c>
      <c r="H108" s="14">
        <f>data!AC62</f>
        <v>128991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1755</v>
      </c>
      <c r="D109" s="14">
        <f>data!Y63</f>
        <v>7846.5</v>
      </c>
      <c r="E109" s="14">
        <f>data!Z63</f>
        <v>0</v>
      </c>
      <c r="F109" s="14">
        <f>data!AA63</f>
        <v>4177.5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68048.55</v>
      </c>
      <c r="D110" s="14">
        <f>data!Y64</f>
        <v>50957.570000000014</v>
      </c>
      <c r="E110" s="14">
        <f>data!Z64</f>
        <v>0</v>
      </c>
      <c r="F110" s="14">
        <f>data!AA64</f>
        <v>66003.430000000008</v>
      </c>
      <c r="G110" s="14">
        <f>data!AB64</f>
        <v>1004663.9999999999</v>
      </c>
      <c r="H110" s="14">
        <f>data!AC64</f>
        <v>21547.17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98.49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83161.919999999998</v>
      </c>
      <c r="D112" s="14">
        <f>data!Y66</f>
        <v>239144.46999999997</v>
      </c>
      <c r="E112" s="14">
        <f>data!Z66</f>
        <v>0</v>
      </c>
      <c r="F112" s="14">
        <f>data!AA66</f>
        <v>0</v>
      </c>
      <c r="G112" s="14">
        <f>data!AB66</f>
        <v>67721.09</v>
      </c>
      <c r="H112" s="14">
        <f>data!AC66</f>
        <v>3980.83</v>
      </c>
      <c r="I112" s="14">
        <f>data!AD66</f>
        <v>4031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16953</v>
      </c>
      <c r="D113" s="14">
        <f>data!Y67</f>
        <v>375827</v>
      </c>
      <c r="E113" s="14">
        <f>data!Z67</f>
        <v>0</v>
      </c>
      <c r="F113" s="14">
        <f>data!AA67</f>
        <v>2499</v>
      </c>
      <c r="G113" s="14">
        <f>data!AB67</f>
        <v>92771</v>
      </c>
      <c r="H113" s="14">
        <f>data!AC67</f>
        <v>25165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3657</v>
      </c>
      <c r="E114" s="14">
        <f>data!Z68</f>
        <v>0</v>
      </c>
      <c r="F114" s="14">
        <f>data!AA68</f>
        <v>0</v>
      </c>
      <c r="G114" s="14">
        <f>data!AB68</f>
        <v>1091</v>
      </c>
      <c r="H114" s="14">
        <f>data!AC68</f>
        <v>195.47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137.68</v>
      </c>
      <c r="D115" s="14">
        <f>data!Y69</f>
        <v>965.52</v>
      </c>
      <c r="E115" s="14">
        <f>data!Z69</f>
        <v>0</v>
      </c>
      <c r="F115" s="14">
        <f>data!AA69</f>
        <v>51.63</v>
      </c>
      <c r="G115" s="14">
        <f>data!AB69</f>
        <v>917.98</v>
      </c>
      <c r="H115" s="14">
        <f>data!AC69</f>
        <v>2678.03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-1008.44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993496.9800000001</v>
      </c>
      <c r="D117" s="14">
        <f>data!Y71</f>
        <v>2214305.16</v>
      </c>
      <c r="E117" s="14">
        <f>data!Z71</f>
        <v>0</v>
      </c>
      <c r="F117" s="14">
        <f>data!AA71</f>
        <v>260317.06</v>
      </c>
      <c r="G117" s="14">
        <f>data!AB71</f>
        <v>1803208.2599999998</v>
      </c>
      <c r="H117" s="14">
        <f>data!AC71</f>
        <v>729931.35</v>
      </c>
      <c r="I117" s="14">
        <f>data!AD71</f>
        <v>4031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568110</v>
      </c>
      <c r="D119" s="48">
        <f>+data!M690</f>
        <v>1180556</v>
      </c>
      <c r="E119" s="48">
        <f>+data!M691</f>
        <v>0</v>
      </c>
      <c r="F119" s="48">
        <f>+data!M692</f>
        <v>87256</v>
      </c>
      <c r="G119" s="48">
        <f>+data!M693</f>
        <v>1208303</v>
      </c>
      <c r="H119" s="48">
        <f>+data!M694</f>
        <v>280050</v>
      </c>
      <c r="I119" s="48">
        <f>+data!M695</f>
        <v>1063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1435079.1</v>
      </c>
      <c r="D120" s="14">
        <f>data!Y73</f>
        <v>727583.96000000008</v>
      </c>
      <c r="E120" s="14">
        <f>data!Z73</f>
        <v>0</v>
      </c>
      <c r="F120" s="14">
        <f>data!AA73</f>
        <v>28359.67</v>
      </c>
      <c r="G120" s="14">
        <f>data!AB73</f>
        <v>10470018.52</v>
      </c>
      <c r="H120" s="14">
        <f>data!AC73</f>
        <v>1733386.2499999998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12692777.529999999</v>
      </c>
      <c r="D121" s="14">
        <f>data!Y74</f>
        <v>7482954.8799999971</v>
      </c>
      <c r="E121" s="14">
        <f>data!Z74</f>
        <v>0</v>
      </c>
      <c r="F121" s="14">
        <f>data!AA74</f>
        <v>876433.29</v>
      </c>
      <c r="G121" s="14">
        <f>data!AB74</f>
        <v>21848409.650000002</v>
      </c>
      <c r="H121" s="14">
        <f>data!AC74</f>
        <v>2265188.5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14127856.629999999</v>
      </c>
      <c r="D122" s="14">
        <f>data!Y75</f>
        <v>8210538.8399999971</v>
      </c>
      <c r="E122" s="14">
        <f>data!Z75</f>
        <v>0</v>
      </c>
      <c r="F122" s="14">
        <f>data!AA75</f>
        <v>904792.96000000008</v>
      </c>
      <c r="G122" s="14">
        <f>data!AB75</f>
        <v>32318428.170000002</v>
      </c>
      <c r="H122" s="14">
        <f>data!AC75</f>
        <v>3998574.75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576</v>
      </c>
      <c r="D124" s="14">
        <f>data!Y76</f>
        <v>9796.6666666666679</v>
      </c>
      <c r="E124" s="14">
        <f>data!Z76</f>
        <v>0</v>
      </c>
      <c r="F124" s="14">
        <f>data!AA76</f>
        <v>0</v>
      </c>
      <c r="G124" s="14">
        <f>data!AB76</f>
        <v>1909.3636363636365</v>
      </c>
      <c r="H124" s="14">
        <f>data!AC76</f>
        <v>171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174.96914963877651</v>
      </c>
      <c r="D126" s="14">
        <f>data!Y78</f>
        <v>2975.8931179882188</v>
      </c>
      <c r="E126" s="14">
        <f>data!Z78</f>
        <v>0</v>
      </c>
      <c r="F126" s="14">
        <f>data!AA78</f>
        <v>0</v>
      </c>
      <c r="G126" s="14">
        <f>data!AB78</f>
        <v>579.99953438497846</v>
      </c>
      <c r="H126" s="14">
        <f>data!AC78</f>
        <v>51.943966299011777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26082.46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3.605769230769231E-4</v>
      </c>
      <c r="D128" s="26">
        <f>data!Y80</f>
        <v>8.4134615384615389E-4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St. Elizabeth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3600</v>
      </c>
      <c r="D137" s="14">
        <f>data!AF59</f>
        <v>0</v>
      </c>
      <c r="E137" s="14">
        <f>data!AG59</f>
        <v>10838</v>
      </c>
      <c r="F137" s="14">
        <f>data!AH59</f>
        <v>0</v>
      </c>
      <c r="G137" s="14">
        <f>data!AI59</f>
        <v>0</v>
      </c>
      <c r="H137" s="14">
        <f>data!AJ59</f>
        <v>97691.65</v>
      </c>
      <c r="I137" s="14">
        <f>data!AK59</f>
        <v>1536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17.799456730769233</v>
      </c>
      <c r="F138" s="26">
        <f>data!AH60</f>
        <v>0</v>
      </c>
      <c r="G138" s="26">
        <f>data!AI60</f>
        <v>0</v>
      </c>
      <c r="H138" s="26">
        <f>data!AJ60</f>
        <v>133.44481249999998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2081815.6499999994</v>
      </c>
      <c r="F139" s="14">
        <f>data!AH61</f>
        <v>0</v>
      </c>
      <c r="G139" s="14">
        <f>data!AI61</f>
        <v>0</v>
      </c>
      <c r="H139" s="14">
        <f>data!AJ61</f>
        <v>12953934.950000001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491261</v>
      </c>
      <c r="F140" s="14">
        <f>data!AH62</f>
        <v>0</v>
      </c>
      <c r="G140" s="14">
        <f>data!AI62</f>
        <v>0</v>
      </c>
      <c r="H140" s="14">
        <f>data!AJ62</f>
        <v>3052645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453915.32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353.64</v>
      </c>
      <c r="D142" s="14">
        <f>data!AF64</f>
        <v>0</v>
      </c>
      <c r="E142" s="14">
        <f>data!AG64</f>
        <v>212856.09999999995</v>
      </c>
      <c r="F142" s="14">
        <f>data!AH64</f>
        <v>0</v>
      </c>
      <c r="G142" s="14">
        <f>data!AI64</f>
        <v>0</v>
      </c>
      <c r="H142" s="14">
        <f>data!AJ64</f>
        <v>1065658.6599999997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1081.67</v>
      </c>
      <c r="F143" s="14">
        <f>data!AH65</f>
        <v>0</v>
      </c>
      <c r="G143" s="14">
        <f>data!AI65</f>
        <v>0</v>
      </c>
      <c r="H143" s="14">
        <f>data!AJ65</f>
        <v>103941.26000000001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128250.23</v>
      </c>
      <c r="D144" s="14">
        <f>data!AF66</f>
        <v>0</v>
      </c>
      <c r="E144" s="14">
        <f>data!AG66</f>
        <v>53255.539999999994</v>
      </c>
      <c r="F144" s="14">
        <f>data!AH66</f>
        <v>0</v>
      </c>
      <c r="G144" s="14">
        <f>data!AI66</f>
        <v>0</v>
      </c>
      <c r="H144" s="14">
        <f>data!AJ66</f>
        <v>1185097.3299999998</v>
      </c>
      <c r="I144" s="14">
        <f>data!AK66</f>
        <v>57531.95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4653</v>
      </c>
      <c r="D145" s="14">
        <f>data!AF67</f>
        <v>0</v>
      </c>
      <c r="E145" s="14">
        <f>data!AG67</f>
        <v>237855</v>
      </c>
      <c r="F145" s="14">
        <f>data!AH67</f>
        <v>0</v>
      </c>
      <c r="G145" s="14">
        <f>data!AI67</f>
        <v>0</v>
      </c>
      <c r="H145" s="14">
        <f>data!AJ67</f>
        <v>808941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1084.95</v>
      </c>
      <c r="F146" s="14">
        <f>data!AH68</f>
        <v>0</v>
      </c>
      <c r="G146" s="14">
        <f>data!AI68</f>
        <v>0</v>
      </c>
      <c r="H146" s="14">
        <f>data!AJ68</f>
        <v>1417703.24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9235.02</v>
      </c>
      <c r="F147" s="14">
        <f>data!AH69</f>
        <v>0</v>
      </c>
      <c r="G147" s="14">
        <f>data!AI69</f>
        <v>0</v>
      </c>
      <c r="H147" s="14">
        <f>data!AJ69</f>
        <v>120372.83000000002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-339224.63000000006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133256.87</v>
      </c>
      <c r="D149" s="14">
        <f>data!AF71</f>
        <v>0</v>
      </c>
      <c r="E149" s="14">
        <f>data!AG71</f>
        <v>3542360.2499999995</v>
      </c>
      <c r="F149" s="14">
        <f>data!AH71</f>
        <v>0</v>
      </c>
      <c r="G149" s="14">
        <f>data!AI71</f>
        <v>0</v>
      </c>
      <c r="H149" s="14">
        <f>data!AJ71</f>
        <v>20369069.639999997</v>
      </c>
      <c r="I149" s="14">
        <f>data!AK71</f>
        <v>57531.95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59384</v>
      </c>
      <c r="D151" s="48">
        <f>+data!M697</f>
        <v>0</v>
      </c>
      <c r="E151" s="48">
        <f>+data!M698</f>
        <v>2337995</v>
      </c>
      <c r="F151" s="48">
        <f>+data!M699</f>
        <v>0</v>
      </c>
      <c r="G151" s="48">
        <f>+data!M700</f>
        <v>0</v>
      </c>
      <c r="H151" s="48">
        <f>+data!M701</f>
        <v>6417582</v>
      </c>
      <c r="I151" s="48">
        <f>+data!M702</f>
        <v>22537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554502.86</v>
      </c>
      <c r="D152" s="14">
        <f>data!AF73</f>
        <v>0</v>
      </c>
      <c r="E152" s="14">
        <f>data!AG73</f>
        <v>2168987.71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304353.43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242575.97</v>
      </c>
      <c r="D153" s="14">
        <f>data!AF74</f>
        <v>0</v>
      </c>
      <c r="E153" s="14">
        <f>data!AG74</f>
        <v>37914629.93</v>
      </c>
      <c r="F153" s="14">
        <f>data!AH74</f>
        <v>0</v>
      </c>
      <c r="G153" s="14">
        <f>data!AI74</f>
        <v>0</v>
      </c>
      <c r="H153" s="14">
        <f>data!AJ74</f>
        <v>30916422.359999996</v>
      </c>
      <c r="I153" s="14">
        <f>data!AK74</f>
        <v>67970.44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797078.83</v>
      </c>
      <c r="D154" s="14">
        <f>data!AF75</f>
        <v>0</v>
      </c>
      <c r="E154" s="14">
        <f>data!AG75</f>
        <v>40083617.640000001</v>
      </c>
      <c r="F154" s="14">
        <f>data!AH75</f>
        <v>0</v>
      </c>
      <c r="G154" s="14">
        <f>data!AI75</f>
        <v>0</v>
      </c>
      <c r="H154" s="14">
        <f>data!AJ75</f>
        <v>30916422.359999996</v>
      </c>
      <c r="I154" s="14">
        <f>data!AK75</f>
        <v>372323.87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192</v>
      </c>
      <c r="D156" s="14">
        <f>data!AF76</f>
        <v>0</v>
      </c>
      <c r="E156" s="14">
        <f>data!AG76</f>
        <v>8332.363636363636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58.323049879592176</v>
      </c>
      <c r="D158" s="14">
        <f>data!AF78</f>
        <v>0</v>
      </c>
      <c r="E158" s="14">
        <f>data!AG78</f>
        <v>2531.0878123882103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44092.26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13.63814423076923</v>
      </c>
      <c r="F160" s="26">
        <f>data!AH80</f>
        <v>0</v>
      </c>
      <c r="G160" s="26">
        <f>data!AI80</f>
        <v>0</v>
      </c>
      <c r="H160" s="26">
        <f>data!AJ80</f>
        <v>23.286514423076923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St. Elizabeth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106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13000.73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13000.73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4696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59519.67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4543.4399999999996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64063.11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St. Elizabeth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30734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4.4137067307692313</v>
      </c>
      <c r="G202" s="26">
        <f>data!AW60</f>
        <v>0</v>
      </c>
      <c r="H202" s="26">
        <f>data!AX60</f>
        <v>0</v>
      </c>
      <c r="I202" s="26">
        <f>data!AY60</f>
        <v>10.699701923076923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521752.16000000003</v>
      </c>
      <c r="G203" s="14">
        <f>data!AW61</f>
        <v>0</v>
      </c>
      <c r="H203" s="14">
        <f>data!AX61</f>
        <v>0</v>
      </c>
      <c r="I203" s="14">
        <f>data!AY61</f>
        <v>457184.83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122953</v>
      </c>
      <c r="G204" s="14">
        <f>data!AW62</f>
        <v>0</v>
      </c>
      <c r="H204" s="14">
        <f>data!AX62</f>
        <v>0</v>
      </c>
      <c r="I204" s="14">
        <f>data!AY62</f>
        <v>107737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81157.45</v>
      </c>
      <c r="G206" s="14">
        <f>data!AW64</f>
        <v>0</v>
      </c>
      <c r="H206" s="14">
        <f>data!AX64</f>
        <v>0</v>
      </c>
      <c r="I206" s="14">
        <f>data!AY64</f>
        <v>290206.81999999995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406.38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215087.85</v>
      </c>
      <c r="G208" s="14">
        <f>data!AW66</f>
        <v>0</v>
      </c>
      <c r="H208" s="14">
        <f>data!AX66</f>
        <v>0</v>
      </c>
      <c r="I208" s="14">
        <f>data!AY66</f>
        <v>302455.13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128523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49258.77</v>
      </c>
      <c r="G210" s="14">
        <f>data!AW68</f>
        <v>0</v>
      </c>
      <c r="H210" s="14">
        <f>data!AX68</f>
        <v>0</v>
      </c>
      <c r="I210" s="14">
        <f>data!AY68</f>
        <v>5091.8999999999996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3603.58</v>
      </c>
      <c r="G211" s="14">
        <f>data!AW69</f>
        <v>0</v>
      </c>
      <c r="H211" s="14">
        <f>data!AX69</f>
        <v>0</v>
      </c>
      <c r="I211" s="14">
        <f>data!AY69</f>
        <v>6018.17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-299286.45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993812.80999999994</v>
      </c>
      <c r="G213" s="14">
        <f>data!AW71</f>
        <v>0</v>
      </c>
      <c r="H213" s="14">
        <f>data!AX71</f>
        <v>0</v>
      </c>
      <c r="I213" s="14">
        <f>data!AY71</f>
        <v>998336.78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279166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5124.57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345.44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5470.0099999999993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4171.363636363636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0.89618750000000003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St. Elizabeth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43482</v>
      </c>
      <c r="D233" s="14">
        <f>data!BA59</f>
        <v>0</v>
      </c>
      <c r="E233" s="212"/>
      <c r="F233" s="212"/>
      <c r="G233" s="212"/>
      <c r="H233" s="14">
        <f>data!BE59</f>
        <v>100566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3.3616538461538465</v>
      </c>
      <c r="I234" s="26">
        <f>data!BF60</f>
        <v>10.057788461538461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248373.36000000002</v>
      </c>
      <c r="I235" s="14">
        <f>data!BF61</f>
        <v>590293.02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58530</v>
      </c>
      <c r="I236" s="14">
        <f>data!BF62</f>
        <v>139105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-11843.37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45997.229999999989</v>
      </c>
      <c r="I238" s="14">
        <f>data!BF64</f>
        <v>55832.9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437137.43000000005</v>
      </c>
      <c r="I239" s="14">
        <f>data!BF65</f>
        <v>568.54999999999995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11843.37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1214870.8699999999</v>
      </c>
      <c r="I240" s="14">
        <f>data!BF66</f>
        <v>205934.76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115622</v>
      </c>
      <c r="I241" s="14">
        <f>data!BF67</f>
        <v>41384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43312.32</v>
      </c>
      <c r="H242" s="14">
        <f>data!BE68</f>
        <v>15011.68</v>
      </c>
      <c r="I242" s="14">
        <f>data!BF68</f>
        <v>1970.95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873.26</v>
      </c>
      <c r="I243" s="14">
        <f>data!BF69</f>
        <v>226.39000000000001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43312.32</v>
      </c>
      <c r="H245" s="14">
        <f>data!BE71</f>
        <v>2136415.8299999996</v>
      </c>
      <c r="I245" s="14">
        <f>data!BF71</f>
        <v>1035315.5700000001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3559.3636363636365</v>
      </c>
      <c r="I252" s="85">
        <f>data!BF76</f>
        <v>1455.3636363636365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St. Elizabeth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9526.67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29873.760000000002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223.89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176964.69</v>
      </c>
      <c r="E272" s="14">
        <f>data!BI66</f>
        <v>0</v>
      </c>
      <c r="F272" s="14">
        <f>data!BJ66</f>
        <v>0</v>
      </c>
      <c r="G272" s="14">
        <f>data!BK66</f>
        <v>1005767.3040380001</v>
      </c>
      <c r="H272" s="14">
        <f>data!BL66</f>
        <v>1854936.6072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18968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2133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654.73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6783.39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17456.07</v>
      </c>
      <c r="H275" s="14">
        <f>data!BL69</f>
        <v>1273.1199999999999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-42.07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29873.760000000002</v>
      </c>
      <c r="D277" s="14">
        <f>data!BH71</f>
        <v>196587.42</v>
      </c>
      <c r="E277" s="14">
        <f>data!BI71</f>
        <v>-42.07</v>
      </c>
      <c r="F277" s="14">
        <f>data!BJ71</f>
        <v>0</v>
      </c>
      <c r="G277" s="14">
        <f>data!BK71</f>
        <v>1023223.374038</v>
      </c>
      <c r="H277" s="14">
        <f>data!BL71</f>
        <v>1874876.6772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St. Elizabeth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2.2364807692307691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4.807692307692308E-4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309433.90000000002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82988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500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18385.750000000004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1023.0400000000001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60474.136927500003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546065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12622.939999999999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32544.239999999998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30549.97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-2945.57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1061091.4369274999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30549.97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22510.424242424244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St. Elizabeth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1.00275</v>
      </c>
      <c r="G330" s="26">
        <f>data!BY60</f>
        <v>8.0720048076923074</v>
      </c>
      <c r="H330" s="26">
        <f>data!BZ60</f>
        <v>4.8245192307692308E-2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91301.51</v>
      </c>
      <c r="G331" s="86">
        <f>data!BY61</f>
        <v>1025785.4100000003</v>
      </c>
      <c r="H331" s="86">
        <f>data!BZ61</f>
        <v>6887.4199999999992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21516</v>
      </c>
      <c r="G332" s="86">
        <f>data!BY62</f>
        <v>244314</v>
      </c>
      <c r="H332" s="86">
        <f>data!BZ62</f>
        <v>1623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87.009999999999991</v>
      </c>
      <c r="G334" s="86">
        <f>data!BY64</f>
        <v>13385.47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1373.86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359105.74080575001</v>
      </c>
      <c r="E336" s="86">
        <f>data!BW66</f>
        <v>6970.3443739499999</v>
      </c>
      <c r="F336" s="86">
        <f>data!BX66</f>
        <v>422841.52534720011</v>
      </c>
      <c r="G336" s="86">
        <f>data!BY66</f>
        <v>23883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51181</v>
      </c>
      <c r="E337" s="86">
        <f>data!BW67</f>
        <v>0</v>
      </c>
      <c r="F337" s="86">
        <f>data!BX67</f>
        <v>0</v>
      </c>
      <c r="G337" s="86">
        <f>data!BY67</f>
        <v>4265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695.84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50</v>
      </c>
      <c r="G339" s="86">
        <f>data!BY69</f>
        <v>4575.17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410286.74080575001</v>
      </c>
      <c r="E341" s="14">
        <f>data!BW71</f>
        <v>6970.3443739499999</v>
      </c>
      <c r="F341" s="14">
        <f>data!BX71</f>
        <v>535796.04534720012</v>
      </c>
      <c r="G341" s="14">
        <f>data!BY71</f>
        <v>1318277.7500000002</v>
      </c>
      <c r="H341" s="14">
        <f>data!BZ71</f>
        <v>8510.4199999999983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2112</v>
      </c>
      <c r="E348" s="85">
        <f>data!BW76</f>
        <v>0</v>
      </c>
      <c r="F348" s="85">
        <f>data!BX76</f>
        <v>0</v>
      </c>
      <c r="G348" s="85">
        <f>data!BY76</f>
        <v>176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641.55354867551398</v>
      </c>
      <c r="E350" s="85">
        <f>data!BW78</f>
        <v>0</v>
      </c>
      <c r="F350" s="85">
        <f>data!BX78</f>
        <v>0</v>
      </c>
      <c r="G350" s="85">
        <f>data!BY78</f>
        <v>53.462795722959491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St. Elizabeth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323.72383653846146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201334.69</v>
      </c>
      <c r="E363" s="218"/>
      <c r="F363" s="219"/>
      <c r="G363" s="219"/>
      <c r="H363" s="219"/>
      <c r="I363" s="86">
        <f>data!CE61</f>
        <v>32100739.489999998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47445</v>
      </c>
      <c r="E364" s="218"/>
      <c r="F364" s="219"/>
      <c r="G364" s="219"/>
      <c r="H364" s="219"/>
      <c r="I364" s="86">
        <f>data!CE62</f>
        <v>7579635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1413262.61</v>
      </c>
      <c r="E365" s="218"/>
      <c r="F365" s="219"/>
      <c r="G365" s="219"/>
      <c r="H365" s="219"/>
      <c r="I365" s="86">
        <f>data!CE63</f>
        <v>2093580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-24830.81</v>
      </c>
      <c r="E366" s="218"/>
      <c r="F366" s="219"/>
      <c r="G366" s="219"/>
      <c r="H366" s="219"/>
      <c r="I366" s="86">
        <f>data!CE64</f>
        <v>6341694.1999999974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655.75</v>
      </c>
      <c r="E367" s="218"/>
      <c r="F367" s="219"/>
      <c r="G367" s="219"/>
      <c r="H367" s="219"/>
      <c r="I367" s="86">
        <f>data!CE65</f>
        <v>579694.16000000015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11160</v>
      </c>
      <c r="D368" s="86">
        <f>data!CC66</f>
        <v>12319667.610296551</v>
      </c>
      <c r="E368" s="218"/>
      <c r="F368" s="219"/>
      <c r="G368" s="219"/>
      <c r="H368" s="219"/>
      <c r="I368" s="86">
        <f>data!CE66</f>
        <v>21257428.910000004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246636</v>
      </c>
      <c r="E369" s="218"/>
      <c r="F369" s="219"/>
      <c r="G369" s="219"/>
      <c r="H369" s="219"/>
      <c r="I369" s="86">
        <f>data!CE67</f>
        <v>4383714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3486.8199999999815</v>
      </c>
      <c r="E370" s="218"/>
      <c r="F370" s="219"/>
      <c r="G370" s="219"/>
      <c r="H370" s="219"/>
      <c r="I370" s="86">
        <f>data!CE68</f>
        <v>1679218.8499999999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-12294.079999999842</v>
      </c>
      <c r="E371" s="86">
        <f>data!CD69</f>
        <v>1510131.9699999997</v>
      </c>
      <c r="F371" s="219"/>
      <c r="G371" s="219"/>
      <c r="H371" s="219"/>
      <c r="I371" s="86">
        <f>data!CE69</f>
        <v>1811859.8199999998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6">
        <f>data!CD70</f>
        <v>1759497.3199999998</v>
      </c>
      <c r="F372" s="220"/>
      <c r="G372" s="220"/>
      <c r="H372" s="220"/>
      <c r="I372" s="14">
        <f>-data!CE70</f>
        <v>-2423756.4299999997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11160</v>
      </c>
      <c r="D373" s="86">
        <f>data!CC71</f>
        <v>14195363.590296552</v>
      </c>
      <c r="E373" s="86">
        <f>data!CD71</f>
        <v>-249365.35000000009</v>
      </c>
      <c r="F373" s="219"/>
      <c r="G373" s="219"/>
      <c r="H373" s="219"/>
      <c r="I373" s="14">
        <f>data!CE71</f>
        <v>75403807.99999997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65508092.790000014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197793740.06999996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263301832.85999998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100566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30734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20920.199999999997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199094.71000000002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96.112250000000003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LawsonDrillInfo!SSType</vt:lpstr>
      <vt:lpstr>Support</vt:lpstr>
      <vt:lpstr>LawsonDrillInfo!SystemCode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2021-08-19T22:51:34Z</cp:lastPrinted>
  <dcterms:created xsi:type="dcterms:W3CDTF">1999-06-02T22:01:56Z</dcterms:created>
  <dcterms:modified xsi:type="dcterms:W3CDTF">2021-12-27T17:29:48Z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