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EF5431F2-7056-42AF-B9D0-58059EE5C08F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  <sheet name="LawsonDrillInfo" sheetId="14" state="veryHidden" r:id="rId11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KeyFields" localSheetId="10">LawsonDrillInfo!$A$5:$C$6</definedName>
    <definedName name="MappedFields" localSheetId="10">LawsonDrillInfo!$D$5:$F$6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ProductLine" localSheetId="10">LawsonDrillInfo!$B$2</definedName>
    <definedName name="SSType" localSheetId="10">LawsonDrillInfo!$D$3</definedName>
    <definedName name="Support" localSheetId="9">'Prior Year'!#REF!</definedName>
    <definedName name="Support">data!$A$720:$CD$722</definedName>
    <definedName name="SystemCode" localSheetId="10">LawsonDrillInfo!$B$3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5" l="1"/>
  <c r="F493" i="1" l="1"/>
  <c r="D493" i="1"/>
  <c r="B493" i="1"/>
  <c r="B575" i="1" l="1"/>
  <c r="A493" i="1"/>
  <c r="A730" i="1"/>
  <c r="A726" i="1"/>
  <c r="A722" i="1"/>
  <c r="C115" i="8"/>
  <c r="CB730" i="1"/>
  <c r="C444" i="1"/>
  <c r="D367" i="1"/>
  <c r="C119" i="8" s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H233" i="9"/>
  <c r="H124" i="9"/>
  <c r="F203" i="9"/>
  <c r="I176" i="9"/>
  <c r="I178" i="9"/>
  <c r="I180" i="9"/>
  <c r="G84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C316" i="9"/>
  <c r="I220" i="9"/>
  <c r="E28" i="9"/>
  <c r="C139" i="9"/>
  <c r="C148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H240" i="9"/>
  <c r="G33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E16" i="9"/>
  <c r="C18" i="9"/>
  <c r="C16" i="9"/>
  <c r="E29" i="9"/>
  <c r="I64" i="9"/>
  <c r="E9" i="9"/>
  <c r="C138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E371" i="9"/>
  <c r="E10" i="9"/>
  <c r="F202" i="9"/>
  <c r="C11" i="9"/>
  <c r="C13" i="9"/>
  <c r="C14" i="9"/>
  <c r="I42" i="9"/>
  <c r="I202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816" i="1" s="1"/>
  <c r="CE61" i="1"/>
  <c r="O48" i="1" s="1"/>
  <c r="O62" i="1" s="1"/>
  <c r="CE65" i="1"/>
  <c r="C431" i="1" s="1"/>
  <c r="CE63" i="1"/>
  <c r="CE66" i="1"/>
  <c r="CE68" i="1"/>
  <c r="C434" i="1" s="1"/>
  <c r="CE80" i="1"/>
  <c r="CE78" i="1"/>
  <c r="R816" i="1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D240" i="1"/>
  <c r="B447" i="1" s="1"/>
  <c r="E209" i="1"/>
  <c r="E210" i="1"/>
  <c r="E211" i="1"/>
  <c r="E212" i="1"/>
  <c r="E213" i="1"/>
  <c r="E214" i="1"/>
  <c r="F29" i="6" s="1"/>
  <c r="E215" i="1"/>
  <c r="E216" i="1"/>
  <c r="F31" i="6" s="1"/>
  <c r="D217" i="1"/>
  <c r="E32" i="6" s="1"/>
  <c r="C217" i="1"/>
  <c r="E196" i="1"/>
  <c r="E197" i="1"/>
  <c r="E198" i="1"/>
  <c r="E199" i="1"/>
  <c r="E200" i="1"/>
  <c r="E201" i="1"/>
  <c r="E202" i="1"/>
  <c r="E203" i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F28" i="4" s="1"/>
  <c r="E153" i="1"/>
  <c r="E152" i="1"/>
  <c r="D28" i="4" s="1"/>
  <c r="E151" i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6" i="9"/>
  <c r="G812" i="1"/>
  <c r="CE64" i="1"/>
  <c r="I366" i="9" s="1"/>
  <c r="D368" i="9"/>
  <c r="I812" i="1"/>
  <c r="C276" i="9"/>
  <c r="CE70" i="1"/>
  <c r="C458" i="1" s="1"/>
  <c r="CE76" i="1"/>
  <c r="I380" i="9" s="1"/>
  <c r="P812" i="1"/>
  <c r="CE77" i="1"/>
  <c r="I20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D173" i="1"/>
  <c r="CD71" i="1"/>
  <c r="C615" i="1"/>
  <c r="V815" i="1"/>
  <c r="E372" i="9"/>
  <c r="B440" i="1" l="1"/>
  <c r="F24" i="6"/>
  <c r="B465" i="1"/>
  <c r="AH48" i="1"/>
  <c r="AH62" i="1" s="1"/>
  <c r="E765" i="1" s="1"/>
  <c r="F27" i="6"/>
  <c r="U48" i="1"/>
  <c r="U62" i="1" s="1"/>
  <c r="G76" i="9" s="1"/>
  <c r="AF48" i="1"/>
  <c r="AF62" i="1" s="1"/>
  <c r="E763" i="1" s="1"/>
  <c r="AK48" i="1"/>
  <c r="AK62" i="1" s="1"/>
  <c r="E768" i="1" s="1"/>
  <c r="AV48" i="1"/>
  <c r="AV62" i="1" s="1"/>
  <c r="E779" i="1" s="1"/>
  <c r="D48" i="1"/>
  <c r="D62" i="1" s="1"/>
  <c r="D12" i="9" s="1"/>
  <c r="AX48" i="1"/>
  <c r="AX62" i="1" s="1"/>
  <c r="H204" i="9" s="1"/>
  <c r="L48" i="1"/>
  <c r="L62" i="1" s="1"/>
  <c r="E743" i="1" s="1"/>
  <c r="BL48" i="1"/>
  <c r="BL62" i="1" s="1"/>
  <c r="E795" i="1" s="1"/>
  <c r="AA48" i="1"/>
  <c r="AA62" i="1" s="1"/>
  <c r="F108" i="9" s="1"/>
  <c r="AE48" i="1"/>
  <c r="AE62" i="1" s="1"/>
  <c r="E762" i="1" s="1"/>
  <c r="BN48" i="1"/>
  <c r="BN62" i="1" s="1"/>
  <c r="E797" i="1" s="1"/>
  <c r="AI48" i="1"/>
  <c r="AI62" i="1" s="1"/>
  <c r="E766" i="1" s="1"/>
  <c r="BS48" i="1"/>
  <c r="BS62" i="1" s="1"/>
  <c r="E802" i="1" s="1"/>
  <c r="CA48" i="1"/>
  <c r="CA62" i="1" s="1"/>
  <c r="I332" i="9" s="1"/>
  <c r="Q48" i="1"/>
  <c r="Q62" i="1" s="1"/>
  <c r="C76" i="9" s="1"/>
  <c r="F48" i="1"/>
  <c r="F62" i="1" s="1"/>
  <c r="F12" i="9" s="1"/>
  <c r="AG48" i="1"/>
  <c r="AG62" i="1" s="1"/>
  <c r="E140" i="9" s="1"/>
  <c r="J48" i="1"/>
  <c r="J62" i="1" s="1"/>
  <c r="C44" i="9" s="1"/>
  <c r="AJ48" i="1"/>
  <c r="AJ62" i="1" s="1"/>
  <c r="E767" i="1" s="1"/>
  <c r="AZ48" i="1"/>
  <c r="AZ62" i="1" s="1"/>
  <c r="E783" i="1" s="1"/>
  <c r="BP48" i="1"/>
  <c r="BP62" i="1" s="1"/>
  <c r="E799" i="1" s="1"/>
  <c r="AY48" i="1"/>
  <c r="AY62" i="1" s="1"/>
  <c r="E782" i="1" s="1"/>
  <c r="AO48" i="1"/>
  <c r="AO62" i="1" s="1"/>
  <c r="E772" i="1" s="1"/>
  <c r="BA48" i="1"/>
  <c r="BA62" i="1" s="1"/>
  <c r="D236" i="9" s="1"/>
  <c r="AU48" i="1"/>
  <c r="AU62" i="1" s="1"/>
  <c r="E204" i="9" s="1"/>
  <c r="X48" i="1"/>
  <c r="X62" i="1" s="1"/>
  <c r="E755" i="1" s="1"/>
  <c r="N48" i="1"/>
  <c r="N62" i="1" s="1"/>
  <c r="G44" i="9" s="1"/>
  <c r="AL48" i="1"/>
  <c r="AL62" i="1" s="1"/>
  <c r="C172" i="9" s="1"/>
  <c r="BB48" i="1"/>
  <c r="BB62" i="1" s="1"/>
  <c r="E236" i="9" s="1"/>
  <c r="BR48" i="1"/>
  <c r="BR62" i="1" s="1"/>
  <c r="E801" i="1" s="1"/>
  <c r="C48" i="1"/>
  <c r="C62" i="1" s="1"/>
  <c r="E734" i="1" s="1"/>
  <c r="BG48" i="1"/>
  <c r="BG62" i="1" s="1"/>
  <c r="C268" i="9" s="1"/>
  <c r="AW48" i="1"/>
  <c r="AW62" i="1" s="1"/>
  <c r="E780" i="1" s="1"/>
  <c r="BQ48" i="1"/>
  <c r="BQ62" i="1" s="1"/>
  <c r="F300" i="9" s="1"/>
  <c r="G48" i="1"/>
  <c r="G62" i="1" s="1"/>
  <c r="G12" i="9" s="1"/>
  <c r="AB48" i="1"/>
  <c r="AB62" i="1" s="1"/>
  <c r="G108" i="9" s="1"/>
  <c r="R48" i="1"/>
  <c r="R62" i="1" s="1"/>
  <c r="D76" i="9" s="1"/>
  <c r="BD48" i="1"/>
  <c r="BD62" i="1" s="1"/>
  <c r="G236" i="9" s="1"/>
  <c r="BT48" i="1"/>
  <c r="BT62" i="1" s="1"/>
  <c r="E803" i="1" s="1"/>
  <c r="BO48" i="1"/>
  <c r="BO62" i="1" s="1"/>
  <c r="D300" i="9" s="1"/>
  <c r="BE48" i="1"/>
  <c r="BE62" i="1" s="1"/>
  <c r="H236" i="9" s="1"/>
  <c r="V48" i="1"/>
  <c r="V62" i="1" s="1"/>
  <c r="E753" i="1" s="1"/>
  <c r="BF48" i="1"/>
  <c r="BF62" i="1" s="1"/>
  <c r="E789" i="1" s="1"/>
  <c r="BV48" i="1"/>
  <c r="BV62" i="1" s="1"/>
  <c r="D332" i="9" s="1"/>
  <c r="BW48" i="1"/>
  <c r="BW62" i="1" s="1"/>
  <c r="E332" i="9" s="1"/>
  <c r="BM48" i="1"/>
  <c r="BM62" i="1" s="1"/>
  <c r="E796" i="1" s="1"/>
  <c r="AP48" i="1"/>
  <c r="AP62" i="1" s="1"/>
  <c r="G172" i="9" s="1"/>
  <c r="Z48" i="1"/>
  <c r="Z62" i="1" s="1"/>
  <c r="E757" i="1" s="1"/>
  <c r="AR48" i="1"/>
  <c r="AR62" i="1" s="1"/>
  <c r="E775" i="1" s="1"/>
  <c r="BH48" i="1"/>
  <c r="BH62" i="1" s="1"/>
  <c r="E791" i="1" s="1"/>
  <c r="BX48" i="1"/>
  <c r="BX62" i="1" s="1"/>
  <c r="F332" i="9" s="1"/>
  <c r="CC48" i="1"/>
  <c r="CC62" i="1" s="1"/>
  <c r="E812" i="1" s="1"/>
  <c r="BU48" i="1"/>
  <c r="BU62" i="1" s="1"/>
  <c r="C332" i="9" s="1"/>
  <c r="BI48" i="1"/>
  <c r="BI62" i="1" s="1"/>
  <c r="E268" i="9" s="1"/>
  <c r="AN48" i="1"/>
  <c r="AN62" i="1" s="1"/>
  <c r="E172" i="9" s="1"/>
  <c r="AD48" i="1"/>
  <c r="AD62" i="1" s="1"/>
  <c r="I108" i="9" s="1"/>
  <c r="AT48" i="1"/>
  <c r="AT62" i="1" s="1"/>
  <c r="D204" i="9" s="1"/>
  <c r="BJ48" i="1"/>
  <c r="BJ62" i="1" s="1"/>
  <c r="E793" i="1" s="1"/>
  <c r="BY48" i="1"/>
  <c r="BY62" i="1" s="1"/>
  <c r="G332" i="9" s="1"/>
  <c r="K48" i="1"/>
  <c r="K62" i="1" s="1"/>
  <c r="E742" i="1" s="1"/>
  <c r="I48" i="1"/>
  <c r="I62" i="1" s="1"/>
  <c r="E740" i="1" s="1"/>
  <c r="E48" i="1"/>
  <c r="E62" i="1" s="1"/>
  <c r="E12" i="9" s="1"/>
  <c r="C469" i="1"/>
  <c r="B10" i="4"/>
  <c r="M816" i="1"/>
  <c r="I372" i="9"/>
  <c r="F12" i="6"/>
  <c r="G816" i="1"/>
  <c r="C430" i="1"/>
  <c r="I370" i="9"/>
  <c r="F15" i="6"/>
  <c r="F30" i="6"/>
  <c r="F28" i="6"/>
  <c r="F26" i="6"/>
  <c r="F25" i="6"/>
  <c r="F8" i="6"/>
  <c r="C474" i="1"/>
  <c r="C472" i="1"/>
  <c r="C473" i="1"/>
  <c r="D330" i="1"/>
  <c r="C86" i="8" s="1"/>
  <c r="G10" i="4"/>
  <c r="C27" i="5"/>
  <c r="I381" i="9"/>
  <c r="Q816" i="1"/>
  <c r="B782" i="1"/>
  <c r="CF77" i="1"/>
  <c r="E544" i="1"/>
  <c r="G612" i="1"/>
  <c r="P816" i="1"/>
  <c r="C33" i="8"/>
  <c r="B476" i="1"/>
  <c r="B445" i="1"/>
  <c r="K816" i="1"/>
  <c r="F10" i="4"/>
  <c r="F815" i="1"/>
  <c r="B441" i="1"/>
  <c r="D368" i="1"/>
  <c r="C120" i="8" s="1"/>
  <c r="C448" i="1"/>
  <c r="C112" i="8"/>
  <c r="D815" i="1"/>
  <c r="F612" i="1"/>
  <c r="D816" i="1"/>
  <c r="AS48" i="1"/>
  <c r="AS62" i="1" s="1"/>
  <c r="W48" i="1"/>
  <c r="W62" i="1" s="1"/>
  <c r="I76" i="9" s="1"/>
  <c r="E373" i="9"/>
  <c r="C575" i="1"/>
  <c r="C14" i="5"/>
  <c r="D428" i="1"/>
  <c r="D612" i="1"/>
  <c r="CF76" i="1"/>
  <c r="H52" i="1" s="1"/>
  <c r="H67" i="1" s="1"/>
  <c r="D436" i="1"/>
  <c r="C28" i="4"/>
  <c r="C421" i="1"/>
  <c r="C470" i="1"/>
  <c r="F9" i="6"/>
  <c r="I382" i="9"/>
  <c r="I612" i="1"/>
  <c r="I368" i="9"/>
  <c r="C432" i="1"/>
  <c r="I816" i="1"/>
  <c r="H612" i="1"/>
  <c r="BI730" i="1"/>
  <c r="I362" i="9"/>
  <c r="F11" i="6"/>
  <c r="C475" i="1"/>
  <c r="G19" i="4"/>
  <c r="F19" i="4"/>
  <c r="D463" i="1"/>
  <c r="E28" i="4"/>
  <c r="D32" i="6"/>
  <c r="D433" i="1"/>
  <c r="F816" i="1"/>
  <c r="I365" i="9"/>
  <c r="C815" i="1"/>
  <c r="H815" i="1"/>
  <c r="C415" i="1"/>
  <c r="C10" i="4"/>
  <c r="I371" i="9"/>
  <c r="C440" i="1"/>
  <c r="L816" i="1"/>
  <c r="BK48" i="1"/>
  <c r="BK62" i="1" s="1"/>
  <c r="I363" i="9"/>
  <c r="T48" i="1"/>
  <c r="T62" i="1" s="1"/>
  <c r="H48" i="1"/>
  <c r="H62" i="1" s="1"/>
  <c r="P48" i="1"/>
  <c r="P62" i="1" s="1"/>
  <c r="BZ48" i="1"/>
  <c r="BZ62" i="1" s="1"/>
  <c r="AC48" i="1"/>
  <c r="AC62" i="1" s="1"/>
  <c r="H108" i="9" s="1"/>
  <c r="M48" i="1"/>
  <c r="M62" i="1" s="1"/>
  <c r="E744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I815" i="1"/>
  <c r="G815" i="1"/>
  <c r="P815" i="1"/>
  <c r="Q815" i="1"/>
  <c r="R815" i="1"/>
  <c r="S815" i="1"/>
  <c r="G28" i="4"/>
  <c r="H44" i="9"/>
  <c r="B446" i="1"/>
  <c r="D242" i="1"/>
  <c r="C418" i="1"/>
  <c r="D438" i="1"/>
  <c r="F14" i="6"/>
  <c r="T815" i="1"/>
  <c r="C471" i="1"/>
  <c r="F10" i="6"/>
  <c r="F7" i="6"/>
  <c r="E204" i="1"/>
  <c r="C468" i="1"/>
  <c r="I383" i="9"/>
  <c r="S816" i="1"/>
  <c r="D22" i="7"/>
  <c r="C40" i="5"/>
  <c r="C420" i="1"/>
  <c r="B28" i="4"/>
  <c r="E746" i="1"/>
  <c r="E217" i="1"/>
  <c r="I384" i="9"/>
  <c r="T816" i="1"/>
  <c r="L612" i="1"/>
  <c r="D464" i="1"/>
  <c r="K815" i="1"/>
  <c r="I367" i="9"/>
  <c r="H816" i="1"/>
  <c r="M815" i="1"/>
  <c r="D434" i="1"/>
  <c r="L815" i="1"/>
  <c r="D292" i="1"/>
  <c r="E758" i="1" l="1"/>
  <c r="H140" i="9"/>
  <c r="E745" i="1"/>
  <c r="D268" i="9"/>
  <c r="D52" i="1"/>
  <c r="D67" i="1" s="1"/>
  <c r="D71" i="1" s="1"/>
  <c r="BD52" i="1"/>
  <c r="BD67" i="1" s="1"/>
  <c r="BD71" i="1" s="1"/>
  <c r="E804" i="1"/>
  <c r="I268" i="9"/>
  <c r="E781" i="1"/>
  <c r="C236" i="9"/>
  <c r="E759" i="1"/>
  <c r="F140" i="9"/>
  <c r="E773" i="1"/>
  <c r="D339" i="1"/>
  <c r="C102" i="8" s="1"/>
  <c r="AA52" i="1"/>
  <c r="AA67" i="1" s="1"/>
  <c r="AA71" i="1" s="1"/>
  <c r="C520" i="1" s="1"/>
  <c r="G520" i="1" s="1"/>
  <c r="BX52" i="1"/>
  <c r="BX67" i="1" s="1"/>
  <c r="BX71" i="1" s="1"/>
  <c r="E735" i="1"/>
  <c r="E764" i="1"/>
  <c r="I140" i="9"/>
  <c r="E807" i="1"/>
  <c r="E752" i="1"/>
  <c r="E785" i="1"/>
  <c r="H300" i="9"/>
  <c r="E805" i="1"/>
  <c r="D44" i="9"/>
  <c r="G300" i="9"/>
  <c r="E736" i="1"/>
  <c r="D364" i="9"/>
  <c r="G140" i="9"/>
  <c r="E769" i="1"/>
  <c r="E810" i="1"/>
  <c r="E787" i="1"/>
  <c r="F204" i="9"/>
  <c r="I204" i="9"/>
  <c r="CB52" i="1"/>
  <c r="CB67" i="1" s="1"/>
  <c r="C369" i="9" s="1"/>
  <c r="BM52" i="1"/>
  <c r="BM67" i="1" s="1"/>
  <c r="BM71" i="1" s="1"/>
  <c r="C638" i="1" s="1"/>
  <c r="AK52" i="1"/>
  <c r="AK67" i="1" s="1"/>
  <c r="AK71" i="1" s="1"/>
  <c r="C702" i="1" s="1"/>
  <c r="BR52" i="1"/>
  <c r="BR67" i="1" s="1"/>
  <c r="BR71" i="1" s="1"/>
  <c r="G309" i="9" s="1"/>
  <c r="M52" i="1"/>
  <c r="M67" i="1" s="1"/>
  <c r="J744" i="1" s="1"/>
  <c r="F52" i="1"/>
  <c r="F67" i="1" s="1"/>
  <c r="F17" i="9" s="1"/>
  <c r="G52" i="1"/>
  <c r="G67" i="1" s="1"/>
  <c r="G71" i="1" s="1"/>
  <c r="BN52" i="1"/>
  <c r="BN67" i="1" s="1"/>
  <c r="BN71" i="1" s="1"/>
  <c r="BQ52" i="1"/>
  <c r="BQ67" i="1" s="1"/>
  <c r="BQ71" i="1" s="1"/>
  <c r="AY52" i="1"/>
  <c r="AY67" i="1" s="1"/>
  <c r="AY71" i="1" s="1"/>
  <c r="C544" i="1" s="1"/>
  <c r="G544" i="1" s="1"/>
  <c r="AX52" i="1"/>
  <c r="AX67" i="1" s="1"/>
  <c r="AX71" i="1" s="1"/>
  <c r="C543" i="1" s="1"/>
  <c r="T52" i="1"/>
  <c r="T67" i="1" s="1"/>
  <c r="F81" i="9" s="1"/>
  <c r="BF52" i="1"/>
  <c r="BF67" i="1" s="1"/>
  <c r="I241" i="9" s="1"/>
  <c r="BV52" i="1"/>
  <c r="BV67" i="1" s="1"/>
  <c r="BV71" i="1" s="1"/>
  <c r="C642" i="1" s="1"/>
  <c r="BY52" i="1"/>
  <c r="BY67" i="1" s="1"/>
  <c r="BY71" i="1" s="1"/>
  <c r="C570" i="1" s="1"/>
  <c r="AH52" i="1"/>
  <c r="AH67" i="1" s="1"/>
  <c r="F145" i="9" s="1"/>
  <c r="BE52" i="1"/>
  <c r="BE67" i="1" s="1"/>
  <c r="BE71" i="1" s="1"/>
  <c r="C614" i="1" s="1"/>
  <c r="AW52" i="1"/>
  <c r="AW67" i="1" s="1"/>
  <c r="AW71" i="1" s="1"/>
  <c r="G213" i="9" s="1"/>
  <c r="AM52" i="1"/>
  <c r="AM67" i="1" s="1"/>
  <c r="J770" i="1" s="1"/>
  <c r="H268" i="9"/>
  <c r="E108" i="9"/>
  <c r="E737" i="1"/>
  <c r="E748" i="1"/>
  <c r="H76" i="9"/>
  <c r="F268" i="9"/>
  <c r="D140" i="9"/>
  <c r="E44" i="9"/>
  <c r="C140" i="9"/>
  <c r="C300" i="9"/>
  <c r="E738" i="1"/>
  <c r="C108" i="9"/>
  <c r="E808" i="1"/>
  <c r="E741" i="1"/>
  <c r="E800" i="1"/>
  <c r="I236" i="9"/>
  <c r="F172" i="9"/>
  <c r="E771" i="1"/>
  <c r="E761" i="1"/>
  <c r="E798" i="1"/>
  <c r="E784" i="1"/>
  <c r="E778" i="1"/>
  <c r="I172" i="9"/>
  <c r="E792" i="1"/>
  <c r="E790" i="1"/>
  <c r="E300" i="9"/>
  <c r="I300" i="9"/>
  <c r="C12" i="9"/>
  <c r="E788" i="1"/>
  <c r="H172" i="9"/>
  <c r="E749" i="1"/>
  <c r="G204" i="9"/>
  <c r="I12" i="9"/>
  <c r="E806" i="1"/>
  <c r="E777" i="1"/>
  <c r="E754" i="1"/>
  <c r="B564" i="1"/>
  <c r="B570" i="1"/>
  <c r="B518" i="1"/>
  <c r="B565" i="1"/>
  <c r="B504" i="1"/>
  <c r="B569" i="1"/>
  <c r="B521" i="1"/>
  <c r="B515" i="1"/>
  <c r="B568" i="1"/>
  <c r="B528" i="1"/>
  <c r="F528" i="1" s="1"/>
  <c r="B537" i="1"/>
  <c r="B501" i="1"/>
  <c r="B567" i="1"/>
  <c r="B531" i="1"/>
  <c r="B552" i="1"/>
  <c r="B556" i="1"/>
  <c r="B560" i="1"/>
  <c r="B529" i="1"/>
  <c r="B516" i="1"/>
  <c r="F516" i="1" s="1"/>
  <c r="E811" i="1"/>
  <c r="P52" i="1"/>
  <c r="P67" i="1" s="1"/>
  <c r="I49" i="9" s="1"/>
  <c r="V52" i="1"/>
  <c r="V67" i="1" s="1"/>
  <c r="J753" i="1" s="1"/>
  <c r="J52" i="1"/>
  <c r="J67" i="1" s="1"/>
  <c r="C49" i="9" s="1"/>
  <c r="AF52" i="1"/>
  <c r="AF67" i="1" s="1"/>
  <c r="AF71" i="1" s="1"/>
  <c r="C697" i="1" s="1"/>
  <c r="AJ52" i="1"/>
  <c r="AJ67" i="1" s="1"/>
  <c r="AJ71" i="1" s="1"/>
  <c r="H149" i="9" s="1"/>
  <c r="BP52" i="1"/>
  <c r="BP67" i="1" s="1"/>
  <c r="J799" i="1" s="1"/>
  <c r="AN52" i="1"/>
  <c r="AN67" i="1" s="1"/>
  <c r="J771" i="1" s="1"/>
  <c r="AG52" i="1"/>
  <c r="AG67" i="1" s="1"/>
  <c r="E145" i="9" s="1"/>
  <c r="BO52" i="1"/>
  <c r="BO67" i="1" s="1"/>
  <c r="BO71" i="1" s="1"/>
  <c r="D309" i="9" s="1"/>
  <c r="BT52" i="1"/>
  <c r="BT67" i="1" s="1"/>
  <c r="AB52" i="1"/>
  <c r="AB67" i="1" s="1"/>
  <c r="B559" i="1"/>
  <c r="B571" i="1"/>
  <c r="F44" i="9"/>
  <c r="D373" i="1"/>
  <c r="C126" i="8" s="1"/>
  <c r="CE62" i="1"/>
  <c r="E816" i="1" s="1"/>
  <c r="H71" i="1"/>
  <c r="C501" i="1" s="1"/>
  <c r="G501" i="1" s="1"/>
  <c r="E756" i="1"/>
  <c r="D108" i="9"/>
  <c r="CE48" i="1"/>
  <c r="C204" i="9"/>
  <c r="E776" i="1"/>
  <c r="B558" i="1"/>
  <c r="B547" i="1"/>
  <c r="B519" i="1"/>
  <c r="B499" i="1"/>
  <c r="F499" i="1" s="1"/>
  <c r="B522" i="1"/>
  <c r="B526" i="1"/>
  <c r="B538" i="1"/>
  <c r="B532" i="1"/>
  <c r="F532" i="1" s="1"/>
  <c r="B520" i="1"/>
  <c r="B497" i="1"/>
  <c r="H497" i="1" s="1"/>
  <c r="B562" i="1"/>
  <c r="B554" i="1"/>
  <c r="B539" i="1"/>
  <c r="B503" i="1"/>
  <c r="B511" i="1"/>
  <c r="B542" i="1"/>
  <c r="B563" i="1"/>
  <c r="B573" i="1"/>
  <c r="B561" i="1"/>
  <c r="B513" i="1"/>
  <c r="B512" i="1"/>
  <c r="B545" i="1"/>
  <c r="B507" i="1"/>
  <c r="B540" i="1"/>
  <c r="F540" i="1" s="1"/>
  <c r="B508" i="1"/>
  <c r="B551" i="1"/>
  <c r="B510" i="1"/>
  <c r="B505" i="1"/>
  <c r="F505" i="1" s="1"/>
  <c r="B572" i="1"/>
  <c r="B500" i="1"/>
  <c r="B514" i="1"/>
  <c r="B557" i="1"/>
  <c r="B498" i="1"/>
  <c r="F498" i="1" s="1"/>
  <c r="B548" i="1"/>
  <c r="B566" i="1"/>
  <c r="B543" i="1"/>
  <c r="B541" i="1"/>
  <c r="B536" i="1"/>
  <c r="H536" i="1" s="1"/>
  <c r="B534" i="1"/>
  <c r="B530" i="1"/>
  <c r="B550" i="1"/>
  <c r="F550" i="1" s="1"/>
  <c r="B525" i="1"/>
  <c r="B527" i="1"/>
  <c r="B506" i="1"/>
  <c r="B544" i="1"/>
  <c r="B546" i="1"/>
  <c r="B517" i="1"/>
  <c r="B555" i="1"/>
  <c r="B523" i="1"/>
  <c r="B533" i="1"/>
  <c r="B524" i="1"/>
  <c r="B574" i="1"/>
  <c r="B553" i="1"/>
  <c r="B509" i="1"/>
  <c r="B549" i="1"/>
  <c r="F76" i="9"/>
  <c r="E751" i="1"/>
  <c r="H17" i="9"/>
  <c r="J739" i="1"/>
  <c r="E750" i="1"/>
  <c r="E76" i="9"/>
  <c r="D172" i="9"/>
  <c r="E770" i="1"/>
  <c r="H332" i="9"/>
  <c r="E809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S52" i="1"/>
  <c r="S67" i="1" s="1"/>
  <c r="S71" i="1" s="1"/>
  <c r="R52" i="1"/>
  <c r="R67" i="1" s="1"/>
  <c r="R71" i="1" s="1"/>
  <c r="Z52" i="1"/>
  <c r="Z67" i="1" s="1"/>
  <c r="Z71" i="1" s="1"/>
  <c r="C519" i="1" s="1"/>
  <c r="G519" i="1" s="1"/>
  <c r="BB52" i="1"/>
  <c r="BB67" i="1" s="1"/>
  <c r="BB71" i="1" s="1"/>
  <c r="E245" i="9" s="1"/>
  <c r="L52" i="1"/>
  <c r="L67" i="1" s="1"/>
  <c r="L71" i="1" s="1"/>
  <c r="C505" i="1" s="1"/>
  <c r="G505" i="1" s="1"/>
  <c r="BA52" i="1"/>
  <c r="BA67" i="1" s="1"/>
  <c r="BA71" i="1" s="1"/>
  <c r="AV52" i="1"/>
  <c r="AV67" i="1" s="1"/>
  <c r="AV71" i="1" s="1"/>
  <c r="C713" i="1" s="1"/>
  <c r="AL52" i="1"/>
  <c r="AL67" i="1" s="1"/>
  <c r="AL71" i="1" s="1"/>
  <c r="C181" i="9" s="1"/>
  <c r="CC52" i="1"/>
  <c r="CC67" i="1" s="1"/>
  <c r="CC71" i="1" s="1"/>
  <c r="C574" i="1" s="1"/>
  <c r="AC52" i="1"/>
  <c r="AC67" i="1" s="1"/>
  <c r="AC71" i="1" s="1"/>
  <c r="C694" i="1" s="1"/>
  <c r="BS52" i="1"/>
  <c r="BS67" i="1" s="1"/>
  <c r="BS71" i="1" s="1"/>
  <c r="C639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C516" i="1" s="1"/>
  <c r="G516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I181" i="9" s="1"/>
  <c r="AZ52" i="1"/>
  <c r="AZ67" i="1" s="1"/>
  <c r="AZ71" i="1" s="1"/>
  <c r="C245" i="9" s="1"/>
  <c r="N52" i="1"/>
  <c r="N67" i="1" s="1"/>
  <c r="N71" i="1" s="1"/>
  <c r="C507" i="1" s="1"/>
  <c r="G507" i="1" s="1"/>
  <c r="CA52" i="1"/>
  <c r="CA67" i="1" s="1"/>
  <c r="CA71" i="1" s="1"/>
  <c r="C647" i="1" s="1"/>
  <c r="BU52" i="1"/>
  <c r="BU67" i="1" s="1"/>
  <c r="BU71" i="1" s="1"/>
  <c r="AD52" i="1"/>
  <c r="AD67" i="1" s="1"/>
  <c r="AD71" i="1" s="1"/>
  <c r="C695" i="1" s="1"/>
  <c r="AT52" i="1"/>
  <c r="AT67" i="1" s="1"/>
  <c r="AT71" i="1" s="1"/>
  <c r="C711" i="1" s="1"/>
  <c r="E760" i="1"/>
  <c r="F236" i="9"/>
  <c r="E786" i="1"/>
  <c r="I44" i="9"/>
  <c r="E747" i="1"/>
  <c r="P71" i="1"/>
  <c r="G268" i="9"/>
  <c r="E794" i="1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H53" i="9" s="1"/>
  <c r="BW52" i="1"/>
  <c r="BW67" i="1" s="1"/>
  <c r="BW71" i="1" s="1"/>
  <c r="C568" i="1" s="1"/>
  <c r="BI52" i="1"/>
  <c r="BI67" i="1" s="1"/>
  <c r="BI71" i="1" s="1"/>
  <c r="K52" i="1"/>
  <c r="K67" i="1" s="1"/>
  <c r="K71" i="1" s="1"/>
  <c r="D465" i="1"/>
  <c r="E739" i="1"/>
  <c r="H12" i="9"/>
  <c r="E52" i="1"/>
  <c r="E67" i="1" s="1"/>
  <c r="E71" i="1" s="1"/>
  <c r="C498" i="1" s="1"/>
  <c r="G498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C555" i="1" s="1"/>
  <c r="BZ52" i="1"/>
  <c r="BZ67" i="1" s="1"/>
  <c r="BZ71" i="1" s="1"/>
  <c r="C52" i="1"/>
  <c r="AE52" i="1"/>
  <c r="AE67" i="1" s="1"/>
  <c r="AE71" i="1" s="1"/>
  <c r="BL52" i="1"/>
  <c r="BL67" i="1" s="1"/>
  <c r="BL71" i="1" s="1"/>
  <c r="D27" i="7"/>
  <c r="B448" i="1"/>
  <c r="D341" i="1"/>
  <c r="C481" i="1" s="1"/>
  <c r="C50" i="8"/>
  <c r="F32" i="6"/>
  <c r="C478" i="1"/>
  <c r="C476" i="1"/>
  <c r="F16" i="6"/>
  <c r="G241" i="9"/>
  <c r="J787" i="1" l="1"/>
  <c r="F71" i="1"/>
  <c r="F21" i="9" s="1"/>
  <c r="J737" i="1"/>
  <c r="J805" i="1"/>
  <c r="M71" i="1"/>
  <c r="C506" i="1" s="1"/>
  <c r="G506" i="1" s="1"/>
  <c r="G17" i="9"/>
  <c r="G337" i="9"/>
  <c r="D337" i="9"/>
  <c r="J735" i="1"/>
  <c r="C624" i="1"/>
  <c r="C549" i="1"/>
  <c r="C669" i="1"/>
  <c r="C497" i="1"/>
  <c r="G497" i="1" s="1"/>
  <c r="D21" i="9"/>
  <c r="D17" i="9"/>
  <c r="BF71" i="1"/>
  <c r="C551" i="1" s="1"/>
  <c r="J807" i="1"/>
  <c r="J789" i="1"/>
  <c r="F49" i="9"/>
  <c r="C567" i="1"/>
  <c r="D341" i="9"/>
  <c r="G245" i="9"/>
  <c r="J758" i="1"/>
  <c r="F113" i="9"/>
  <c r="CB71" i="1"/>
  <c r="C622" i="1" s="1"/>
  <c r="G341" i="9"/>
  <c r="C499" i="1"/>
  <c r="G499" i="1" s="1"/>
  <c r="J741" i="1"/>
  <c r="J811" i="1"/>
  <c r="J763" i="1"/>
  <c r="D145" i="9"/>
  <c r="C569" i="1"/>
  <c r="C644" i="1"/>
  <c r="F337" i="9"/>
  <c r="T71" i="1"/>
  <c r="C513" i="1" s="1"/>
  <c r="G513" i="1" s="1"/>
  <c r="F341" i="9"/>
  <c r="H501" i="1"/>
  <c r="C482" i="1"/>
  <c r="I273" i="9"/>
  <c r="C500" i="1"/>
  <c r="G500" i="1" s="1"/>
  <c r="G21" i="9"/>
  <c r="C672" i="1"/>
  <c r="C671" i="1"/>
  <c r="C645" i="1"/>
  <c r="J808" i="1"/>
  <c r="J738" i="1"/>
  <c r="C692" i="1"/>
  <c r="AM71" i="1"/>
  <c r="D181" i="9" s="1"/>
  <c r="F117" i="9"/>
  <c r="C563" i="1"/>
  <c r="H209" i="9"/>
  <c r="J781" i="1"/>
  <c r="C616" i="1"/>
  <c r="I149" i="9"/>
  <c r="D177" i="9"/>
  <c r="J796" i="1"/>
  <c r="C530" i="1"/>
  <c r="G530" i="1" s="1"/>
  <c r="J751" i="1"/>
  <c r="J801" i="1"/>
  <c r="I145" i="9"/>
  <c r="H213" i="9"/>
  <c r="G305" i="9"/>
  <c r="J768" i="1"/>
  <c r="C626" i="1"/>
  <c r="I277" i="9"/>
  <c r="C558" i="1"/>
  <c r="J797" i="1"/>
  <c r="J765" i="1"/>
  <c r="C309" i="9"/>
  <c r="C619" i="1"/>
  <c r="C559" i="1"/>
  <c r="F309" i="9"/>
  <c r="C623" i="1"/>
  <c r="C625" i="1"/>
  <c r="J780" i="1"/>
  <c r="J782" i="1"/>
  <c r="I213" i="9"/>
  <c r="G209" i="9"/>
  <c r="C305" i="9"/>
  <c r="I209" i="9"/>
  <c r="D305" i="9"/>
  <c r="F305" i="9"/>
  <c r="H81" i="9"/>
  <c r="J798" i="1"/>
  <c r="AH71" i="1"/>
  <c r="C699" i="1" s="1"/>
  <c r="J800" i="1"/>
  <c r="H241" i="9"/>
  <c r="J747" i="1"/>
  <c r="J788" i="1"/>
  <c r="J71" i="1"/>
  <c r="C53" i="9" s="1"/>
  <c r="C562" i="1"/>
  <c r="C631" i="1"/>
  <c r="C542" i="1"/>
  <c r="C550" i="1"/>
  <c r="G550" i="1" s="1"/>
  <c r="H245" i="9"/>
  <c r="J767" i="1"/>
  <c r="H145" i="9"/>
  <c r="V71" i="1"/>
  <c r="H85" i="9" s="1"/>
  <c r="BP71" i="1"/>
  <c r="C561" i="1" s="1"/>
  <c r="C560" i="1"/>
  <c r="C627" i="1"/>
  <c r="H516" i="1"/>
  <c r="H528" i="1"/>
  <c r="F520" i="1"/>
  <c r="H520" i="1" s="1"/>
  <c r="B535" i="1"/>
  <c r="H498" i="1"/>
  <c r="F524" i="1"/>
  <c r="F501" i="1"/>
  <c r="B502" i="1"/>
  <c r="F502" i="1" s="1"/>
  <c r="F511" i="1"/>
  <c r="H505" i="1"/>
  <c r="C525" i="1"/>
  <c r="G525" i="1" s="1"/>
  <c r="D149" i="9"/>
  <c r="C541" i="1"/>
  <c r="C529" i="1"/>
  <c r="G529" i="1" s="1"/>
  <c r="C701" i="1"/>
  <c r="C620" i="1"/>
  <c r="E177" i="9"/>
  <c r="E305" i="9"/>
  <c r="AN71" i="1"/>
  <c r="E181" i="9" s="1"/>
  <c r="C508" i="1"/>
  <c r="G508" i="1" s="1"/>
  <c r="C539" i="1"/>
  <c r="G539" i="1" s="1"/>
  <c r="C680" i="1"/>
  <c r="D213" i="9"/>
  <c r="F213" i="9"/>
  <c r="G53" i="9"/>
  <c r="C678" i="1"/>
  <c r="D373" i="9"/>
  <c r="J803" i="1"/>
  <c r="BT71" i="1"/>
  <c r="I305" i="9"/>
  <c r="J764" i="1"/>
  <c r="AG71" i="1"/>
  <c r="G113" i="9"/>
  <c r="AB71" i="1"/>
  <c r="J759" i="1"/>
  <c r="F536" i="1"/>
  <c r="C691" i="1"/>
  <c r="G181" i="9"/>
  <c r="C673" i="1"/>
  <c r="C707" i="1"/>
  <c r="C709" i="1"/>
  <c r="C679" i="1"/>
  <c r="D391" i="1"/>
  <c r="C142" i="8" s="1"/>
  <c r="C545" i="1"/>
  <c r="G545" i="1" s="1"/>
  <c r="C531" i="1"/>
  <c r="G531" i="1" s="1"/>
  <c r="C628" i="1"/>
  <c r="C537" i="1"/>
  <c r="G537" i="1" s="1"/>
  <c r="C703" i="1"/>
  <c r="F277" i="9"/>
  <c r="C643" i="1"/>
  <c r="E341" i="9"/>
  <c r="H309" i="9"/>
  <c r="C617" i="1"/>
  <c r="E117" i="9"/>
  <c r="C518" i="1"/>
  <c r="G518" i="1" s="1"/>
  <c r="D117" i="9"/>
  <c r="C690" i="1"/>
  <c r="C277" i="9"/>
  <c r="C618" i="1"/>
  <c r="C552" i="1"/>
  <c r="C546" i="1"/>
  <c r="G546" i="1" s="1"/>
  <c r="D245" i="9"/>
  <c r="C630" i="1"/>
  <c r="I117" i="9"/>
  <c r="C641" i="1"/>
  <c r="C566" i="1"/>
  <c r="C341" i="9"/>
  <c r="C523" i="1"/>
  <c r="G523" i="1" s="1"/>
  <c r="C547" i="1"/>
  <c r="I21" i="9"/>
  <c r="C554" i="1"/>
  <c r="C634" i="1"/>
  <c r="E277" i="9"/>
  <c r="I341" i="9"/>
  <c r="C553" i="1"/>
  <c r="C677" i="1"/>
  <c r="C676" i="1"/>
  <c r="D53" i="9"/>
  <c r="C504" i="1"/>
  <c r="G504" i="1" s="1"/>
  <c r="C632" i="1"/>
  <c r="C670" i="1"/>
  <c r="C674" i="1"/>
  <c r="C511" i="1"/>
  <c r="G511" i="1" s="1"/>
  <c r="D85" i="9"/>
  <c r="C683" i="1"/>
  <c r="C572" i="1"/>
  <c r="D277" i="9"/>
  <c r="C540" i="1"/>
  <c r="G540" i="1" s="1"/>
  <c r="C712" i="1"/>
  <c r="E213" i="9"/>
  <c r="F181" i="9"/>
  <c r="C534" i="1"/>
  <c r="G534" i="1" s="1"/>
  <c r="C706" i="1"/>
  <c r="C688" i="1"/>
  <c r="E21" i="9"/>
  <c r="C700" i="1"/>
  <c r="C117" i="9"/>
  <c r="C517" i="1"/>
  <c r="G517" i="1" s="1"/>
  <c r="C689" i="1"/>
  <c r="C524" i="1"/>
  <c r="G524" i="1" s="1"/>
  <c r="C149" i="9"/>
  <c r="C696" i="1"/>
  <c r="E53" i="9"/>
  <c r="I85" i="9"/>
  <c r="C528" i="1"/>
  <c r="G528" i="1" s="1"/>
  <c r="C564" i="1"/>
  <c r="H277" i="9"/>
  <c r="C557" i="1"/>
  <c r="C637" i="1"/>
  <c r="C85" i="9"/>
  <c r="C510" i="1"/>
  <c r="G510" i="1" s="1"/>
  <c r="C682" i="1"/>
  <c r="G85" i="9"/>
  <c r="C514" i="1"/>
  <c r="G514" i="1" s="1"/>
  <c r="C686" i="1"/>
  <c r="D615" i="1"/>
  <c r="E815" i="1"/>
  <c r="H21" i="9"/>
  <c r="I364" i="9"/>
  <c r="C428" i="1"/>
  <c r="F53" i="9"/>
  <c r="C708" i="1"/>
  <c r="H181" i="9"/>
  <c r="C710" i="1"/>
  <c r="C213" i="9"/>
  <c r="C538" i="1"/>
  <c r="G538" i="1" s="1"/>
  <c r="C522" i="1"/>
  <c r="G522" i="1" s="1"/>
  <c r="H117" i="9"/>
  <c r="H532" i="1"/>
  <c r="H499" i="1"/>
  <c r="F497" i="1"/>
  <c r="F544" i="1"/>
  <c r="H544" i="1" s="1"/>
  <c r="B496" i="1"/>
  <c r="F496" i="1" s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F515" i="1"/>
  <c r="F522" i="1"/>
  <c r="F510" i="1"/>
  <c r="F513" i="1"/>
  <c r="F538" i="1"/>
  <c r="F534" i="1"/>
  <c r="H534" i="1"/>
  <c r="H504" i="1"/>
  <c r="F504" i="1"/>
  <c r="F530" i="1"/>
  <c r="F512" i="1"/>
  <c r="F526" i="1"/>
  <c r="F503" i="1"/>
  <c r="F508" i="1"/>
  <c r="F514" i="1"/>
  <c r="H507" i="1"/>
  <c r="F507" i="1"/>
  <c r="F518" i="1"/>
  <c r="F546" i="1"/>
  <c r="F506" i="1"/>
  <c r="H506" i="1"/>
  <c r="H500" i="1"/>
  <c r="F500" i="1"/>
  <c r="F509" i="1"/>
  <c r="C629" i="1" l="1"/>
  <c r="I245" i="9"/>
  <c r="C373" i="9"/>
  <c r="H508" i="1"/>
  <c r="F85" i="9"/>
  <c r="C532" i="1"/>
  <c r="G532" i="1" s="1"/>
  <c r="C573" i="1"/>
  <c r="C704" i="1"/>
  <c r="C685" i="1"/>
  <c r="H538" i="1"/>
  <c r="H540" i="1"/>
  <c r="H511" i="1"/>
  <c r="C527" i="1"/>
  <c r="G527" i="1" s="1"/>
  <c r="H530" i="1"/>
  <c r="F149" i="9"/>
  <c r="H550" i="1"/>
  <c r="C503" i="1"/>
  <c r="C675" i="1"/>
  <c r="C687" i="1"/>
  <c r="H513" i="1"/>
  <c r="C515" i="1"/>
  <c r="G515" i="1" s="1"/>
  <c r="H522" i="1"/>
  <c r="C621" i="1"/>
  <c r="E309" i="9"/>
  <c r="H509" i="1"/>
  <c r="H510" i="1"/>
  <c r="H517" i="1"/>
  <c r="H546" i="1"/>
  <c r="H512" i="1"/>
  <c r="H514" i="1"/>
  <c r="H518" i="1"/>
  <c r="H524" i="1"/>
  <c r="H502" i="1"/>
  <c r="D393" i="1"/>
  <c r="C146" i="8" s="1"/>
  <c r="C705" i="1"/>
  <c r="C533" i="1"/>
  <c r="G533" i="1" s="1"/>
  <c r="C698" i="1"/>
  <c r="C526" i="1"/>
  <c r="E149" i="9"/>
  <c r="C640" i="1"/>
  <c r="I309" i="9"/>
  <c r="C565" i="1"/>
  <c r="G117" i="9"/>
  <c r="C521" i="1"/>
  <c r="G521" i="1" s="1"/>
  <c r="C693" i="1"/>
  <c r="C496" i="1"/>
  <c r="G496" i="1" s="1"/>
  <c r="C668" i="1"/>
  <c r="C21" i="9"/>
  <c r="D710" i="1"/>
  <c r="D668" i="1"/>
  <c r="D680" i="1"/>
  <c r="D643" i="1"/>
  <c r="D619" i="1"/>
  <c r="D695" i="1"/>
  <c r="D683" i="1"/>
  <c r="D624" i="1"/>
  <c r="D625" i="1"/>
  <c r="D681" i="1"/>
  <c r="D692" i="1"/>
  <c r="D623" i="1"/>
  <c r="D675" i="1"/>
  <c r="D616" i="1"/>
  <c r="D620" i="1"/>
  <c r="D673" i="1"/>
  <c r="D689" i="1"/>
  <c r="D644" i="1"/>
  <c r="D645" i="1"/>
  <c r="D704" i="1"/>
  <c r="D639" i="1"/>
  <c r="D628" i="1"/>
  <c r="D705" i="1"/>
  <c r="D711" i="1"/>
  <c r="D631" i="1"/>
  <c r="D706" i="1"/>
  <c r="D676" i="1"/>
  <c r="D684" i="1"/>
  <c r="D716" i="1"/>
  <c r="D636" i="1"/>
  <c r="D698" i="1"/>
  <c r="D632" i="1"/>
  <c r="D617" i="1"/>
  <c r="D697" i="1"/>
  <c r="D685" i="1"/>
  <c r="D690" i="1"/>
  <c r="D707" i="1"/>
  <c r="D637" i="1"/>
  <c r="D694" i="1"/>
  <c r="D647" i="1"/>
  <c r="D635" i="1"/>
  <c r="D622" i="1"/>
  <c r="D699" i="1"/>
  <c r="D682" i="1"/>
  <c r="D674" i="1"/>
  <c r="D709" i="1"/>
  <c r="D702" i="1"/>
  <c r="D629" i="1"/>
  <c r="D691" i="1"/>
  <c r="D640" i="1"/>
  <c r="D696" i="1"/>
  <c r="D671" i="1"/>
  <c r="D634" i="1"/>
  <c r="D638" i="1"/>
  <c r="D703" i="1"/>
  <c r="D670" i="1"/>
  <c r="D627" i="1"/>
  <c r="D621" i="1"/>
  <c r="D712" i="1"/>
  <c r="D678" i="1"/>
  <c r="D686" i="1"/>
  <c r="D642" i="1"/>
  <c r="D669" i="1"/>
  <c r="D701" i="1"/>
  <c r="D672" i="1"/>
  <c r="D626" i="1"/>
  <c r="D641" i="1"/>
  <c r="D633" i="1"/>
  <c r="D646" i="1"/>
  <c r="D708" i="1"/>
  <c r="D688" i="1"/>
  <c r="D679" i="1"/>
  <c r="D693" i="1"/>
  <c r="D618" i="1"/>
  <c r="D687" i="1"/>
  <c r="D700" i="1"/>
  <c r="D630" i="1"/>
  <c r="D713" i="1"/>
  <c r="D677" i="1"/>
  <c r="J734" i="1"/>
  <c r="J815" i="1" s="1"/>
  <c r="CE67" i="1"/>
  <c r="CE71" i="1" s="1"/>
  <c r="C17" i="9"/>
  <c r="F545" i="1"/>
  <c r="H545" i="1" s="1"/>
  <c r="H525" i="1"/>
  <c r="F525" i="1"/>
  <c r="F529" i="1"/>
  <c r="H529" i="1" s="1"/>
  <c r="F521" i="1"/>
  <c r="H535" i="1"/>
  <c r="F535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 s="1"/>
  <c r="G503" i="1" l="1"/>
  <c r="H503" i="1"/>
  <c r="D396" i="1"/>
  <c r="C151" i="8" s="1"/>
  <c r="H515" i="1"/>
  <c r="H533" i="1"/>
  <c r="H496" i="1"/>
  <c r="C648" i="1"/>
  <c r="M716" i="1" s="1"/>
  <c r="Y816" i="1" s="1"/>
  <c r="H521" i="1"/>
  <c r="G526" i="1"/>
  <c r="H526" i="1" s="1"/>
  <c r="E623" i="1"/>
  <c r="E716" i="1" s="1"/>
  <c r="C716" i="1"/>
  <c r="I373" i="9"/>
  <c r="C715" i="1"/>
  <c r="E612" i="1"/>
  <c r="D715" i="1"/>
  <c r="C433" i="1"/>
  <c r="C441" i="1" s="1"/>
  <c r="J816" i="1"/>
  <c r="I369" i="9"/>
  <c r="E639" i="1" l="1"/>
  <c r="E670" i="1"/>
  <c r="E684" i="1"/>
  <c r="E692" i="1"/>
  <c r="E709" i="1"/>
  <c r="E676" i="1"/>
  <c r="E677" i="1"/>
  <c r="E630" i="1"/>
  <c r="E691" i="1"/>
  <c r="E644" i="1"/>
  <c r="E634" i="1"/>
  <c r="E685" i="1"/>
  <c r="E712" i="1"/>
  <c r="E646" i="1"/>
  <c r="E697" i="1"/>
  <c r="E674" i="1"/>
  <c r="E695" i="1"/>
  <c r="E707" i="1"/>
  <c r="E638" i="1"/>
  <c r="E688" i="1"/>
  <c r="E710" i="1"/>
  <c r="E626" i="1"/>
  <c r="E669" i="1"/>
  <c r="E703" i="1"/>
  <c r="E673" i="1"/>
  <c r="E628" i="1"/>
  <c r="E633" i="1"/>
  <c r="E704" i="1"/>
  <c r="E706" i="1"/>
  <c r="E701" i="1"/>
  <c r="E624" i="1"/>
  <c r="F624" i="1" s="1"/>
  <c r="E629" i="1"/>
  <c r="E672" i="1"/>
  <c r="E642" i="1"/>
  <c r="E680" i="1"/>
  <c r="E686" i="1"/>
  <c r="E702" i="1"/>
  <c r="E668" i="1"/>
  <c r="E700" i="1"/>
  <c r="E632" i="1"/>
  <c r="E690" i="1"/>
  <c r="E689" i="1"/>
  <c r="E625" i="1"/>
  <c r="E713" i="1"/>
  <c r="E683" i="1"/>
  <c r="E694" i="1"/>
  <c r="E637" i="1"/>
  <c r="E635" i="1"/>
  <c r="E675" i="1"/>
  <c r="E687" i="1"/>
  <c r="E640" i="1"/>
  <c r="E705" i="1"/>
  <c r="E631" i="1"/>
  <c r="E681" i="1"/>
  <c r="E711" i="1"/>
  <c r="E696" i="1"/>
  <c r="E693" i="1"/>
  <c r="E698" i="1"/>
  <c r="E643" i="1"/>
  <c r="E679" i="1"/>
  <c r="E636" i="1"/>
  <c r="E699" i="1"/>
  <c r="E645" i="1"/>
  <c r="E682" i="1"/>
  <c r="E708" i="1"/>
  <c r="E647" i="1"/>
  <c r="E627" i="1"/>
  <c r="E641" i="1"/>
  <c r="E678" i="1"/>
  <c r="E671" i="1"/>
  <c r="F671" i="1" l="1"/>
  <c r="F708" i="1"/>
  <c r="F682" i="1"/>
  <c r="F692" i="1"/>
  <c r="F701" i="1"/>
  <c r="F686" i="1"/>
  <c r="F698" i="1"/>
  <c r="F702" i="1"/>
  <c r="F699" i="1"/>
  <c r="F704" i="1"/>
  <c r="F713" i="1"/>
  <c r="F643" i="1"/>
  <c r="F711" i="1"/>
  <c r="F696" i="1"/>
  <c r="F628" i="1"/>
  <c r="F641" i="1"/>
  <c r="F629" i="1"/>
  <c r="F626" i="1"/>
  <c r="F637" i="1"/>
  <c r="F678" i="1"/>
  <c r="F677" i="1"/>
  <c r="F635" i="1"/>
  <c r="F705" i="1"/>
  <c r="F716" i="1"/>
  <c r="F634" i="1"/>
  <c r="F700" i="1"/>
  <c r="F683" i="1"/>
  <c r="F680" i="1"/>
  <c r="F639" i="1"/>
  <c r="F689" i="1"/>
  <c r="F709" i="1"/>
  <c r="F703" i="1"/>
  <c r="F695" i="1"/>
  <c r="F675" i="1"/>
  <c r="F625" i="1"/>
  <c r="G625" i="1" s="1"/>
  <c r="F638" i="1"/>
  <c r="F687" i="1"/>
  <c r="F640" i="1"/>
  <c r="F645" i="1"/>
  <c r="F706" i="1"/>
  <c r="F636" i="1"/>
  <c r="F710" i="1"/>
  <c r="F684" i="1"/>
  <c r="F668" i="1"/>
  <c r="F685" i="1"/>
  <c r="F674" i="1"/>
  <c r="F646" i="1"/>
  <c r="F697" i="1"/>
  <c r="F707" i="1"/>
  <c r="F688" i="1"/>
  <c r="F679" i="1"/>
  <c r="F630" i="1"/>
  <c r="F712" i="1"/>
  <c r="F633" i="1"/>
  <c r="F690" i="1"/>
  <c r="F647" i="1"/>
  <c r="F669" i="1"/>
  <c r="F672" i="1"/>
  <c r="F673" i="1"/>
  <c r="F627" i="1"/>
  <c r="F691" i="1"/>
  <c r="F632" i="1"/>
  <c r="F693" i="1"/>
  <c r="F642" i="1"/>
  <c r="F644" i="1"/>
  <c r="F694" i="1"/>
  <c r="F676" i="1"/>
  <c r="F681" i="1"/>
  <c r="F631" i="1"/>
  <c r="F670" i="1"/>
  <c r="E715" i="1"/>
  <c r="G712" i="1" l="1"/>
  <c r="G642" i="1"/>
  <c r="G693" i="1"/>
  <c r="G630" i="1"/>
  <c r="G691" i="1"/>
  <c r="G673" i="1"/>
  <c r="G692" i="1"/>
  <c r="G677" i="1"/>
  <c r="G683" i="1"/>
  <c r="G635" i="1"/>
  <c r="G705" i="1"/>
  <c r="G647" i="1"/>
  <c r="G684" i="1"/>
  <c r="G637" i="1"/>
  <c r="G678" i="1"/>
  <c r="G685" i="1"/>
  <c r="G716" i="1"/>
  <c r="G633" i="1"/>
  <c r="G697" i="1"/>
  <c r="G699" i="1"/>
  <c r="G668" i="1"/>
  <c r="G643" i="1"/>
  <c r="G632" i="1"/>
  <c r="G681" i="1"/>
  <c r="G688" i="1"/>
  <c r="G711" i="1"/>
  <c r="G690" i="1"/>
  <c r="G695" i="1"/>
  <c r="G710" i="1"/>
  <c r="G646" i="1"/>
  <c r="G636" i="1"/>
  <c r="G634" i="1"/>
  <c r="G706" i="1"/>
  <c r="G674" i="1"/>
  <c r="G707" i="1"/>
  <c r="G676" i="1"/>
  <c r="G709" i="1"/>
  <c r="G639" i="1"/>
  <c r="G687" i="1"/>
  <c r="G700" i="1"/>
  <c r="G682" i="1"/>
  <c r="G694" i="1"/>
  <c r="G672" i="1"/>
  <c r="G675" i="1"/>
  <c r="G641" i="1"/>
  <c r="G628" i="1"/>
  <c r="G671" i="1"/>
  <c r="G679" i="1"/>
  <c r="G680" i="1"/>
  <c r="G670" i="1"/>
  <c r="G698" i="1"/>
  <c r="G631" i="1"/>
  <c r="G703" i="1"/>
  <c r="G701" i="1"/>
  <c r="G627" i="1"/>
  <c r="G704" i="1"/>
  <c r="G713" i="1"/>
  <c r="G708" i="1"/>
  <c r="G629" i="1"/>
  <c r="G644" i="1"/>
  <c r="G638" i="1"/>
  <c r="G702" i="1"/>
  <c r="G669" i="1"/>
  <c r="G645" i="1"/>
  <c r="G640" i="1"/>
  <c r="G626" i="1"/>
  <c r="G689" i="1"/>
  <c r="G696" i="1"/>
  <c r="G686" i="1"/>
  <c r="F715" i="1"/>
  <c r="G715" i="1" l="1"/>
  <c r="H628" i="1"/>
  <c r="H679" i="1" l="1"/>
  <c r="H686" i="1"/>
  <c r="H632" i="1"/>
  <c r="H676" i="1"/>
  <c r="H668" i="1"/>
  <c r="H669" i="1"/>
  <c r="H646" i="1"/>
  <c r="H630" i="1"/>
  <c r="H697" i="1"/>
  <c r="H674" i="1"/>
  <c r="H642" i="1"/>
  <c r="H675" i="1"/>
  <c r="H638" i="1"/>
  <c r="H629" i="1"/>
  <c r="H643" i="1"/>
  <c r="H712" i="1"/>
  <c r="H636" i="1"/>
  <c r="H707" i="1"/>
  <c r="H698" i="1"/>
  <c r="H685" i="1"/>
  <c r="H634" i="1"/>
  <c r="H689" i="1"/>
  <c r="H706" i="1"/>
  <c r="H672" i="1"/>
  <c r="H687" i="1"/>
  <c r="H691" i="1"/>
  <c r="H696" i="1"/>
  <c r="H683" i="1"/>
  <c r="H647" i="1"/>
  <c r="H703" i="1"/>
  <c r="H699" i="1"/>
  <c r="H635" i="1"/>
  <c r="H694" i="1"/>
  <c r="H710" i="1"/>
  <c r="H684" i="1"/>
  <c r="H705" i="1"/>
  <c r="H690" i="1"/>
  <c r="H637" i="1"/>
  <c r="H695" i="1"/>
  <c r="H644" i="1"/>
  <c r="H709" i="1"/>
  <c r="H645" i="1"/>
  <c r="H678" i="1"/>
  <c r="H681" i="1"/>
  <c r="H693" i="1"/>
  <c r="H640" i="1"/>
  <c r="H677" i="1"/>
  <c r="H680" i="1"/>
  <c r="H704" i="1"/>
  <c r="H673" i="1"/>
  <c r="H708" i="1"/>
  <c r="H692" i="1"/>
  <c r="H716" i="1"/>
  <c r="H700" i="1"/>
  <c r="H633" i="1"/>
  <c r="H682" i="1"/>
  <c r="H670" i="1"/>
  <c r="H639" i="1"/>
  <c r="H688" i="1"/>
  <c r="H702" i="1"/>
  <c r="H711" i="1"/>
  <c r="H631" i="1"/>
  <c r="H713" i="1"/>
  <c r="H641" i="1"/>
  <c r="H671" i="1"/>
  <c r="H701" i="1"/>
  <c r="H715" i="1" l="1"/>
  <c r="I629" i="1"/>
  <c r="I700" i="1" l="1"/>
  <c r="I699" i="1"/>
  <c r="I691" i="1"/>
  <c r="I688" i="1"/>
  <c r="I698" i="1"/>
  <c r="I701" i="1"/>
  <c r="I679" i="1"/>
  <c r="I632" i="1"/>
  <c r="I642" i="1"/>
  <c r="I693" i="1"/>
  <c r="I682" i="1"/>
  <c r="I707" i="1"/>
  <c r="I669" i="1"/>
  <c r="I702" i="1"/>
  <c r="I635" i="1"/>
  <c r="I696" i="1"/>
  <c r="I644" i="1"/>
  <c r="I680" i="1"/>
  <c r="I695" i="1"/>
  <c r="I713" i="1"/>
  <c r="I643" i="1"/>
  <c r="I678" i="1"/>
  <c r="I633" i="1"/>
  <c r="I684" i="1"/>
  <c r="I710" i="1"/>
  <c r="I689" i="1"/>
  <c r="I645" i="1"/>
  <c r="I670" i="1"/>
  <c r="I681" i="1"/>
  <c r="I711" i="1"/>
  <c r="I634" i="1"/>
  <c r="I687" i="1"/>
  <c r="I694" i="1"/>
  <c r="I636" i="1"/>
  <c r="I716" i="1"/>
  <c r="I677" i="1"/>
  <c r="I683" i="1"/>
  <c r="I697" i="1"/>
  <c r="I704" i="1"/>
  <c r="I712" i="1"/>
  <c r="I708" i="1"/>
  <c r="I690" i="1"/>
  <c r="I631" i="1"/>
  <c r="I668" i="1"/>
  <c r="I706" i="1"/>
  <c r="I705" i="1"/>
  <c r="I673" i="1"/>
  <c r="I646" i="1"/>
  <c r="I685" i="1"/>
  <c r="I675" i="1"/>
  <c r="I686" i="1"/>
  <c r="I639" i="1"/>
  <c r="I638" i="1"/>
  <c r="I703" i="1"/>
  <c r="I671" i="1"/>
  <c r="I641" i="1"/>
  <c r="I637" i="1"/>
  <c r="I692" i="1"/>
  <c r="I647" i="1"/>
  <c r="I676" i="1"/>
  <c r="I672" i="1"/>
  <c r="I640" i="1"/>
  <c r="I709" i="1"/>
  <c r="I630" i="1"/>
  <c r="I674" i="1"/>
  <c r="I715" i="1" l="1"/>
  <c r="J630" i="1"/>
  <c r="J686" i="1" l="1"/>
  <c r="J669" i="1"/>
  <c r="J645" i="1"/>
  <c r="J635" i="1"/>
  <c r="J640" i="1"/>
  <c r="J698" i="1"/>
  <c r="J706" i="1"/>
  <c r="J704" i="1"/>
  <c r="J633" i="1"/>
  <c r="J671" i="1"/>
  <c r="J690" i="1"/>
  <c r="J709" i="1"/>
  <c r="J689" i="1"/>
  <c r="J693" i="1"/>
  <c r="J675" i="1"/>
  <c r="J713" i="1"/>
  <c r="J674" i="1"/>
  <c r="J643" i="1"/>
  <c r="J639" i="1"/>
  <c r="J647" i="1"/>
  <c r="J632" i="1"/>
  <c r="J687" i="1"/>
  <c r="J679" i="1"/>
  <c r="J716" i="1"/>
  <c r="J673" i="1"/>
  <c r="J702" i="1"/>
  <c r="J670" i="1"/>
  <c r="J703" i="1"/>
  <c r="J710" i="1"/>
  <c r="J684" i="1"/>
  <c r="J701" i="1"/>
  <c r="J695" i="1"/>
  <c r="J688" i="1"/>
  <c r="J692" i="1"/>
  <c r="J707" i="1"/>
  <c r="J696" i="1"/>
  <c r="J677" i="1"/>
  <c r="J680" i="1"/>
  <c r="J682" i="1"/>
  <c r="J681" i="1"/>
  <c r="J631" i="1"/>
  <c r="J699" i="1"/>
  <c r="J708" i="1"/>
  <c r="J694" i="1"/>
  <c r="J685" i="1"/>
  <c r="J678" i="1"/>
  <c r="J636" i="1"/>
  <c r="J637" i="1"/>
  <c r="J705" i="1"/>
  <c r="J642" i="1"/>
  <c r="J672" i="1"/>
  <c r="J712" i="1"/>
  <c r="J691" i="1"/>
  <c r="J676" i="1"/>
  <c r="J641" i="1"/>
  <c r="J646" i="1"/>
  <c r="J683" i="1"/>
  <c r="J711" i="1"/>
  <c r="J638" i="1"/>
  <c r="J697" i="1"/>
  <c r="J700" i="1"/>
  <c r="J644" i="1"/>
  <c r="J668" i="1"/>
  <c r="J634" i="1"/>
  <c r="K644" i="1" l="1"/>
  <c r="L647" i="1"/>
  <c r="L712" i="1" s="1"/>
  <c r="J715" i="1"/>
  <c r="L692" i="1" l="1"/>
  <c r="L703" i="1"/>
  <c r="L680" i="1"/>
  <c r="L709" i="1"/>
  <c r="L675" i="1"/>
  <c r="L699" i="1"/>
  <c r="L676" i="1"/>
  <c r="L707" i="1"/>
  <c r="L677" i="1"/>
  <c r="L688" i="1"/>
  <c r="L683" i="1"/>
  <c r="L682" i="1"/>
  <c r="L681" i="1"/>
  <c r="L701" i="1"/>
  <c r="L696" i="1"/>
  <c r="L689" i="1"/>
  <c r="L670" i="1"/>
  <c r="L693" i="1"/>
  <c r="L674" i="1"/>
  <c r="L700" i="1"/>
  <c r="L687" i="1"/>
  <c r="L702" i="1"/>
  <c r="L669" i="1"/>
  <c r="L690" i="1"/>
  <c r="L672" i="1"/>
  <c r="L694" i="1"/>
  <c r="L671" i="1"/>
  <c r="L695" i="1"/>
  <c r="L713" i="1"/>
  <c r="L685" i="1"/>
  <c r="L711" i="1"/>
  <c r="L697" i="1"/>
  <c r="L716" i="1"/>
  <c r="L691" i="1"/>
  <c r="L668" i="1"/>
  <c r="L673" i="1"/>
  <c r="L684" i="1"/>
  <c r="L706" i="1"/>
  <c r="L705" i="1"/>
  <c r="L678" i="1"/>
  <c r="L698" i="1"/>
  <c r="L679" i="1"/>
  <c r="L704" i="1"/>
  <c r="L686" i="1"/>
  <c r="L708" i="1"/>
  <c r="L710" i="1"/>
  <c r="K716" i="1"/>
  <c r="L715" i="1" l="1"/>
  <c r="H88" i="9" l="1"/>
  <c r="O753" i="1"/>
  <c r="I152" i="9"/>
  <c r="O768" i="1"/>
  <c r="E24" i="9"/>
  <c r="O736" i="1"/>
  <c r="C88" i="9"/>
  <c r="O748" i="1"/>
  <c r="O734" i="1"/>
  <c r="C24" i="9"/>
  <c r="G57" i="9"/>
  <c r="I89" i="9"/>
  <c r="G89" i="9"/>
  <c r="H25" i="9"/>
  <c r="D217" i="9"/>
  <c r="E217" i="9"/>
  <c r="D184" i="9"/>
  <c r="O770" i="1"/>
  <c r="O771" i="1"/>
  <c r="AN75" i="1"/>
  <c r="N771" i="1" s="1"/>
  <c r="E184" i="9"/>
  <c r="O739" i="1"/>
  <c r="H24" i="9"/>
  <c r="F152" i="9"/>
  <c r="O765" i="1"/>
  <c r="O778" i="1"/>
  <c r="E216" i="9"/>
  <c r="O766" i="1"/>
  <c r="G152" i="9"/>
  <c r="O773" i="1"/>
  <c r="AP75" i="1"/>
  <c r="G186" i="9" s="1"/>
  <c r="G184" i="9"/>
  <c r="O761" i="1"/>
  <c r="AD75" i="1"/>
  <c r="N761" i="1" s="1"/>
  <c r="I120" i="9"/>
  <c r="O759" i="1"/>
  <c r="G120" i="9"/>
  <c r="H185" i="9"/>
  <c r="E88" i="9"/>
  <c r="O750" i="1"/>
  <c r="E120" i="9"/>
  <c r="O757" i="1"/>
  <c r="O744" i="1"/>
  <c r="F56" i="9"/>
  <c r="O737" i="1"/>
  <c r="F75" i="1"/>
  <c r="F26" i="9" s="1"/>
  <c r="F24" i="9"/>
  <c r="H120" i="9"/>
  <c r="O760" i="1"/>
  <c r="I88" i="9"/>
  <c r="O754" i="1"/>
  <c r="E57" i="9"/>
  <c r="E89" i="9"/>
  <c r="D88" i="9"/>
  <c r="O749" i="1"/>
  <c r="D120" i="9"/>
  <c r="O756" i="1"/>
  <c r="Y75" i="1"/>
  <c r="D122" i="9" s="1"/>
  <c r="R75" i="1"/>
  <c r="D90" i="9" s="1"/>
  <c r="Q75" i="1"/>
  <c r="N748" i="1" s="1"/>
  <c r="O772" i="1"/>
  <c r="F184" i="9"/>
  <c r="H184" i="9"/>
  <c r="O774" i="1"/>
  <c r="AB75" i="1"/>
  <c r="G122" i="9" s="1"/>
  <c r="V75" i="1"/>
  <c r="N753" i="1" s="1"/>
  <c r="AK75" i="1"/>
  <c r="N768" i="1" s="1"/>
  <c r="AG75" i="1"/>
  <c r="N764" i="1" s="1"/>
  <c r="O764" i="1"/>
  <c r="E152" i="9"/>
  <c r="E75" i="1"/>
  <c r="E26" i="9" s="1"/>
  <c r="AO75" i="1"/>
  <c r="N772" i="1" s="1"/>
  <c r="J75" i="1"/>
  <c r="N741" i="1" s="1"/>
  <c r="O741" i="1"/>
  <c r="C56" i="9"/>
  <c r="M75" i="1"/>
  <c r="N744" i="1" s="1"/>
  <c r="E121" i="9"/>
  <c r="F217" i="9"/>
  <c r="E25" i="9"/>
  <c r="G121" i="9"/>
  <c r="F25" i="9"/>
  <c r="D24" i="9"/>
  <c r="D75" i="1"/>
  <c r="D26" i="9" s="1"/>
  <c r="O735" i="1"/>
  <c r="F185" i="9"/>
  <c r="H57" i="9"/>
  <c r="AI75" i="1"/>
  <c r="N766" i="1" s="1"/>
  <c r="G56" i="9"/>
  <c r="N75" i="1"/>
  <c r="G58" i="9" s="1"/>
  <c r="O745" i="1"/>
  <c r="F216" i="9"/>
  <c r="AV75" i="1"/>
  <c r="F218" i="9" s="1"/>
  <c r="O779" i="1"/>
  <c r="O777" i="1"/>
  <c r="D216" i="9"/>
  <c r="O747" i="1"/>
  <c r="I56" i="9"/>
  <c r="P75" i="1"/>
  <c r="N747" i="1" s="1"/>
  <c r="I153" i="9"/>
  <c r="S75" i="1"/>
  <c r="E90" i="9" s="1"/>
  <c r="G88" i="9"/>
  <c r="O752" i="1"/>
  <c r="CE73" i="1"/>
  <c r="C463" i="1" s="1"/>
  <c r="AU75" i="1"/>
  <c r="E218" i="9" s="1"/>
  <c r="C25" i="9"/>
  <c r="CE74" i="1"/>
  <c r="C464" i="1" s="1"/>
  <c r="H121" i="9"/>
  <c r="F88" i="9"/>
  <c r="O751" i="1"/>
  <c r="T75" i="1"/>
  <c r="N751" i="1" s="1"/>
  <c r="D25" i="9"/>
  <c r="F121" i="9"/>
  <c r="I24" i="9"/>
  <c r="O740" i="1"/>
  <c r="AQ75" i="1"/>
  <c r="H186" i="9" s="1"/>
  <c r="AM75" i="1"/>
  <c r="N770" i="1" s="1"/>
  <c r="AT75" i="1"/>
  <c r="N777" i="1" s="1"/>
  <c r="W75" i="1"/>
  <c r="N754" i="1" s="1"/>
  <c r="C153" i="9"/>
  <c r="AH75" i="1"/>
  <c r="F154" i="9" s="1"/>
  <c r="O742" i="1"/>
  <c r="D56" i="9"/>
  <c r="K75" i="1"/>
  <c r="N742" i="1" s="1"/>
  <c r="C121" i="9"/>
  <c r="O763" i="1"/>
  <c r="D152" i="9"/>
  <c r="I184" i="9"/>
  <c r="AR75" i="1"/>
  <c r="N775" i="1" s="1"/>
  <c r="O775" i="1"/>
  <c r="C57" i="9"/>
  <c r="Z75" i="1"/>
  <c r="E122" i="9" s="1"/>
  <c r="E56" i="9"/>
  <c r="O743" i="1"/>
  <c r="O755" i="1"/>
  <c r="C120" i="9"/>
  <c r="AJ75" i="1"/>
  <c r="N767" i="1" s="1"/>
  <c r="O767" i="1"/>
  <c r="H152" i="9"/>
  <c r="L75" i="1"/>
  <c r="N743" i="1" s="1"/>
  <c r="AL75" i="1"/>
  <c r="N769" i="1" s="1"/>
  <c r="C184" i="9"/>
  <c r="O769" i="1"/>
  <c r="H153" i="9"/>
  <c r="G185" i="9"/>
  <c r="F89" i="9"/>
  <c r="C152" i="9"/>
  <c r="O762" i="1"/>
  <c r="AE75" i="1"/>
  <c r="C154" i="9" s="1"/>
  <c r="H89" i="9"/>
  <c r="O738" i="1"/>
  <c r="G24" i="9"/>
  <c r="G75" i="1"/>
  <c r="N738" i="1" s="1"/>
  <c r="F153" i="9"/>
  <c r="D185" i="9"/>
  <c r="I185" i="9"/>
  <c r="E153" i="9"/>
  <c r="C217" i="9"/>
  <c r="X75" i="1"/>
  <c r="N755" i="1" s="1"/>
  <c r="F57" i="9"/>
  <c r="C216" i="9"/>
  <c r="O776" i="1"/>
  <c r="AS75" i="1"/>
  <c r="C218" i="9" s="1"/>
  <c r="C75" i="1"/>
  <c r="C26" i="9" s="1"/>
  <c r="AC75" i="1"/>
  <c r="N760" i="1" s="1"/>
  <c r="AF75" i="1"/>
  <c r="D154" i="9" s="1"/>
  <c r="O75" i="1"/>
  <c r="N746" i="1" s="1"/>
  <c r="H56" i="9"/>
  <c r="O746" i="1"/>
  <c r="H75" i="1"/>
  <c r="N739" i="1" s="1"/>
  <c r="U75" i="1"/>
  <c r="G90" i="9" s="1"/>
  <c r="G153" i="9"/>
  <c r="D89" i="9"/>
  <c r="D57" i="9"/>
  <c r="I75" i="1"/>
  <c r="I26" i="9" s="1"/>
  <c r="F120" i="9"/>
  <c r="AA75" i="1"/>
  <c r="N758" i="1" s="1"/>
  <c r="O758" i="1"/>
  <c r="D121" i="9"/>
  <c r="I57" i="9"/>
  <c r="G25" i="9"/>
  <c r="I25" i="9"/>
  <c r="I121" i="9"/>
  <c r="E185" i="9"/>
  <c r="D153" i="9"/>
  <c r="C89" i="9"/>
  <c r="C185" i="9"/>
  <c r="I90" i="9" l="1"/>
  <c r="N759" i="1"/>
  <c r="I154" i="9"/>
  <c r="N778" i="1"/>
  <c r="F58" i="9"/>
  <c r="H26" i="9"/>
  <c r="E58" i="9"/>
  <c r="C90" i="9"/>
  <c r="N750" i="1"/>
  <c r="N763" i="1"/>
  <c r="H122" i="9"/>
  <c r="F90" i="9"/>
  <c r="N752" i="1"/>
  <c r="N734" i="1"/>
  <c r="N779" i="1"/>
  <c r="O816" i="1"/>
  <c r="G154" i="9"/>
  <c r="N736" i="1"/>
  <c r="O815" i="1"/>
  <c r="C58" i="9"/>
  <c r="N745" i="1"/>
  <c r="C122" i="9"/>
  <c r="N765" i="1"/>
  <c r="H90" i="9"/>
  <c r="I186" i="9"/>
  <c r="N749" i="1"/>
  <c r="N737" i="1"/>
  <c r="I58" i="9"/>
  <c r="F186" i="9"/>
  <c r="D58" i="9"/>
  <c r="G26" i="9"/>
  <c r="H154" i="9"/>
  <c r="I376" i="9"/>
  <c r="I122" i="9"/>
  <c r="F122" i="9"/>
  <c r="H58" i="9"/>
  <c r="N762" i="1"/>
  <c r="N773" i="1"/>
  <c r="E186" i="9"/>
  <c r="N757" i="1"/>
  <c r="D218" i="9"/>
  <c r="N774" i="1"/>
  <c r="I377" i="9"/>
  <c r="N735" i="1"/>
  <c r="N756" i="1"/>
  <c r="E154" i="9"/>
  <c r="C186" i="9"/>
  <c r="CE75" i="1"/>
  <c r="N776" i="1"/>
  <c r="N740" i="1"/>
  <c r="D186" i="9"/>
  <c r="N815" i="1" l="1"/>
  <c r="N816" i="1"/>
  <c r="C465" i="1"/>
  <c r="K612" i="1"/>
  <c r="I378" i="9"/>
  <c r="K687" i="1" l="1"/>
  <c r="M687" i="1" s="1"/>
  <c r="K686" i="1"/>
  <c r="M686" i="1" s="1"/>
  <c r="K682" i="1"/>
  <c r="M682" i="1" s="1"/>
  <c r="K696" i="1"/>
  <c r="M696" i="1" s="1"/>
  <c r="K698" i="1"/>
  <c r="M698" i="1" s="1"/>
  <c r="K691" i="1"/>
  <c r="M691" i="1" s="1"/>
  <c r="K701" i="1"/>
  <c r="M701" i="1" s="1"/>
  <c r="K699" i="1"/>
  <c r="M699" i="1" s="1"/>
  <c r="K707" i="1"/>
  <c r="M707" i="1" s="1"/>
  <c r="K680" i="1"/>
  <c r="M680" i="1" s="1"/>
  <c r="K705" i="1"/>
  <c r="M705" i="1" s="1"/>
  <c r="K674" i="1"/>
  <c r="M674" i="1" s="1"/>
  <c r="K679" i="1"/>
  <c r="M679" i="1" s="1"/>
  <c r="K708" i="1"/>
  <c r="M708" i="1" s="1"/>
  <c r="K704" i="1"/>
  <c r="M704" i="1" s="1"/>
  <c r="K692" i="1"/>
  <c r="M692" i="1" s="1"/>
  <c r="K711" i="1"/>
  <c r="M711" i="1" s="1"/>
  <c r="K670" i="1"/>
  <c r="M670" i="1" s="1"/>
  <c r="K709" i="1"/>
  <c r="M709" i="1" s="1"/>
  <c r="K681" i="1"/>
  <c r="M681" i="1" s="1"/>
  <c r="K693" i="1"/>
  <c r="M693" i="1" s="1"/>
  <c r="K671" i="1"/>
  <c r="M671" i="1" s="1"/>
  <c r="K690" i="1"/>
  <c r="M690" i="1" s="1"/>
  <c r="K668" i="1"/>
  <c r="K669" i="1"/>
  <c r="M669" i="1" s="1"/>
  <c r="K672" i="1"/>
  <c r="M672" i="1" s="1"/>
  <c r="K688" i="1"/>
  <c r="M688" i="1" s="1"/>
  <c r="K700" i="1"/>
  <c r="M700" i="1" s="1"/>
  <c r="K712" i="1"/>
  <c r="M712" i="1" s="1"/>
  <c r="K684" i="1"/>
  <c r="M684" i="1" s="1"/>
  <c r="K689" i="1"/>
  <c r="M689" i="1" s="1"/>
  <c r="K706" i="1"/>
  <c r="M706" i="1" s="1"/>
  <c r="K685" i="1"/>
  <c r="M685" i="1" s="1"/>
  <c r="K676" i="1"/>
  <c r="M676" i="1" s="1"/>
  <c r="K694" i="1"/>
  <c r="M694" i="1" s="1"/>
  <c r="K677" i="1"/>
  <c r="M677" i="1" s="1"/>
  <c r="K683" i="1"/>
  <c r="M683" i="1" s="1"/>
  <c r="K675" i="1"/>
  <c r="M675" i="1" s="1"/>
  <c r="K695" i="1"/>
  <c r="M695" i="1" s="1"/>
  <c r="K710" i="1"/>
  <c r="M710" i="1" s="1"/>
  <c r="K678" i="1"/>
  <c r="M678" i="1" s="1"/>
  <c r="K697" i="1"/>
  <c r="M697" i="1" s="1"/>
  <c r="K703" i="1"/>
  <c r="M703" i="1" s="1"/>
  <c r="K702" i="1"/>
  <c r="M702" i="1" s="1"/>
  <c r="K673" i="1"/>
  <c r="M673" i="1" s="1"/>
  <c r="K713" i="1"/>
  <c r="M713" i="1" s="1"/>
  <c r="K715" i="1" l="1"/>
  <c r="M668" i="1"/>
  <c r="Y767" i="1"/>
  <c r="H151" i="9"/>
  <c r="Y750" i="1"/>
  <c r="E87" i="9"/>
  <c r="Y737" i="1"/>
  <c r="F23" i="9"/>
  <c r="Y774" i="1"/>
  <c r="H183" i="9"/>
  <c r="E119" i="9"/>
  <c r="Y757" i="1"/>
  <c r="Y761" i="1"/>
  <c r="I119" i="9"/>
  <c r="Y779" i="1"/>
  <c r="F215" i="9"/>
  <c r="D87" i="9"/>
  <c r="Y749" i="1"/>
  <c r="E215" i="9"/>
  <c r="Y778" i="1"/>
  <c r="Y759" i="1"/>
  <c r="G119" i="9"/>
  <c r="G55" i="9"/>
  <c r="Y745" i="1"/>
  <c r="E151" i="9"/>
  <c r="Y764" i="1"/>
  <c r="Y772" i="1"/>
  <c r="F183" i="9"/>
  <c r="Y755" i="1"/>
  <c r="C119" i="9"/>
  <c r="H23" i="9"/>
  <c r="Y739" i="1"/>
  <c r="I151" i="9"/>
  <c r="Y768" i="1"/>
  <c r="Y743" i="1"/>
  <c r="E55" i="9"/>
  <c r="Y766" i="1"/>
  <c r="G151" i="9"/>
  <c r="Y747" i="1"/>
  <c r="I55" i="9"/>
  <c r="Y740" i="1"/>
  <c r="I23" i="9"/>
  <c r="Y762" i="1"/>
  <c r="C151" i="9"/>
  <c r="Y765" i="1"/>
  <c r="F151" i="9"/>
  <c r="C55" i="9"/>
  <c r="Y741" i="1"/>
  <c r="I87" i="9"/>
  <c r="Y754" i="1"/>
  <c r="I183" i="9"/>
  <c r="Y775" i="1"/>
  <c r="E183" i="9"/>
  <c r="Y771" i="1"/>
  <c r="Y748" i="1"/>
  <c r="C87" i="9"/>
  <c r="Y776" i="1"/>
  <c r="C215" i="9"/>
  <c r="Y756" i="1"/>
  <c r="D119" i="9"/>
  <c r="H119" i="9"/>
  <c r="Y760" i="1"/>
  <c r="Y742" i="1"/>
  <c r="D55" i="9"/>
  <c r="G23" i="9"/>
  <c r="Y738" i="1"/>
  <c r="E23" i="9"/>
  <c r="Y736" i="1"/>
  <c r="H55" i="9"/>
  <c r="Y746" i="1"/>
  <c r="G87" i="9"/>
  <c r="Y752" i="1"/>
  <c r="F119" i="9"/>
  <c r="Y758" i="1"/>
  <c r="Y770" i="1"/>
  <c r="D183" i="9"/>
  <c r="Y769" i="1"/>
  <c r="C183" i="9"/>
  <c r="D151" i="9"/>
  <c r="Y763" i="1"/>
  <c r="Y744" i="1"/>
  <c r="F55" i="9"/>
  <c r="F87" i="9"/>
  <c r="Y751" i="1"/>
  <c r="Y735" i="1"/>
  <c r="D23" i="9"/>
  <c r="Y777" i="1"/>
  <c r="D215" i="9"/>
  <c r="Y773" i="1"/>
  <c r="G183" i="9"/>
  <c r="Y753" i="1"/>
  <c r="H87" i="9"/>
  <c r="C23" i="9" l="1"/>
  <c r="Y734" i="1"/>
  <c r="Y815" i="1" s="1"/>
  <c r="M715" i="1"/>
</calcChain>
</file>

<file path=xl/sharedStrings.xml><?xml version="1.0" encoding="utf-8"?>
<sst xmlns="http://schemas.openxmlformats.org/spreadsheetml/2006/main" count="5101" uniqueCount="1304">
  <si>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</si>
  <si>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</si>
  <si>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</si>
  <si>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</si>
  <si>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</si>
  <si>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</si>
  <si>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</si>
  <si>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</si>
  <si>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</si>
  <si>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</si>
  <si>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</si>
  <si>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</si>
  <si>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</si>
  <si>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</si>
  <si>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</si>
  <si>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</si>
  <si>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</si>
  <si>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</si>
  <si>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</si>
  <si>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</si>
  <si>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</si>
  <si>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</si>
  <si>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</si>
  <si>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</si>
  <si>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</si>
  <si>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</si>
  <si>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</si>
  <si>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</si>
  <si>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</si>
  <si>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</si>
  <si>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</si>
  <si>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</si>
  <si>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</si>
  <si>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</si>
  <si>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</si>
  <si>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</si>
  <si>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</si>
  <si>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</si>
  <si>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</si>
  <si>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</si>
  <si>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</si>
  <si>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</si>
  <si>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</si>
  <si>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</si>
  <si>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</si>
  <si>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</si>
  <si>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</si>
  <si>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</si>
  <si>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</si>
  <si>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</si>
  <si>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</si>
  <si>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</si>
  <si>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</si>
  <si>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</si>
  <si>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</si>
  <si>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</si>
  <si>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</si>
  <si>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</si>
  <si>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</si>
  <si>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</si>
  <si>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</si>
  <si>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</si>
  <si>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</si>
  <si>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</si>
  <si>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</si>
  <si>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</si>
  <si>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</si>
  <si>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</si>
  <si>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</si>
  <si>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</si>
  <si>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</si>
  <si>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</si>
  <si>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</si>
  <si>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</si>
  <si>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</si>
  <si>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</si>
  <si>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</si>
  <si>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</si>
  <si>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</si>
  <si>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</si>
  <si>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</si>
  <si>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</si>
  <si>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</si>
  <si>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</si>
  <si>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</si>
  <si>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</si>
  <si>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</si>
  <si>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</si>
  <si>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</si>
  <si>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</si>
  <si>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</si>
  <si>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</si>
  <si>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</si>
  <si>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</si>
  <si>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</si>
  <si>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</si>
  <si>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</si>
  <si>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</si>
  <si>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</si>
  <si>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</si>
  <si>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</si>
  <si>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</si>
  <si>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</si>
  <si>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</si>
  <si>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</si>
  <si>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</si>
  <si>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</si>
  <si>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</si>
  <si>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</si>
  <si>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</si>
  <si>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</si>
  <si>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</si>
  <si>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</si>
  <si>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</si>
  <si>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</si>
  <si>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</si>
  <si>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</si>
  <si>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</si>
  <si>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</si>
  <si>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</si>
  <si>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</si>
  <si>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</si>
  <si>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</si>
  <si>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</si>
  <si>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</si>
  <si>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</si>
  <si>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</si>
  <si>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</si>
  <si>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</si>
  <si>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</si>
  <si>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</si>
  <si>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</si>
  <si>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</si>
  <si>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</si>
  <si>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</si>
  <si>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</si>
  <si>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</si>
  <si>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</si>
  <si>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</si>
  <si>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</si>
  <si>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</si>
  <si>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</si>
  <si>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</si>
  <si>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</si>
  <si>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</si>
  <si>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</si>
  <si>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</si>
  <si>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</si>
  <si>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</si>
  <si>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</si>
  <si>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</si>
  <si>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</si>
  <si>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</si>
  <si>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</si>
  <si>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</si>
  <si>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</si>
  <si>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</si>
  <si>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</si>
  <si>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</si>
  <si>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</si>
  <si>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</si>
  <si>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</si>
  <si>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</si>
  <si>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</si>
  <si>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</si>
  <si>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</si>
  <si>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</si>
  <si>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</si>
  <si>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</si>
  <si>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</si>
  <si>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</si>
  <si>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</si>
  <si>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</si>
  <si>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</si>
  <si>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</si>
  <si>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</si>
  <si>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</si>
  <si>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</si>
  <si>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</si>
  <si>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</si>
  <si>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</si>
  <si>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</si>
  <si>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</si>
  <si>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</si>
  <si>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</si>
  <si>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</si>
  <si>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</si>
  <si>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</si>
  <si>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</si>
  <si>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</si>
  <si>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</si>
  <si>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</si>
  <si>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</si>
  <si>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</si>
  <si>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</si>
  <si>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</si>
  <si>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</si>
  <si>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</si>
  <si>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</si>
  <si>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</si>
  <si>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</si>
  <si>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</si>
  <si>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</si>
  <si>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</si>
  <si>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</si>
  <si>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</si>
  <si>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</si>
  <si>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</si>
  <si>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</si>
  <si>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</si>
  <si>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</si>
  <si>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</si>
  <si>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</si>
  <si>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</si>
  <si>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</si>
  <si>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</si>
  <si>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</si>
  <si>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</si>
  <si>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</si>
  <si>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</si>
  <si>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</si>
  <si>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</si>
  <si>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</si>
  <si>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</si>
  <si>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</si>
  <si>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</si>
  <si>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</si>
  <si>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</si>
  <si>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</si>
  <si>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</si>
  <si>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</si>
  <si>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</si>
  <si>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</si>
  <si>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</si>
  <si>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</si>
  <si>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</si>
  <si>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</si>
  <si>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</si>
  <si>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</si>
  <si>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</si>
  <si>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</si>
  <si>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</si>
  <si>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</si>
  <si>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</si>
  <si>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</si>
  <si>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</si>
  <si>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</si>
  <si>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</si>
  <si>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</si>
  <si>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</si>
  <si>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</si>
  <si>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</si>
  <si>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</si>
  <si>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</si>
  <si>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</si>
  <si>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</si>
  <si>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</si>
  <si>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</si>
  <si>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</si>
  <si>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</si>
  <si>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</si>
  <si>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</si>
  <si>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</si>
  <si>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</si>
  <si>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</si>
  <si>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</si>
  <si>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</si>
  <si>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</si>
  <si>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</si>
  <si>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</si>
  <si>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</si>
  <si>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</si>
  <si>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</si>
  <si>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</si>
  <si>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</si>
  <si>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</si>
  <si>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</si>
  <si>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</si>
  <si>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</si>
  <si>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</si>
  <si>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</si>
  <si>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</si>
  <si>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</si>
  <si>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</si>
  <si>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</si>
  <si>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</si>
  <si>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</si>
  <si>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</si>
  <si>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</si>
  <si>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</si>
  <si>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</si>
  <si>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</si>
  <si>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</si>
  <si>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</si>
  <si>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</si>
  <si>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</si>
  <si>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</si>
  <si>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</si>
  <si>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</si>
  <si>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</si>
  <si>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</si>
  <si>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</si>
  <si>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</si>
  <si>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</si>
  <si>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</si>
  <si>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</si>
  <si>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</si>
  <si>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</si>
  <si>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</si>
  <si>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</si>
  <si>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</si>
  <si>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</si>
  <si>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</si>
  <si>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</si>
  <si>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</si>
  <si>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</si>
  <si>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</si>
  <si>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</si>
  <si>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</si>
  <si>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</si>
  <si>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</si>
  <si>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</si>
  <si>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</si>
  <si>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</si>
  <si>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</si>
  <si>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</si>
  <si>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</si>
  <si>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</si>
  <si>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</si>
  <si>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</si>
  <si>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</si>
  <si>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</si>
  <si>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</si>
  <si>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</si>
  <si>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</si>
  <si>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</si>
  <si>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</si>
  <si>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</si>
  <si>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</si>
  <si>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</si>
  <si>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</si>
  <si>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</si>
  <si>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</si>
  <si>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</si>
  <si>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</si>
  <si>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</si>
  <si>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</si>
  <si>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</si>
  <si>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</si>
  <si>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</si>
  <si>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</si>
  <si>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</si>
  <si>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</si>
  <si>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</si>
  <si>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</si>
  <si>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</si>
  <si>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</si>
  <si>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</si>
  <si>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</si>
  <si>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</si>
  <si>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</si>
  <si>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</si>
  <si>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</si>
  <si>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</si>
  <si>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</si>
  <si>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</si>
  <si>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</si>
  <si>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</si>
  <si>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</si>
  <si>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</si>
  <si>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</si>
  <si>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</si>
  <si>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</si>
  <si>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</si>
  <si>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</si>
  <si>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</si>
  <si>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</si>
  <si>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</si>
  <si>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</si>
  <si>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</si>
  <si>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</si>
  <si>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</si>
  <si>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</si>
  <si>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</si>
  <si>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</si>
  <si>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</si>
  <si>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</si>
  <si>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</si>
  <si>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</si>
  <si>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</si>
  <si>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</si>
  <si>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</si>
  <si>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</si>
  <si>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</si>
  <si>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</si>
  <si>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</si>
  <si>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</si>
  <si>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</si>
  <si>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</si>
  <si>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</si>
  <si>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</si>
  <si>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</si>
  <si>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</si>
  <si>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</si>
  <si>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</si>
  <si>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</si>
  <si>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</si>
  <si>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</si>
  <si>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</si>
  <si>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</si>
  <si>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</si>
  <si>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</si>
  <si>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</si>
  <si>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</si>
  <si>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</si>
  <si>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</si>
  <si>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</si>
  <si>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</si>
  <si>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</si>
  <si>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</si>
  <si>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</si>
  <si>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</si>
  <si>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</si>
  <si>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</si>
  <si>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</si>
  <si>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</si>
  <si>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</si>
  <si>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</si>
  <si>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</si>
  <si>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</si>
  <si>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</si>
  <si>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</si>
  <si>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</si>
  <si>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</si>
  <si>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</si>
  <si>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</si>
  <si>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</si>
  <si>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</si>
  <si>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</si>
  <si>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</si>
  <si>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</si>
  <si>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</si>
  <si>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</si>
  <si>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</si>
  <si>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</si>
  <si>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</si>
  <si>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</si>
  <si>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</si>
  <si>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</si>
  <si>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</si>
  <si>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</si>
  <si>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</si>
  <si>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</si>
  <si>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</si>
  <si>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</si>
  <si>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</si>
  <si>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</si>
  <si>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</si>
  <si>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</si>
  <si>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</si>
  <si>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</si>
  <si>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</si>
  <si>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</si>
  <si>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</si>
  <si>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</si>
  <si>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</si>
  <si>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</si>
  <si>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</si>
  <si>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</si>
  <si>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</si>
  <si>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</si>
  <si>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</si>
  <si>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</si>
  <si>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</si>
  <si>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</si>
  <si>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</si>
  <si>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</si>
  <si>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</si>
  <si>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</si>
  <si>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</si>
  <si>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</si>
  <si>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</si>
  <si>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</si>
  <si>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</si>
  <si>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</si>
  <si>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</si>
  <si>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</si>
  <si>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</si>
  <si>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</si>
  <si>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</si>
  <si>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</si>
  <si>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</si>
  <si>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</si>
  <si>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</si>
  <si>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</si>
  <si>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</si>
  <si>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</si>
  <si>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</si>
  <si>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</si>
  <si>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</si>
  <si>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</si>
  <si>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</si>
  <si>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</si>
  <si>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</si>
  <si>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</si>
  <si>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</si>
  <si>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</si>
  <si>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</si>
  <si>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</si>
  <si>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</si>
  <si>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</si>
  <si>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</si>
  <si>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</si>
  <si>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</si>
  <si>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</si>
  <si>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</si>
  <si>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</si>
  <si>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</si>
  <si>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</si>
  <si>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</si>
  <si>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</si>
  <si>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</si>
  <si>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</si>
  <si>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</si>
  <si>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</si>
  <si>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</si>
  <si>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</si>
  <si>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</si>
  <si>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</si>
  <si>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</si>
  <si>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</si>
  <si>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</si>
  <si>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</si>
  <si>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</si>
  <si>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</si>
  <si>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</si>
  <si>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</si>
  <si>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</si>
  <si>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</si>
  <si>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</si>
  <si>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</si>
  <si>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</si>
  <si>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</si>
  <si>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</si>
  <si>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</si>
  <si>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</si>
  <si>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</si>
  <si>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</si>
  <si>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</si>
  <si>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</si>
  <si>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</si>
  <si>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</si>
  <si>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</si>
  <si>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</si>
  <si>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</si>
  <si>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</si>
  <si>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</si>
  <si>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</si>
  <si>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</si>
  <si>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</si>
  <si>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</si>
  <si>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</si>
  <si>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</si>
  <si>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</si>
  <si>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</si>
  <si>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</si>
  <si>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</si>
  <si>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</si>
  <si>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</si>
  <si>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</si>
  <si>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</si>
  <si>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</si>
  <si>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</si>
  <si>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</si>
  <si>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</si>
  <si>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</si>
  <si>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</si>
  <si>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</si>
  <si>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</si>
  <si>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</si>
  <si>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</si>
  <si>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</si>
  <si>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</si>
  <si>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</si>
  <si>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</si>
  <si>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</si>
  <si>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</si>
  <si>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</si>
  <si>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</si>
  <si>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</si>
  <si>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</si>
  <si>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</si>
  <si>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</si>
  <si>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</si>
  <si>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</si>
  <si>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</si>
  <si>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</si>
  <si>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</si>
  <si>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</si>
  <si>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</si>
  <si>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</si>
  <si>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</si>
  <si>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</si>
  <si>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</si>
  <si>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</si>
  <si>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</si>
  <si>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</si>
  <si>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</si>
  <si>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</si>
  <si>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</si>
  <si>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</si>
  <si>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</si>
  <si>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</si>
  <si>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</si>
  <si>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</si>
  <si>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</si>
  <si>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</si>
  <si>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</si>
  <si>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</si>
  <si>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</si>
  <si>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</si>
  <si>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</si>
  <si>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</si>
  <si>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</si>
  <si>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</si>
  <si>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</si>
  <si>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</si>
  <si>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</si>
  <si>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</si>
  <si>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</si>
  <si>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</si>
  <si>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</si>
  <si>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</si>
  <si>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</si>
  <si>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</si>
  <si>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</si>
  <si>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</si>
  <si>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</si>
  <si>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</si>
  <si>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</si>
  <si>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</si>
  <si>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</si>
  <si>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</si>
  <si>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</si>
  <si>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</si>
  <si>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</si>
  <si>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</si>
  <si>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</si>
  <si>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</si>
  <si>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</si>
  <si>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</si>
  <si>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</si>
  <si>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</si>
  <si>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</si>
  <si>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</si>
  <si>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</si>
  <si>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</si>
  <si>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</si>
  <si>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</si>
  <si>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</si>
  <si>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</si>
  <si>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</si>
  <si>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</si>
  <si>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</si>
  <si>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</si>
  <si>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</si>
  <si>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</si>
  <si>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</si>
  <si>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</si>
  <si>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</si>
  <si>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</si>
  <si>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</si>
  <si>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</si>
  <si>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</si>
  <si>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</si>
  <si>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</si>
  <si>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</si>
  <si>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</si>
  <si>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</si>
  <si>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</si>
  <si>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</si>
  <si>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</si>
  <si>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</si>
  <si>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</si>
  <si>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</si>
  <si>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</si>
  <si>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</si>
  <si>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</si>
  <si>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</si>
  <si>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</si>
  <si>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</si>
  <si>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</si>
  <si>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</si>
  <si>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</si>
  <si>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</si>
  <si>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</si>
  <si>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</si>
  <si>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</si>
  <si>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</si>
  <si>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</si>
  <si>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</si>
  <si>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</si>
  <si>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</si>
  <si>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</si>
  <si>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</si>
  <si>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</si>
  <si>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</si>
  <si>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</si>
  <si>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</si>
  <si>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</si>
  <si>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</si>
  <si>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</si>
  <si>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</si>
  <si>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</si>
  <si>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</si>
  <si>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</si>
  <si>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</si>
  <si>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</si>
  <si>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</si>
  <si>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</si>
  <si>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</si>
  <si>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</si>
  <si>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</si>
  <si>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</si>
  <si>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</si>
  <si>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</si>
  <si>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</si>
  <si>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</si>
  <si>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</si>
  <si>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</si>
  <si>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</si>
  <si>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</si>
  <si>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</si>
  <si>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</si>
  <si>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</si>
  <si>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</si>
  <si>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</si>
  <si>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</si>
  <si>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</si>
  <si>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</si>
  <si>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</si>
  <si>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</si>
  <si>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</si>
  <si>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</si>
  <si>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</si>
  <si>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</si>
  <si>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</si>
  <si>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</si>
  <si>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</si>
  <si>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</si>
  <si>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</si>
  <si>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</si>
  <si>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</si>
  <si>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</si>
  <si>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</si>
  <si>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</si>
  <si>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</si>
  <si>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</si>
  <si>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</si>
  <si>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</si>
  <si>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</si>
  <si>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</si>
  <si>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</si>
  <si>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</si>
  <si>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</si>
  <si>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</si>
  <si>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</si>
  <si>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</si>
  <si>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</si>
  <si>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</si>
  <si>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</si>
  <si>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</si>
  <si>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</si>
  <si>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</si>
  <si>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</si>
  <si>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</si>
  <si>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</si>
  <si>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</si>
  <si>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</si>
  <si>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</si>
  <si>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</si>
  <si>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</si>
  <si>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</si>
  <si>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</si>
  <si>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</si>
  <si>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</si>
  <si>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</si>
  <si>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</si>
  <si>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</si>
  <si>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</si>
  <si>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</si>
  <si>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</si>
  <si>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</si>
  <si>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</si>
  <si>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</si>
  <si>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</si>
  <si>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</si>
  <si>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</si>
  <si>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</si>
  <si>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</si>
  <si>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</si>
  <si>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</si>
  <si>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</si>
  <si>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</si>
  <si>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</si>
  <si>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</si>
  <si>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</si>
  <si>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</si>
  <si>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</si>
  <si>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</si>
  <si>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</si>
  <si>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</si>
  <si>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</si>
  <si>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</si>
  <si>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</si>
  <si>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</si>
  <si>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</si>
  <si>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</si>
  <si>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</si>
  <si>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</si>
  <si>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</si>
  <si>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</si>
  <si>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</si>
  <si>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</si>
  <si>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</si>
  <si>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</si>
  <si>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</si>
  <si>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</si>
  <si>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</si>
  <si>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</si>
  <si>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</si>
  <si>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</si>
  <si>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</si>
  <si>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</si>
  <si>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</si>
  <si>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</si>
  <si>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</si>
  <si>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</si>
  <si>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</si>
  <si>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</si>
  <si>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</si>
  <si>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</si>
  <si>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</si>
  <si>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</si>
  <si>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</si>
  <si>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</si>
  <si>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</si>
  <si>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</si>
  <si>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</si>
  <si>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</si>
  <si>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</si>
  <si>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</si>
  <si>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</si>
  <si>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</si>
  <si>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</si>
  <si>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</si>
  <si>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</si>
  <si>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</si>
  <si>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</si>
  <si>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</si>
  <si>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</si>
  <si>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</si>
  <si>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</si>
  <si>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</si>
  <si>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</si>
  <si>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</si>
  <si>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</si>
  <si>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</si>
  <si>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</si>
  <si>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</si>
  <si>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</si>
  <si>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</si>
  <si>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</si>
  <si>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</si>
  <si>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</si>
  <si>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</si>
  <si>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</si>
  <si>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</si>
  <si>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</si>
  <si>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</si>
  <si>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</si>
  <si>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</si>
  <si>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</si>
  <si>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</si>
  <si>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</si>
  <si>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</si>
  <si>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</si>
  <si>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</si>
  <si>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</si>
  <si>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</si>
  <si>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</si>
  <si>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</si>
  <si>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</si>
  <si>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</si>
  <si>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</si>
  <si>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</si>
  <si>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</si>
  <si>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</si>
  <si>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</si>
  <si>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</si>
  <si>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</si>
  <si>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</si>
  <si>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</si>
  <si>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</si>
  <si>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</si>
  <si>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</si>
  <si>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</si>
  <si>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</si>
  <si>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</si>
  <si>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</si>
  <si>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</si>
  <si>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</si>
  <si>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</si>
  <si>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</si>
  <si>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</si>
  <si>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</si>
  <si>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</si>
  <si>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</si>
  <si>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</si>
  <si>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</si>
  <si>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</si>
  <si>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</si>
  <si>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</si>
  <si>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</si>
  <si>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</si>
  <si>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</si>
  <si>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</si>
  <si>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</si>
  <si>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</si>
  <si>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</si>
  <si>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</si>
  <si>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</si>
  <si>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</si>
  <si>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</si>
  <si>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</si>
  <si>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</si>
  <si>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</si>
  <si>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</si>
  <si>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</si>
  <si>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</si>
  <si>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</si>
  <si>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</si>
  <si>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</si>
  <si>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</si>
  <si>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</si>
  <si>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</si>
  <si>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</si>
  <si>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</si>
  <si>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</si>
  <si>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</si>
  <si>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</si>
  <si>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</si>
  <si>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</si>
  <si>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</si>
  <si>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</si>
  <si>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</si>
  <si>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</si>
  <si>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</si>
  <si>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</si>
  <si>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</si>
  <si>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</si>
  <si>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</si>
  <si>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</si>
  <si>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</si>
  <si>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</si>
  <si>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</si>
  <si>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</si>
  <si>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</si>
  <si>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</si>
  <si>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</si>
  <si>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</si>
  <si>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</si>
  <si>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</si>
  <si>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</si>
  <si>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</si>
  <si>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</si>
  <si>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</si>
  <si>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</si>
  <si>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</si>
  <si>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</si>
  <si>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</si>
  <si>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</si>
  <si>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</si>
  <si>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</si>
  <si>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</si>
  <si>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</si>
  <si>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</si>
  <si>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</si>
  <si>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</si>
  <si>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</si>
  <si>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</si>
  <si>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</si>
  <si>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</si>
  <si>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</si>
  <si>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</si>
  <si>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</si>
  <si>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</si>
  <si>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</si>
  <si>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</si>
  <si>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</si>
  <si>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</si>
  <si>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</si>
  <si>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</si>
  <si>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</si>
  <si>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</si>
  <si>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</si>
  <si>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</si>
  <si>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</si>
  <si>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</si>
  <si>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</si>
  <si>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</si>
  <si>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</si>
  <si>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</si>
  <si>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</si>
  <si>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</si>
  <si>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</si>
  <si>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</si>
  <si>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</si>
  <si>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</si>
  <si>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</si>
  <si>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</si>
  <si>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</si>
  <si>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</si>
  <si>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</si>
  <si>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</si>
  <si>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</si>
  <si>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</si>
  <si>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</si>
  <si>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</si>
  <si>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</si>
  <si>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</si>
  <si>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</si>
  <si>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</si>
  <si>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</si>
  <si>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</si>
  <si>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</si>
  <si>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</si>
  <si>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</si>
  <si>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</si>
  <si>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</si>
  <si>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</si>
  <si>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</si>
  <si>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</si>
  <si>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</si>
  <si>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</si>
  <si>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</si>
  <si>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</si>
  <si>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</si>
  <si>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</si>
  <si>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</si>
  <si>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</si>
  <si>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</si>
  <si>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</si>
  <si>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</si>
  <si>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</si>
  <si>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</si>
  <si>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</si>
  <si>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</si>
  <si>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</si>
  <si>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</si>
  <si>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</si>
  <si>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</si>
  <si>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</si>
  <si>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</si>
  <si>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</si>
  <si>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</si>
  <si>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</si>
  <si>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</si>
  <si>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</si>
  <si>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</si>
  <si>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</si>
  <si>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</si>
  <si>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</si>
  <si>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</si>
  <si>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</si>
  <si>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</si>
  <si>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</si>
  <si>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</si>
  <si>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</si>
  <si>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</si>
  <si>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</si>
  <si>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</si>
  <si>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</si>
  <si>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</si>
  <si>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</si>
  <si>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</si>
  <si>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</si>
  <si>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</si>
  <si>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</si>
  <si>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</si>
  <si>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</si>
  <si>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</si>
  <si>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</si>
  <si>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</si>
  <si>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</si>
  <si>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</si>
  <si>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</si>
  <si>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</si>
  <si>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</si>
  <si>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</si>
  <si>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</si>
  <si>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</si>
  <si>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</si>
  <si>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</si>
  <si>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</si>
  <si>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</si>
  <si>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</si>
  <si>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</si>
  <si>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</si>
  <si>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</si>
  <si>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</si>
  <si>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</si>
  <si>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</si>
  <si>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</si>
  <si>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</si>
  <si>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</si>
  <si>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</si>
  <si>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</si>
  <si>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</si>
  <si>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</si>
  <si>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</si>
  <si>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</si>
  <si>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</si>
  <si>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</si>
  <si>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</si>
  <si>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</si>
  <si>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</si>
  <si>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</si>
  <si>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</si>
  <si>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</si>
  <si>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</si>
  <si>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</si>
  <si>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</si>
  <si>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</si>
  <si>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</si>
  <si>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</si>
  <si>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</si>
  <si>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</si>
  <si>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</si>
  <si>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</si>
  <si>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</si>
  <si>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</si>
  <si>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</si>
  <si>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</si>
  <si>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</si>
  <si>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</si>
  <si>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</si>
  <si>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</si>
  <si>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</si>
  <si>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</si>
  <si>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</si>
  <si>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</si>
  <si>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</si>
  <si>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</si>
  <si>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</si>
  <si>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</si>
  <si>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</si>
  <si>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</si>
  <si>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</si>
  <si>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</si>
  <si>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</si>
  <si>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</si>
  <si>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</si>
  <si>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</si>
  <si>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</si>
  <si>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</si>
  <si>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</si>
  <si>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</si>
  <si>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</si>
  <si>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</si>
  <si>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</si>
  <si>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</si>
  <si>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</si>
  <si>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</si>
  <si>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</si>
  <si>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</si>
  <si>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</si>
  <si>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</si>
  <si>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</si>
  <si>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</si>
  <si>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</si>
  <si>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</si>
  <si>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</si>
  <si>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</si>
  <si>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</si>
  <si>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</si>
  <si>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</si>
  <si>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</si>
  <si>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</si>
  <si>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</si>
  <si>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</si>
  <si>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</si>
  <si>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</si>
  <si>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</si>
  <si>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</si>
  <si>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</si>
  <si>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</si>
  <si>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</si>
  <si>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</si>
  <si>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</si>
  <si>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</si>
  <si>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</si>
  <si>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</si>
  <si>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</si>
  <si>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</si>
  <si>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</si>
  <si>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</si>
  <si>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</si>
  <si>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</si>
  <si>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</si>
  <si>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</si>
  <si>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</si>
  <si>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</si>
  <si>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</si>
  <si>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</si>
  <si>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</si>
  <si>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</si>
  <si>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</si>
  <si>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</si>
  <si>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</si>
  <si>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</si>
  <si>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</si>
  <si>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</si>
  <si>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</si>
  <si>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</si>
  <si>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</si>
  <si>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</si>
  <si>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</si>
  <si>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</si>
  <si>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</si>
  <si>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</si>
  <si>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</si>
  <si>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</si>
  <si>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</si>
  <si>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</si>
  <si>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</si>
  <si>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</si>
  <si>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</si>
  <si>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</si>
  <si>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</si>
  <si>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</si>
  <si>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</si>
  <si>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</si>
  <si>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</si>
  <si>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</si>
  <si>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</si>
  <si>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</si>
  <si>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</si>
  <si>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</si>
  <si>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</si>
  <si>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</si>
  <si>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</si>
  <si>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</si>
  <si>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</si>
  <si>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</si>
  <si>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</si>
  <si>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</si>
  <si>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</si>
  <si>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</si>
  <si>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</si>
  <si>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</si>
  <si>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</si>
  <si>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</si>
  <si>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</si>
  <si>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 xml:space="preserve">This worksheet is used to save and retrieve Infor Lawson Drill Around mapping information.  Do not Delete This WorkSheet. </t>
  </si>
  <si>
    <t>Created with Query Wizard 10.0.7.155</t>
  </si>
  <si>
    <t>ProductLine</t>
  </si>
  <si>
    <t>SystemCode</t>
  </si>
  <si>
    <t>SSType</t>
  </si>
  <si>
    <t>KeyFields</t>
  </si>
  <si>
    <t>kfn</t>
  </si>
  <si>
    <t>Required</t>
  </si>
  <si>
    <t>MappedFields</t>
  </si>
  <si>
    <t>Type</t>
  </si>
  <si>
    <t>PROD</t>
  </si>
  <si>
    <t>GL</t>
  </si>
  <si>
    <t/>
  </si>
  <si>
    <t>06/30/2021</t>
  </si>
  <si>
    <t>If you have any questions or concerns please call Communty Health Systems at 360-236-4210 or send an e-mail to</t>
  </si>
  <si>
    <t>hos@doh.wa.gov.</t>
  </si>
  <si>
    <t>To submit your report by electronic mail, please send to:</t>
  </si>
  <si>
    <t>06/30/2020</t>
  </si>
  <si>
    <t>Highline Medical Center</t>
  </si>
  <si>
    <t>16251 Sylvester Rd SW</t>
  </si>
  <si>
    <t>Burien, WA 98166</t>
  </si>
  <si>
    <t>King</t>
  </si>
  <si>
    <t>Ketul Patel</t>
  </si>
  <si>
    <t>Michael Fitzgerald</t>
  </si>
  <si>
    <t>Uli Chi</t>
  </si>
  <si>
    <t>206-244-9970</t>
  </si>
  <si>
    <t>206-246-5385</t>
  </si>
  <si>
    <t>Increase in Professional Fees expense and a decline in Equivalent Patient Days in FY20.</t>
  </si>
  <si>
    <t>There is a 18.95% decline in volumes and the expense has increased slightly from FY19.</t>
  </si>
  <si>
    <t>There is a 19.78% decline in volume as well as an increase of 27.22% in expense.</t>
  </si>
  <si>
    <t>There is a 37.32% decline in volumes and a 14.67% decrease in expense.</t>
  </si>
  <si>
    <t>There is a 29.51% decline in volumes with a slight increase in expense including supplies.</t>
  </si>
  <si>
    <t>Clinical Engineering Fees $2.1M was included in DOH Department 8790, Other Admin Services in past years.</t>
  </si>
  <si>
    <t>Highline Medical Center   H-126     FYE 06/30/2020</t>
  </si>
  <si>
    <t>2019</t>
  </si>
  <si>
    <t>2020</t>
  </si>
  <si>
    <t>David Nosacka</t>
  </si>
  <si>
    <t>√</t>
  </si>
  <si>
    <t>We changed the way the MRI STAT was captured in FY22.</t>
  </si>
  <si>
    <t>Due to changes in dept mapping in FY22.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</si>
</sst>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2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b/>
      <sz val="14.05"/>
      <color indexed="8"/>
      <name val="Times New Roman"/>
      <family val="1"/>
    </font>
    <font>
      <sz val="12"/>
      <color rgb="FF0000FF"/>
      <name val="Calibri"/>
      <family val="2"/>
    </font>
    <font>
      <sz val="12"/>
      <color rgb="FF0000FF"/>
      <name val="Arial"/>
      <family val="2"/>
    </font>
    <font>
      <sz val="14"/>
      <color rgb="FF0000FF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</cellStyleXfs>
  <cellXfs count="29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8" fontId="9" fillId="4" borderId="1" xfId="0" applyNumberFormat="1" applyFont="1" applyFill="1" applyBorder="1" applyAlignment="1" applyProtection="1">
      <alignment horizontal="center"/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49" fontId="9" fillId="4" borderId="1" xfId="0" quotePrefix="1" applyNumberFormat="1" applyFont="1" applyFill="1" applyBorder="1" applyProtection="1">
      <protection locked="0"/>
    </xf>
    <xf numFmtId="49" fontId="0" fillId="0" borderId="0" xfId="0" applyNumberFormat="1"/>
    <xf numFmtId="49" fontId="9" fillId="4" borderId="1" xfId="0" quotePrefix="1" applyNumberFormat="1" applyFont="1" applyFill="1" applyBorder="1" applyAlignment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8" fillId="0" borderId="0" xfId="0" applyFont="1" applyAlignment="1">
      <alignment horizontal="center"/>
    </xf>
    <xf numFmtId="37" fontId="4" fillId="8" borderId="2" xfId="0" applyNumberFormat="1" applyFont="1" applyFill="1" applyBorder="1" applyAlignment="1" applyProtection="1"/>
    <xf numFmtId="37" fontId="20" fillId="0" borderId="0" xfId="0" applyFont="1" applyAlignment="1"/>
    <xf numFmtId="37" fontId="21" fillId="0" borderId="0" xfId="0" applyFont="1" applyAlignment="1"/>
    <xf numFmtId="37" fontId="5" fillId="0" borderId="0" xfId="0" applyFont="1" applyAlignment="1">
      <alignment horizontal="left"/>
    </xf>
    <xf numFmtId="37" fontId="4" fillId="8" borderId="2" xfId="0" applyNumberFormat="1" applyFont="1" applyFill="1" applyBorder="1" applyProtection="1"/>
    <xf numFmtId="37" fontId="19" fillId="8" borderId="0" xfId="0" applyFont="1" applyFill="1" applyAlignment="1">
      <alignment horizontal="left"/>
    </xf>
    <xf numFmtId="37" fontId="19" fillId="0" borderId="0" xfId="0" applyFont="1"/>
    <xf numFmtId="37" fontId="9" fillId="3" borderId="0" xfId="0" applyFont="1" applyFill="1" applyAlignment="1" applyProtection="1">
      <alignment horizontal="center" vertical="center"/>
    </xf>
  </cellXfs>
  <cellStyles count="6">
    <cellStyle name="Comma" xfId="1" builtinId="3"/>
    <cellStyle name="Comma 2" xfId="5" xr:uid="{00000000-0005-0000-0000-000001000000}"/>
    <cellStyle name="Hyperlink" xfId="2" builtinId="8"/>
    <cellStyle name="Normal" xfId="0" builtinId="0"/>
    <cellStyle name="Normal 3" xfId="4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DCB4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pane xSplit="1" topLeftCell="B1" activePane="topRight" state="frozen"/>
      <selection pane="topRight" activeCell="C296" sqref="C29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1257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282"/>
      <c r="C15" s="233"/>
    </row>
    <row r="16" spans="1:6" ht="12.75" customHeight="1" x14ac:dyDescent="0.35">
      <c r="A16" s="283" t="s">
        <v>1263</v>
      </c>
      <c r="C16" s="233"/>
      <c r="F16" s="279"/>
    </row>
    <row r="17" spans="1:6" ht="12.75" customHeight="1" x14ac:dyDescent="0.35">
      <c r="A17" s="283" t="s">
        <v>1262</v>
      </c>
      <c r="C17" s="279"/>
    </row>
    <row r="18" spans="1:6" ht="12.75" customHeight="1" x14ac:dyDescent="0.35">
      <c r="A18" s="225"/>
      <c r="C18" s="233"/>
    </row>
    <row r="19" spans="1:6" ht="12.75" customHeight="1" x14ac:dyDescent="0.35">
      <c r="C19" s="233"/>
    </row>
    <row r="20" spans="1:6" ht="12.75" customHeight="1" x14ac:dyDescent="0.35">
      <c r="A20" s="270" t="s">
        <v>1233</v>
      </c>
      <c r="B20" s="270"/>
      <c r="C20" s="280"/>
      <c r="D20" s="270"/>
      <c r="E20" s="270"/>
      <c r="F20" s="270"/>
    </row>
    <row r="21" spans="1:6" ht="22.5" customHeight="1" x14ac:dyDescent="0.35">
      <c r="A21" s="199"/>
      <c r="C21" s="233"/>
    </row>
    <row r="22" spans="1:6" ht="12.65" customHeight="1" x14ac:dyDescent="0.35">
      <c r="A22" s="234" t="s">
        <v>1253</v>
      </c>
      <c r="B22" s="235"/>
      <c r="C22" s="236"/>
      <c r="D22" s="234"/>
      <c r="E22" s="234"/>
    </row>
    <row r="23" spans="1:6" ht="12.65" customHeight="1" x14ac:dyDescent="0.35">
      <c r="B23" s="199"/>
      <c r="C23" s="233"/>
    </row>
    <row r="24" spans="1:6" ht="12.65" customHeight="1" x14ac:dyDescent="0.35">
      <c r="A24" s="237" t="s">
        <v>3</v>
      </c>
      <c r="C24" s="233"/>
    </row>
    <row r="25" spans="1:6" ht="12.65" customHeight="1" x14ac:dyDescent="0.35">
      <c r="A25" s="198" t="s">
        <v>1234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1235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1236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1237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2625.9600000000005</v>
      </c>
      <c r="C47" s="184">
        <v>370</v>
      </c>
      <c r="D47" s="184">
        <v>0</v>
      </c>
      <c r="E47" s="184">
        <v>0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102.7</v>
      </c>
      <c r="P47" s="184">
        <v>79.180000000000007</v>
      </c>
      <c r="Q47" s="184">
        <v>0</v>
      </c>
      <c r="R47" s="184">
        <v>0</v>
      </c>
      <c r="S47" s="184">
        <v>619.36</v>
      </c>
      <c r="T47" s="184">
        <v>0</v>
      </c>
      <c r="U47" s="184">
        <v>0</v>
      </c>
      <c r="V47" s="184">
        <v>0</v>
      </c>
      <c r="W47" s="184">
        <v>0</v>
      </c>
      <c r="X47" s="184">
        <v>0</v>
      </c>
      <c r="Y47" s="184">
        <v>0</v>
      </c>
      <c r="Z47" s="184">
        <v>0</v>
      </c>
      <c r="AA47" s="184">
        <v>0</v>
      </c>
      <c r="AB47" s="184">
        <v>0</v>
      </c>
      <c r="AC47" s="184">
        <v>0</v>
      </c>
      <c r="AD47" s="184">
        <v>0</v>
      </c>
      <c r="AE47" s="184">
        <v>0</v>
      </c>
      <c r="AF47" s="184">
        <v>0</v>
      </c>
      <c r="AG47" s="184">
        <v>0</v>
      </c>
      <c r="AH47" s="184">
        <v>0</v>
      </c>
      <c r="AI47" s="184">
        <v>0</v>
      </c>
      <c r="AJ47" s="184">
        <v>1149.19</v>
      </c>
      <c r="AK47" s="184">
        <v>0</v>
      </c>
      <c r="AL47" s="184">
        <v>0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0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119.28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100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0</v>
      </c>
      <c r="BZ47" s="184">
        <v>0</v>
      </c>
      <c r="CA47" s="184">
        <v>86.25</v>
      </c>
      <c r="CB47" s="184">
        <v>0</v>
      </c>
      <c r="CC47" s="184">
        <v>0</v>
      </c>
      <c r="CD47" s="195"/>
      <c r="CE47" s="195">
        <f>SUM(C47:CC47)</f>
        <v>2625.9600000000005</v>
      </c>
    </row>
    <row r="48" spans="1:83" ht="12.65" customHeight="1" x14ac:dyDescent="0.35">
      <c r="A48" s="175" t="s">
        <v>205</v>
      </c>
      <c r="B48" s="183">
        <v>22500254.499999996</v>
      </c>
      <c r="C48" s="242">
        <f>ROUND(((B48/CE61)*C61),0)</f>
        <v>730482</v>
      </c>
      <c r="D48" s="242">
        <f>ROUND(((B48/CE61)*D61),0)</f>
        <v>0</v>
      </c>
      <c r="E48" s="195">
        <f>ROUND(((B48/CE61)*E61),0)</f>
        <v>4045011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883433</v>
      </c>
      <c r="P48" s="195">
        <f>ROUND(((B48/CE61)*P61),0)</f>
        <v>1347825</v>
      </c>
      <c r="Q48" s="195">
        <f>ROUND(((B48/CE61)*Q61),0)</f>
        <v>341073</v>
      </c>
      <c r="R48" s="195">
        <f>ROUND(((B48/CE61)*R61),0)</f>
        <v>0</v>
      </c>
      <c r="S48" s="195">
        <f>ROUND(((B48/CE61)*S61),0)</f>
        <v>146478</v>
      </c>
      <c r="T48" s="195">
        <f>ROUND(((B48/CE61)*T61),0)</f>
        <v>18484</v>
      </c>
      <c r="U48" s="195">
        <f>ROUND(((B48/CE61)*U61),0)</f>
        <v>530561</v>
      </c>
      <c r="V48" s="195">
        <f>ROUND(((B48/CE61)*V61),0)</f>
        <v>97237</v>
      </c>
      <c r="W48" s="195">
        <f>ROUND(((B48/CE61)*W61),0)</f>
        <v>143768</v>
      </c>
      <c r="X48" s="195">
        <f>ROUND(((B48/CE61)*X61),0)</f>
        <v>210627</v>
      </c>
      <c r="Y48" s="195">
        <f>ROUND(((B48/CE61)*Y61),0)</f>
        <v>521819</v>
      </c>
      <c r="Z48" s="195">
        <f>ROUND(((B48/CE61)*Z61),0)</f>
        <v>85922</v>
      </c>
      <c r="AA48" s="195">
        <f>ROUND(((B48/CE61)*AA61),0)</f>
        <v>56484</v>
      </c>
      <c r="AB48" s="195">
        <f>ROUND(((B48/CE61)*AB61),0)</f>
        <v>669432</v>
      </c>
      <c r="AC48" s="195">
        <f>ROUND(((B48/CE61)*AC61),0)</f>
        <v>319265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1384354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7970100</v>
      </c>
      <c r="AK48" s="195">
        <f>ROUND(((B48/CE61)*AK61),0)</f>
        <v>59829</v>
      </c>
      <c r="AL48" s="195">
        <f>ROUND(((B48/CE61)*AL61),0)</f>
        <v>23419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574698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391560</v>
      </c>
      <c r="AZ48" s="195">
        <f>ROUND(((B48/CE61)*AZ61),0)</f>
        <v>0</v>
      </c>
      <c r="BA48" s="195">
        <f>ROUND(((B48/CE61)*BA61),0)</f>
        <v>96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124598</v>
      </c>
      <c r="BF48" s="195">
        <f>ROUND(((B48/CE61)*BF61),0)</f>
        <v>534131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23156</v>
      </c>
      <c r="BM48" s="195">
        <f>ROUND(((B48/CE61)*BM61),0)</f>
        <v>0</v>
      </c>
      <c r="BN48" s="195">
        <f>ROUND(((B48/CE61)*BN61),0)</f>
        <v>123699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301418</v>
      </c>
      <c r="BZ48" s="195">
        <f>ROUND(((B48/CE61)*BZ61),0)</f>
        <v>147989</v>
      </c>
      <c r="CA48" s="195">
        <f>ROUND(((B48/CE61)*CA61),0)</f>
        <v>121862</v>
      </c>
      <c r="CB48" s="195">
        <f>ROUND(((B48/CE61)*CB61),0)</f>
        <v>0</v>
      </c>
      <c r="CC48" s="195">
        <f>ROUND(((B48/CE61)*CC61),0)</f>
        <v>571446</v>
      </c>
      <c r="CD48" s="195"/>
      <c r="CE48" s="195">
        <f>SUM(C48:CD48)</f>
        <v>22500256</v>
      </c>
    </row>
    <row r="49" spans="1:84" ht="12.65" customHeight="1" x14ac:dyDescent="0.35">
      <c r="A49" s="175" t="s">
        <v>206</v>
      </c>
      <c r="B49" s="195">
        <f>B47+B48</f>
        <v>22502880.459999997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8896820.410000002</v>
      </c>
      <c r="C51" s="184">
        <v>94178.540000000008</v>
      </c>
      <c r="D51" s="184">
        <v>0</v>
      </c>
      <c r="E51" s="184">
        <v>501609.43999999994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115585.26</v>
      </c>
      <c r="P51" s="184">
        <v>1241905.3099999998</v>
      </c>
      <c r="Q51" s="184">
        <v>43656.53</v>
      </c>
      <c r="R51" s="184">
        <v>0</v>
      </c>
      <c r="S51" s="184">
        <v>0</v>
      </c>
      <c r="T51" s="184">
        <v>0</v>
      </c>
      <c r="U51" s="184">
        <v>61088.15</v>
      </c>
      <c r="V51" s="184">
        <v>15974.880000000001</v>
      </c>
      <c r="W51" s="184">
        <v>335939.77</v>
      </c>
      <c r="X51" s="184">
        <v>26393.56</v>
      </c>
      <c r="Y51" s="184">
        <v>461259.31</v>
      </c>
      <c r="Z51" s="184">
        <v>758408.51</v>
      </c>
      <c r="AA51" s="184">
        <v>3696.75</v>
      </c>
      <c r="AB51" s="184">
        <v>345650.93</v>
      </c>
      <c r="AC51" s="184">
        <v>102326.17</v>
      </c>
      <c r="AD51" s="184">
        <v>0</v>
      </c>
      <c r="AE51" s="184">
        <v>3743.35</v>
      </c>
      <c r="AF51" s="184">
        <v>0</v>
      </c>
      <c r="AG51" s="184">
        <v>170511.82</v>
      </c>
      <c r="AH51" s="184">
        <v>0</v>
      </c>
      <c r="AI51" s="184">
        <v>0</v>
      </c>
      <c r="AJ51" s="184">
        <v>2895470.0300000003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32388.25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1249148.53</v>
      </c>
      <c r="BF51" s="184">
        <v>16511.38</v>
      </c>
      <c r="BG51" s="184">
        <v>0</v>
      </c>
      <c r="BH51" s="184">
        <v>0</v>
      </c>
      <c r="BI51" s="184">
        <v>357.63</v>
      </c>
      <c r="BJ51" s="184">
        <v>0</v>
      </c>
      <c r="BK51" s="184">
        <v>0</v>
      </c>
      <c r="BL51" s="184">
        <v>9137.49</v>
      </c>
      <c r="BM51" s="184">
        <v>0</v>
      </c>
      <c r="BN51" s="184">
        <v>77536.72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15999.02</v>
      </c>
      <c r="BZ51" s="184">
        <v>0</v>
      </c>
      <c r="CA51" s="184">
        <v>80475.08</v>
      </c>
      <c r="CB51" s="184">
        <v>0</v>
      </c>
      <c r="CC51" s="184">
        <v>237868</v>
      </c>
      <c r="CD51" s="195"/>
      <c r="CE51" s="195">
        <f>SUM(C51:CD51)</f>
        <v>8896820.410000002</v>
      </c>
    </row>
    <row r="52" spans="1:84" ht="12.65" customHeight="1" x14ac:dyDescent="0.35">
      <c r="A52" s="171" t="s">
        <v>208</v>
      </c>
      <c r="B52" s="184">
        <v>8288921.0999999996</v>
      </c>
      <c r="C52" s="195">
        <f>ROUND((B52/(CE76+CF76)*C76),0)</f>
        <v>215077</v>
      </c>
      <c r="D52" s="195">
        <f>ROUND((B52/(CE76+CF76)*D76),0)</f>
        <v>0</v>
      </c>
      <c r="E52" s="195">
        <f>ROUND((B52/(CE76+CF76)*E76),0)</f>
        <v>1637335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810401</v>
      </c>
      <c r="P52" s="195">
        <f>ROUND((B52/(CE76+CF76)*P76),0)</f>
        <v>906256</v>
      </c>
      <c r="Q52" s="195">
        <f>ROUND((B52/(CE76+CF76)*Q76),0)</f>
        <v>78399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299113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27055</v>
      </c>
      <c r="Y52" s="195">
        <f>ROUND((B52/(CE76+CF76)*Y76),0)</f>
        <v>489698</v>
      </c>
      <c r="Z52" s="195">
        <f>ROUND((B52/(CE76+CF76)*Z76),0)</f>
        <v>0</v>
      </c>
      <c r="AA52" s="195">
        <f>ROUND((B52/(CE76+CF76)*AA76),0)</f>
        <v>128821</v>
      </c>
      <c r="AB52" s="195">
        <f>ROUND((B52/(CE76+CF76)*AB76),0)</f>
        <v>60465</v>
      </c>
      <c r="AC52" s="195">
        <f>ROUND((B52/(CE76+CF76)*AC76),0)</f>
        <v>24733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923644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535371</v>
      </c>
      <c r="AK52" s="195">
        <f>ROUND((B52/(CE76+CF76)*AK76),0)</f>
        <v>2596</v>
      </c>
      <c r="AL52" s="195">
        <f>ROUND((B52/(CE76+CF76)*AL76),0)</f>
        <v>2630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66887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195606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797454</v>
      </c>
      <c r="BF52" s="195">
        <f>ROUND((B52/(CE76+CF76)*BF76),0)</f>
        <v>141529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729234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106856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86256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23503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8288919</v>
      </c>
    </row>
    <row r="53" spans="1:84" ht="12.65" customHeight="1" x14ac:dyDescent="0.35">
      <c r="A53" s="175" t="s">
        <v>206</v>
      </c>
      <c r="B53" s="195">
        <f>B51+B52</f>
        <v>17185741.510000002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5" customHeight="1" x14ac:dyDescent="0.35">
      <c r="A59" s="171" t="s">
        <v>233</v>
      </c>
      <c r="B59" s="175"/>
      <c r="C59" s="184">
        <v>2292</v>
      </c>
      <c r="D59" s="184"/>
      <c r="E59" s="184">
        <v>28268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>
        <v>3595</v>
      </c>
      <c r="P59" s="185">
        <v>395533</v>
      </c>
      <c r="Q59" s="185">
        <v>1153400</v>
      </c>
      <c r="R59" s="185">
        <v>0</v>
      </c>
      <c r="S59" s="245"/>
      <c r="T59" s="245"/>
      <c r="U59" s="222">
        <v>483168</v>
      </c>
      <c r="V59" s="185">
        <v>0</v>
      </c>
      <c r="W59" s="185">
        <v>3883</v>
      </c>
      <c r="X59" s="185">
        <v>20087</v>
      </c>
      <c r="Y59" s="185">
        <v>114735</v>
      </c>
      <c r="Z59" s="185">
        <v>0</v>
      </c>
      <c r="AA59" s="185">
        <v>1319</v>
      </c>
      <c r="AB59" s="245"/>
      <c r="AC59" s="185">
        <v>35698</v>
      </c>
      <c r="AD59" s="185">
        <v>30217</v>
      </c>
      <c r="AE59" s="185">
        <v>13643</v>
      </c>
      <c r="AF59" s="185">
        <v>0</v>
      </c>
      <c r="AG59" s="185">
        <v>36639</v>
      </c>
      <c r="AH59" s="185">
        <v>0</v>
      </c>
      <c r="AI59" s="185">
        <v>0</v>
      </c>
      <c r="AJ59" s="185">
        <v>231139.39</v>
      </c>
      <c r="AK59" s="185">
        <v>8782</v>
      </c>
      <c r="AL59" s="185">
        <v>2061</v>
      </c>
      <c r="AM59" s="185">
        <v>0</v>
      </c>
      <c r="AN59" s="185">
        <v>0</v>
      </c>
      <c r="AO59" s="185">
        <v>0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5"/>
      <c r="AW59" s="245"/>
      <c r="AX59" s="245"/>
      <c r="AY59" s="185">
        <v>108682</v>
      </c>
      <c r="AZ59" s="185">
        <v>86182</v>
      </c>
      <c r="BA59" s="245"/>
      <c r="BB59" s="245"/>
      <c r="BC59" s="245"/>
      <c r="BD59" s="245"/>
      <c r="BE59" s="185">
        <v>242643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5" customHeight="1" x14ac:dyDescent="0.35">
      <c r="A60" s="247" t="s">
        <v>234</v>
      </c>
      <c r="B60" s="175"/>
      <c r="C60" s="186">
        <v>20.324706730769226</v>
      </c>
      <c r="D60" s="186">
        <v>0</v>
      </c>
      <c r="E60" s="186">
        <v>178.20004807692308</v>
      </c>
      <c r="F60" s="186">
        <v>0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33.606923076923074</v>
      </c>
      <c r="P60" s="186">
        <v>37.119192307692309</v>
      </c>
      <c r="Q60" s="186">
        <v>10.974971153846155</v>
      </c>
      <c r="R60" s="186">
        <v>0</v>
      </c>
      <c r="S60" s="186">
        <v>12.974697115384615</v>
      </c>
      <c r="T60" s="186">
        <v>0.33426923076923082</v>
      </c>
      <c r="U60" s="186">
        <v>30.920105769230769</v>
      </c>
      <c r="V60" s="186">
        <v>4.4321346153846166</v>
      </c>
      <c r="W60" s="186">
        <v>4.7063076923076919</v>
      </c>
      <c r="X60" s="186">
        <v>8.5464951923076917</v>
      </c>
      <c r="Y60" s="186">
        <v>23.358504807692306</v>
      </c>
      <c r="Z60" s="186">
        <v>3.1811346153846149</v>
      </c>
      <c r="AA60" s="186">
        <v>2.067423076923077</v>
      </c>
      <c r="AB60" s="186">
        <v>25.604225961538461</v>
      </c>
      <c r="AC60" s="186">
        <v>14.300413461538461</v>
      </c>
      <c r="AD60" s="186">
        <v>0</v>
      </c>
      <c r="AE60" s="186">
        <v>0</v>
      </c>
      <c r="AF60" s="186">
        <v>0</v>
      </c>
      <c r="AG60" s="186">
        <v>53.015956730769233</v>
      </c>
      <c r="AH60" s="186">
        <v>0</v>
      </c>
      <c r="AI60" s="186">
        <v>0</v>
      </c>
      <c r="AJ60" s="186">
        <v>321.08595192307695</v>
      </c>
      <c r="AK60" s="186">
        <v>3.0506538461538466</v>
      </c>
      <c r="AL60" s="186">
        <v>0.94502884615384619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4.4903124999999999</v>
      </c>
      <c r="AW60" s="186">
        <v>0</v>
      </c>
      <c r="AX60" s="186">
        <v>0</v>
      </c>
      <c r="AY60" s="186">
        <v>32.148759615384613</v>
      </c>
      <c r="AZ60" s="186">
        <v>0</v>
      </c>
      <c r="BA60" s="186">
        <v>8.5336538461538453E-3</v>
      </c>
      <c r="BB60" s="186">
        <v>0</v>
      </c>
      <c r="BC60" s="186">
        <v>0</v>
      </c>
      <c r="BD60" s="186">
        <v>0</v>
      </c>
      <c r="BE60" s="186">
        <v>7.6240673076923073</v>
      </c>
      <c r="BF60" s="186">
        <v>31.85865865384616</v>
      </c>
      <c r="BG60" s="186">
        <v>0</v>
      </c>
      <c r="BH60" s="186">
        <v>0</v>
      </c>
      <c r="BI60" s="186">
        <v>0</v>
      </c>
      <c r="BJ60" s="186">
        <v>0</v>
      </c>
      <c r="BK60" s="186">
        <v>0</v>
      </c>
      <c r="BL60" s="186">
        <v>2</v>
      </c>
      <c r="BM60" s="186">
        <v>0</v>
      </c>
      <c r="BN60" s="186">
        <v>4.4899711538461533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0</v>
      </c>
      <c r="BU60" s="186">
        <v>0</v>
      </c>
      <c r="BV60" s="186">
        <v>0</v>
      </c>
      <c r="BW60" s="186">
        <v>0</v>
      </c>
      <c r="BX60" s="186">
        <v>0</v>
      </c>
      <c r="BY60" s="186">
        <v>11.083649038461536</v>
      </c>
      <c r="BZ60" s="186">
        <v>6.8482307692307689</v>
      </c>
      <c r="CA60" s="186">
        <v>4.6425961538461538</v>
      </c>
      <c r="CB60" s="186">
        <v>0</v>
      </c>
      <c r="CC60" s="186">
        <v>5.3421153846153837</v>
      </c>
      <c r="CD60" s="246" t="s">
        <v>221</v>
      </c>
      <c r="CE60" s="248">
        <f t="shared" ref="CE60:CE70" si="0">SUM(C60:CD60)</f>
        <v>899.2860384615384</v>
      </c>
    </row>
    <row r="61" spans="1:84" ht="12.65" customHeight="1" x14ac:dyDescent="0.35">
      <c r="A61" s="171" t="s">
        <v>235</v>
      </c>
      <c r="B61" s="175"/>
      <c r="C61" s="184">
        <v>3245416.9500000007</v>
      </c>
      <c r="D61" s="184">
        <v>0</v>
      </c>
      <c r="E61" s="184">
        <v>17971355.890000004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3924954.3099999991</v>
      </c>
      <c r="P61" s="185">
        <v>5988177.6499999994</v>
      </c>
      <c r="Q61" s="185">
        <v>1515334.5199999998</v>
      </c>
      <c r="R61" s="185">
        <v>0</v>
      </c>
      <c r="S61" s="185">
        <v>650777.25</v>
      </c>
      <c r="T61" s="185">
        <v>82120.08</v>
      </c>
      <c r="U61" s="185">
        <v>2357199.0499999998</v>
      </c>
      <c r="V61" s="185">
        <v>432008.67</v>
      </c>
      <c r="W61" s="185">
        <v>638740.10000000009</v>
      </c>
      <c r="X61" s="185">
        <v>935783.92999999993</v>
      </c>
      <c r="Y61" s="185">
        <v>2318359.8299999996</v>
      </c>
      <c r="Z61" s="185">
        <v>381740.02999999991</v>
      </c>
      <c r="AA61" s="185">
        <v>250947.68000000005</v>
      </c>
      <c r="AB61" s="185">
        <v>2974183.82</v>
      </c>
      <c r="AC61" s="185">
        <v>1418444.1499999997</v>
      </c>
      <c r="AD61" s="185">
        <v>0</v>
      </c>
      <c r="AE61" s="185">
        <v>0</v>
      </c>
      <c r="AF61" s="185">
        <v>0</v>
      </c>
      <c r="AG61" s="185">
        <v>6150469.3600000003</v>
      </c>
      <c r="AH61" s="185">
        <v>0</v>
      </c>
      <c r="AI61" s="185">
        <v>0</v>
      </c>
      <c r="AJ61" s="185">
        <v>35409919.320000015</v>
      </c>
      <c r="AK61" s="185">
        <v>265810.50999999995</v>
      </c>
      <c r="AL61" s="185">
        <v>104045.79999999999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2553296.0099999998</v>
      </c>
      <c r="AW61" s="185">
        <v>0</v>
      </c>
      <c r="AX61" s="185">
        <v>0</v>
      </c>
      <c r="AY61" s="185">
        <v>1739641.1300000001</v>
      </c>
      <c r="AZ61" s="185">
        <v>0</v>
      </c>
      <c r="BA61" s="185">
        <v>428.45</v>
      </c>
      <c r="BB61" s="185">
        <v>0</v>
      </c>
      <c r="BC61" s="185">
        <v>0</v>
      </c>
      <c r="BD61" s="185">
        <v>0</v>
      </c>
      <c r="BE61" s="185">
        <v>553570.7699999999</v>
      </c>
      <c r="BF61" s="185">
        <v>2373059.02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102876.8</v>
      </c>
      <c r="BM61" s="185">
        <v>0</v>
      </c>
      <c r="BN61" s="185">
        <v>549575.49999999988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0</v>
      </c>
      <c r="BX61" s="185">
        <v>0</v>
      </c>
      <c r="BY61" s="185">
        <v>1339151.8600000001</v>
      </c>
      <c r="BZ61" s="185">
        <v>657491.28</v>
      </c>
      <c r="CA61" s="185">
        <v>541413.53</v>
      </c>
      <c r="CB61" s="185">
        <v>0</v>
      </c>
      <c r="CC61" s="185">
        <v>2538846.9699999997</v>
      </c>
      <c r="CD61" s="246" t="s">
        <v>221</v>
      </c>
      <c r="CE61" s="195">
        <f t="shared" si="0"/>
        <v>99965140.219999999</v>
      </c>
      <c r="CF61" s="249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730852</v>
      </c>
      <c r="D62" s="195">
        <f t="shared" si="1"/>
        <v>0</v>
      </c>
      <c r="E62" s="195">
        <f t="shared" si="1"/>
        <v>4045011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883536</v>
      </c>
      <c r="P62" s="195">
        <f t="shared" si="1"/>
        <v>1347904</v>
      </c>
      <c r="Q62" s="195">
        <f t="shared" si="1"/>
        <v>341073</v>
      </c>
      <c r="R62" s="195">
        <f t="shared" si="1"/>
        <v>0</v>
      </c>
      <c r="S62" s="195">
        <f t="shared" si="1"/>
        <v>147097</v>
      </c>
      <c r="T62" s="195">
        <f t="shared" si="1"/>
        <v>18484</v>
      </c>
      <c r="U62" s="195">
        <f t="shared" si="1"/>
        <v>530561</v>
      </c>
      <c r="V62" s="195">
        <f t="shared" si="1"/>
        <v>97237</v>
      </c>
      <c r="W62" s="195">
        <f t="shared" si="1"/>
        <v>143768</v>
      </c>
      <c r="X62" s="195">
        <f t="shared" si="1"/>
        <v>210627</v>
      </c>
      <c r="Y62" s="195">
        <f t="shared" si="1"/>
        <v>521819</v>
      </c>
      <c r="Z62" s="195">
        <f t="shared" si="1"/>
        <v>85922</v>
      </c>
      <c r="AA62" s="195">
        <f t="shared" si="1"/>
        <v>56484</v>
      </c>
      <c r="AB62" s="195">
        <f t="shared" si="1"/>
        <v>669432</v>
      </c>
      <c r="AC62" s="195">
        <f t="shared" si="1"/>
        <v>319265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1384354</v>
      </c>
      <c r="AH62" s="195">
        <f t="shared" si="1"/>
        <v>0</v>
      </c>
      <c r="AI62" s="195">
        <f t="shared" si="1"/>
        <v>0</v>
      </c>
      <c r="AJ62" s="195">
        <f t="shared" si="1"/>
        <v>7971249</v>
      </c>
      <c r="AK62" s="195">
        <f t="shared" si="1"/>
        <v>59829</v>
      </c>
      <c r="AL62" s="195">
        <f t="shared" si="1"/>
        <v>23419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574698</v>
      </c>
      <c r="AW62" s="195">
        <f t="shared" si="1"/>
        <v>0</v>
      </c>
      <c r="AX62" s="195">
        <f t="shared" si="1"/>
        <v>0</v>
      </c>
      <c r="AY62" s="195">
        <f>ROUND(AY47+AY48,0)</f>
        <v>391560</v>
      </c>
      <c r="AZ62" s="195">
        <f>ROUND(AZ47+AZ48,0)</f>
        <v>0</v>
      </c>
      <c r="BA62" s="195">
        <f>ROUND(BA47+BA48,0)</f>
        <v>96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124598</v>
      </c>
      <c r="BF62" s="195">
        <f t="shared" si="1"/>
        <v>534250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23156</v>
      </c>
      <c r="BM62" s="195">
        <f t="shared" si="1"/>
        <v>0</v>
      </c>
      <c r="BN62" s="195">
        <f t="shared" si="1"/>
        <v>123799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301418</v>
      </c>
      <c r="BZ62" s="195">
        <f t="shared" si="2"/>
        <v>147989</v>
      </c>
      <c r="CA62" s="195">
        <f t="shared" si="2"/>
        <v>121948</v>
      </c>
      <c r="CB62" s="195">
        <f t="shared" si="2"/>
        <v>0</v>
      </c>
      <c r="CC62" s="195">
        <f t="shared" si="2"/>
        <v>571446</v>
      </c>
      <c r="CD62" s="246" t="s">
        <v>221</v>
      </c>
      <c r="CE62" s="195">
        <f t="shared" si="0"/>
        <v>22502881</v>
      </c>
      <c r="CF62" s="249"/>
    </row>
    <row r="63" spans="1:84" ht="12.65" customHeight="1" x14ac:dyDescent="0.35">
      <c r="A63" s="171" t="s">
        <v>236</v>
      </c>
      <c r="B63" s="175"/>
      <c r="C63" s="184">
        <v>1177670.46</v>
      </c>
      <c r="D63" s="184">
        <v>0</v>
      </c>
      <c r="E63" s="184">
        <v>-30612.5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523488.76</v>
      </c>
      <c r="P63" s="184">
        <v>1253459.3199999998</v>
      </c>
      <c r="Q63" s="184">
        <v>0</v>
      </c>
      <c r="R63" s="184">
        <v>0</v>
      </c>
      <c r="S63" s="184">
        <v>0</v>
      </c>
      <c r="T63" s="184">
        <v>0</v>
      </c>
      <c r="U63" s="184">
        <v>54316.61</v>
      </c>
      <c r="V63" s="184">
        <v>0</v>
      </c>
      <c r="W63" s="184">
        <v>0</v>
      </c>
      <c r="X63" s="184">
        <v>0</v>
      </c>
      <c r="Y63" s="184">
        <v>23699.4</v>
      </c>
      <c r="Z63" s="184">
        <v>18000</v>
      </c>
      <c r="AA63" s="184">
        <v>0</v>
      </c>
      <c r="AB63" s="184">
        <v>0</v>
      </c>
      <c r="AC63" s="184">
        <v>23664</v>
      </c>
      <c r="AD63" s="184">
        <v>0</v>
      </c>
      <c r="AE63" s="184">
        <v>0</v>
      </c>
      <c r="AF63" s="184">
        <v>0</v>
      </c>
      <c r="AG63" s="184">
        <v>2164411.9700000002</v>
      </c>
      <c r="AH63" s="184">
        <v>0</v>
      </c>
      <c r="AI63" s="184">
        <v>0</v>
      </c>
      <c r="AJ63" s="184">
        <v>1138424.27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470850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-49895.6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3150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2969994.78</v>
      </c>
      <c r="CD63" s="246" t="s">
        <v>221</v>
      </c>
      <c r="CE63" s="195">
        <f t="shared" si="0"/>
        <v>9740621.4699999988</v>
      </c>
      <c r="CF63" s="249"/>
    </row>
    <row r="64" spans="1:84" ht="12.65" customHeight="1" x14ac:dyDescent="0.35">
      <c r="A64" s="171" t="s">
        <v>237</v>
      </c>
      <c r="B64" s="175"/>
      <c r="C64" s="184">
        <v>557422.43000000005</v>
      </c>
      <c r="D64" s="184">
        <v>0</v>
      </c>
      <c r="E64" s="184">
        <v>1252803.1400000006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420469.06</v>
      </c>
      <c r="P64" s="184">
        <v>9533192.0599999931</v>
      </c>
      <c r="Q64" s="184">
        <v>335964.48</v>
      </c>
      <c r="R64" s="184">
        <v>0</v>
      </c>
      <c r="S64" s="184">
        <v>-1574193.1099999999</v>
      </c>
      <c r="T64" s="184">
        <v>8871.5400000000009</v>
      </c>
      <c r="U64" s="184">
        <v>2035642.0100000002</v>
      </c>
      <c r="V64" s="184">
        <v>56496.159999999989</v>
      </c>
      <c r="W64" s="184">
        <v>74337.039999999994</v>
      </c>
      <c r="X64" s="184">
        <v>227090.57999999996</v>
      </c>
      <c r="Y64" s="184">
        <v>205043.85000000006</v>
      </c>
      <c r="Z64" s="184">
        <v>14229.429999999998</v>
      </c>
      <c r="AA64" s="184">
        <v>293340.18000000005</v>
      </c>
      <c r="AB64" s="184">
        <v>9117047.290000001</v>
      </c>
      <c r="AC64" s="184">
        <v>413225.9499999999</v>
      </c>
      <c r="AD64" s="184">
        <v>8201.8599999999988</v>
      </c>
      <c r="AE64" s="184">
        <v>455.94</v>
      </c>
      <c r="AF64" s="184">
        <v>0</v>
      </c>
      <c r="AG64" s="184">
        <v>1317717.3700000003</v>
      </c>
      <c r="AH64" s="184">
        <v>0</v>
      </c>
      <c r="AI64" s="184">
        <v>0</v>
      </c>
      <c r="AJ64" s="184">
        <v>2801714.8300000005</v>
      </c>
      <c r="AK64" s="184">
        <v>4.4000000000000004</v>
      </c>
      <c r="AL64" s="184">
        <v>0.6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251470.83</v>
      </c>
      <c r="AW64" s="184">
        <v>0</v>
      </c>
      <c r="AX64" s="184">
        <v>0</v>
      </c>
      <c r="AY64" s="184">
        <v>664064</v>
      </c>
      <c r="AZ64" s="184">
        <v>0</v>
      </c>
      <c r="BA64" s="184">
        <v>0</v>
      </c>
      <c r="BB64" s="184">
        <v>0</v>
      </c>
      <c r="BC64" s="184">
        <v>0</v>
      </c>
      <c r="BD64" s="184">
        <v>8385.9699999999993</v>
      </c>
      <c r="BE64" s="184">
        <v>10953.4</v>
      </c>
      <c r="BF64" s="184">
        <v>183837.59</v>
      </c>
      <c r="BG64" s="184">
        <v>0</v>
      </c>
      <c r="BH64" s="184">
        <v>0</v>
      </c>
      <c r="BI64" s="184">
        <v>8846.76</v>
      </c>
      <c r="BJ64" s="184">
        <v>0</v>
      </c>
      <c r="BK64" s="184">
        <v>0</v>
      </c>
      <c r="BL64" s="184">
        <v>30010.07</v>
      </c>
      <c r="BM64" s="184">
        <v>0</v>
      </c>
      <c r="BN64" s="184">
        <v>59550.359999999993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8.01</v>
      </c>
      <c r="BU64" s="184">
        <v>0</v>
      </c>
      <c r="BV64" s="184">
        <v>0</v>
      </c>
      <c r="BW64" s="184">
        <v>50396.73</v>
      </c>
      <c r="BX64" s="184">
        <v>0</v>
      </c>
      <c r="BY64" s="184">
        <v>365.58000000000004</v>
      </c>
      <c r="BZ64" s="184">
        <v>0</v>
      </c>
      <c r="CA64" s="184">
        <v>3165.73</v>
      </c>
      <c r="CB64" s="184">
        <v>0</v>
      </c>
      <c r="CC64" s="184">
        <v>-218658.67</v>
      </c>
      <c r="CD64" s="246" t="s">
        <v>221</v>
      </c>
      <c r="CE64" s="195">
        <f t="shared" si="0"/>
        <v>28151473.449999992</v>
      </c>
      <c r="CF64" s="249"/>
    </row>
    <row r="65" spans="1:84" ht="12.65" customHeight="1" x14ac:dyDescent="0.35">
      <c r="A65" s="171" t="s">
        <v>238</v>
      </c>
      <c r="B65" s="175"/>
      <c r="C65" s="184">
        <v>291.51</v>
      </c>
      <c r="D65" s="184">
        <v>0</v>
      </c>
      <c r="E65" s="184">
        <v>2911.0600000000004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1235.4099999999999</v>
      </c>
      <c r="P65" s="184">
        <v>6371.1600000000008</v>
      </c>
      <c r="Q65" s="184">
        <v>618.70000000000005</v>
      </c>
      <c r="R65" s="184">
        <v>0</v>
      </c>
      <c r="S65" s="184">
        <v>0</v>
      </c>
      <c r="T65" s="184">
        <v>0</v>
      </c>
      <c r="U65" s="184">
        <v>268.93</v>
      </c>
      <c r="V65" s="184">
        <v>0</v>
      </c>
      <c r="W65" s="184">
        <v>3818.36</v>
      </c>
      <c r="X65" s="184">
        <v>0</v>
      </c>
      <c r="Y65" s="184">
        <v>3818.36</v>
      </c>
      <c r="Z65" s="184">
        <v>194.34</v>
      </c>
      <c r="AA65" s="184">
        <v>0</v>
      </c>
      <c r="AB65" s="184">
        <v>398.03</v>
      </c>
      <c r="AC65" s="184">
        <v>391.43</v>
      </c>
      <c r="AD65" s="184">
        <v>0</v>
      </c>
      <c r="AE65" s="184">
        <v>0</v>
      </c>
      <c r="AF65" s="184">
        <v>0</v>
      </c>
      <c r="AG65" s="184">
        <v>640.28</v>
      </c>
      <c r="AH65" s="184">
        <v>0</v>
      </c>
      <c r="AI65" s="184">
        <v>0</v>
      </c>
      <c r="AJ65" s="184">
        <v>286931.64000000007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13136.96</v>
      </c>
      <c r="AW65" s="184">
        <v>0</v>
      </c>
      <c r="AX65" s="184">
        <v>0</v>
      </c>
      <c r="AY65" s="184">
        <v>291.51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1564236.48</v>
      </c>
      <c r="BF65" s="184">
        <v>14533.359999999999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228.96</v>
      </c>
      <c r="BM65" s="184">
        <v>0</v>
      </c>
      <c r="BN65" s="184">
        <v>2209.1899999999996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679.79</v>
      </c>
      <c r="BZ65" s="184">
        <v>0</v>
      </c>
      <c r="CA65" s="184">
        <v>0</v>
      </c>
      <c r="CB65" s="184">
        <v>0</v>
      </c>
      <c r="CC65" s="184">
        <v>52269.409999999996</v>
      </c>
      <c r="CD65" s="246" t="s">
        <v>221</v>
      </c>
      <c r="CE65" s="195">
        <f t="shared" si="0"/>
        <v>1955474.87</v>
      </c>
      <c r="CF65" s="249"/>
    </row>
    <row r="66" spans="1:84" ht="12.65" customHeight="1" x14ac:dyDescent="0.35">
      <c r="A66" s="171" t="s">
        <v>239</v>
      </c>
      <c r="B66" s="175"/>
      <c r="C66" s="184">
        <v>41307.230000000003</v>
      </c>
      <c r="D66" s="184">
        <v>0</v>
      </c>
      <c r="E66" s="184">
        <v>618499.88000000012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294811.64</v>
      </c>
      <c r="P66" s="185">
        <v>1779748.9199999995</v>
      </c>
      <c r="Q66" s="185">
        <v>48138.7</v>
      </c>
      <c r="R66" s="185">
        <v>0</v>
      </c>
      <c r="S66" s="184">
        <v>144732.41500154798</v>
      </c>
      <c r="T66" s="184">
        <v>213137.21000000046</v>
      </c>
      <c r="U66" s="185">
        <v>1735684.5099999998</v>
      </c>
      <c r="V66" s="185">
        <v>22308.250000000004</v>
      </c>
      <c r="W66" s="185">
        <v>189839.59000000003</v>
      </c>
      <c r="X66" s="185">
        <v>201310.15999999997</v>
      </c>
      <c r="Y66" s="185">
        <v>1870591.8</v>
      </c>
      <c r="Z66" s="185">
        <v>1522076.7899999998</v>
      </c>
      <c r="AA66" s="185">
        <v>295850.61</v>
      </c>
      <c r="AB66" s="185">
        <v>310250.96000000002</v>
      </c>
      <c r="AC66" s="185">
        <v>4699.88</v>
      </c>
      <c r="AD66" s="185">
        <v>736867.36</v>
      </c>
      <c r="AE66" s="185">
        <v>854914.98</v>
      </c>
      <c r="AF66" s="185">
        <v>0</v>
      </c>
      <c r="AG66" s="185">
        <v>680335.77359999996</v>
      </c>
      <c r="AH66" s="185">
        <v>0</v>
      </c>
      <c r="AI66" s="185">
        <v>0</v>
      </c>
      <c r="AJ66" s="185">
        <v>6081830.4299999997</v>
      </c>
      <c r="AK66" s="185">
        <v>75636.91</v>
      </c>
      <c r="AL66" s="185">
        <v>31024.44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298578.42</v>
      </c>
      <c r="AS66" s="185">
        <v>0</v>
      </c>
      <c r="AT66" s="185">
        <v>0</v>
      </c>
      <c r="AU66" s="185">
        <v>0</v>
      </c>
      <c r="AV66" s="185">
        <v>686179.58</v>
      </c>
      <c r="AW66" s="185">
        <v>0</v>
      </c>
      <c r="AX66" s="185">
        <v>0</v>
      </c>
      <c r="AY66" s="185">
        <v>401213.12999999995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4029790.2800000003</v>
      </c>
      <c r="BF66" s="185">
        <v>365788.29</v>
      </c>
      <c r="BG66" s="185">
        <v>0</v>
      </c>
      <c r="BH66" s="185">
        <v>0</v>
      </c>
      <c r="BI66" s="185">
        <v>0</v>
      </c>
      <c r="BJ66" s="185">
        <v>0</v>
      </c>
      <c r="BK66" s="185">
        <v>6993656.9992468804</v>
      </c>
      <c r="BL66" s="185">
        <v>1196584.3329600003</v>
      </c>
      <c r="BM66" s="185">
        <v>0</v>
      </c>
      <c r="BN66" s="185">
        <v>205445.26364740002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2216117.9241816201</v>
      </c>
      <c r="BW66" s="185">
        <v>26208.494846051999</v>
      </c>
      <c r="BX66" s="185">
        <v>2376300.0952454726</v>
      </c>
      <c r="BY66" s="185">
        <v>90439.61</v>
      </c>
      <c r="BZ66" s="185">
        <v>0</v>
      </c>
      <c r="CA66" s="185">
        <v>0</v>
      </c>
      <c r="CB66" s="185">
        <v>41963</v>
      </c>
      <c r="CC66" s="185">
        <v>23075156.321271025</v>
      </c>
      <c r="CD66" s="246" t="s">
        <v>221</v>
      </c>
      <c r="CE66" s="195">
        <f t="shared" si="0"/>
        <v>59757020.18</v>
      </c>
      <c r="CF66" s="249"/>
    </row>
    <row r="67" spans="1:84" ht="12.65" customHeight="1" x14ac:dyDescent="0.35">
      <c r="A67" s="171" t="s">
        <v>6</v>
      </c>
      <c r="B67" s="175"/>
      <c r="C67" s="195">
        <f>ROUND(C51+C52,0)</f>
        <v>309256</v>
      </c>
      <c r="D67" s="195">
        <f>ROUND(D51+D52,0)</f>
        <v>0</v>
      </c>
      <c r="E67" s="195">
        <f t="shared" ref="E67:BP67" si="3">ROUND(E51+E52,0)</f>
        <v>2138944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925986</v>
      </c>
      <c r="P67" s="195">
        <f t="shared" si="3"/>
        <v>2148161</v>
      </c>
      <c r="Q67" s="195">
        <f t="shared" si="3"/>
        <v>122056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360201</v>
      </c>
      <c r="V67" s="195">
        <f t="shared" si="3"/>
        <v>15975</v>
      </c>
      <c r="W67" s="195">
        <f t="shared" si="3"/>
        <v>335940</v>
      </c>
      <c r="X67" s="195">
        <f t="shared" si="3"/>
        <v>53449</v>
      </c>
      <c r="Y67" s="195">
        <f t="shared" si="3"/>
        <v>950957</v>
      </c>
      <c r="Z67" s="195">
        <f t="shared" si="3"/>
        <v>758409</v>
      </c>
      <c r="AA67" s="195">
        <f t="shared" si="3"/>
        <v>132518</v>
      </c>
      <c r="AB67" s="195">
        <f t="shared" si="3"/>
        <v>406116</v>
      </c>
      <c r="AC67" s="195">
        <f t="shared" si="3"/>
        <v>127059</v>
      </c>
      <c r="AD67" s="195">
        <f t="shared" si="3"/>
        <v>0</v>
      </c>
      <c r="AE67" s="195">
        <f t="shared" si="3"/>
        <v>3743</v>
      </c>
      <c r="AF67" s="195">
        <f t="shared" si="3"/>
        <v>0</v>
      </c>
      <c r="AG67" s="195">
        <f t="shared" si="3"/>
        <v>1094156</v>
      </c>
      <c r="AH67" s="195">
        <f t="shared" si="3"/>
        <v>0</v>
      </c>
      <c r="AI67" s="195">
        <f t="shared" si="3"/>
        <v>0</v>
      </c>
      <c r="AJ67" s="195">
        <f t="shared" si="3"/>
        <v>3430841</v>
      </c>
      <c r="AK67" s="195">
        <f t="shared" si="3"/>
        <v>2596</v>
      </c>
      <c r="AL67" s="195">
        <f t="shared" si="3"/>
        <v>2630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66887</v>
      </c>
      <c r="AW67" s="195">
        <f t="shared" si="3"/>
        <v>0</v>
      </c>
      <c r="AX67" s="195">
        <f t="shared" si="3"/>
        <v>0</v>
      </c>
      <c r="AY67" s="195">
        <f t="shared" si="3"/>
        <v>227994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2046603</v>
      </c>
      <c r="BF67" s="195">
        <f t="shared" si="3"/>
        <v>158040</v>
      </c>
      <c r="BG67" s="195">
        <f t="shared" si="3"/>
        <v>0</v>
      </c>
      <c r="BH67" s="195">
        <f t="shared" si="3"/>
        <v>0</v>
      </c>
      <c r="BI67" s="195">
        <f t="shared" si="3"/>
        <v>358</v>
      </c>
      <c r="BJ67" s="195">
        <f t="shared" si="3"/>
        <v>0</v>
      </c>
      <c r="BK67" s="195">
        <f t="shared" si="3"/>
        <v>0</v>
      </c>
      <c r="BL67" s="195">
        <f t="shared" si="3"/>
        <v>9137</v>
      </c>
      <c r="BM67" s="195">
        <f t="shared" si="3"/>
        <v>0</v>
      </c>
      <c r="BN67" s="195">
        <f t="shared" si="3"/>
        <v>806771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106856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86256</v>
      </c>
      <c r="BW67" s="195">
        <f t="shared" si="4"/>
        <v>0</v>
      </c>
      <c r="BX67" s="195">
        <f t="shared" si="4"/>
        <v>0</v>
      </c>
      <c r="BY67" s="195">
        <f t="shared" si="4"/>
        <v>39502</v>
      </c>
      <c r="BZ67" s="195">
        <f t="shared" si="4"/>
        <v>0</v>
      </c>
      <c r="CA67" s="195">
        <f t="shared" si="4"/>
        <v>80475</v>
      </c>
      <c r="CB67" s="195">
        <f t="shared" si="4"/>
        <v>0</v>
      </c>
      <c r="CC67" s="195">
        <f t="shared" si="4"/>
        <v>237868</v>
      </c>
      <c r="CD67" s="246" t="s">
        <v>221</v>
      </c>
      <c r="CE67" s="195">
        <f t="shared" si="0"/>
        <v>17185740</v>
      </c>
      <c r="CF67" s="249"/>
    </row>
    <row r="68" spans="1:84" ht="12.65" customHeight="1" x14ac:dyDescent="0.35">
      <c r="A68" s="171" t="s">
        <v>240</v>
      </c>
      <c r="B68" s="175"/>
      <c r="C68" s="184">
        <v>104.45</v>
      </c>
      <c r="D68" s="184">
        <v>0</v>
      </c>
      <c r="E68" s="184">
        <v>21077.919999999998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4782.8599999999997</v>
      </c>
      <c r="P68" s="185">
        <v>456056.52999999997</v>
      </c>
      <c r="Q68" s="185">
        <v>5981.28</v>
      </c>
      <c r="R68" s="185">
        <v>0</v>
      </c>
      <c r="S68" s="185">
        <v>48358.59</v>
      </c>
      <c r="T68" s="185">
        <v>0</v>
      </c>
      <c r="U68" s="185">
        <v>94756.750000000015</v>
      </c>
      <c r="V68" s="185">
        <v>1654.28</v>
      </c>
      <c r="W68" s="185">
        <v>202933.25</v>
      </c>
      <c r="X68" s="185">
        <v>0</v>
      </c>
      <c r="Y68" s="185">
        <v>232909.9</v>
      </c>
      <c r="Z68" s="185">
        <v>2997.44</v>
      </c>
      <c r="AA68" s="185">
        <v>391.25</v>
      </c>
      <c r="AB68" s="185">
        <v>5835.36</v>
      </c>
      <c r="AC68" s="185">
        <v>2020.02</v>
      </c>
      <c r="AD68" s="185">
        <v>0</v>
      </c>
      <c r="AE68" s="185">
        <v>0</v>
      </c>
      <c r="AF68" s="185">
        <v>0</v>
      </c>
      <c r="AG68" s="185">
        <v>19965.699999999997</v>
      </c>
      <c r="AH68" s="185">
        <v>0</v>
      </c>
      <c r="AI68" s="185">
        <v>0</v>
      </c>
      <c r="AJ68" s="185">
        <v>4294125.58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2627.51</v>
      </c>
      <c r="AW68" s="185">
        <v>0</v>
      </c>
      <c r="AX68" s="185">
        <v>0</v>
      </c>
      <c r="AY68" s="185">
        <v>4860</v>
      </c>
      <c r="AZ68" s="185">
        <v>0</v>
      </c>
      <c r="BA68" s="185">
        <v>0</v>
      </c>
      <c r="BB68" s="185">
        <v>0</v>
      </c>
      <c r="BC68" s="185">
        <v>0</v>
      </c>
      <c r="BD68" s="185">
        <v>331250.36</v>
      </c>
      <c r="BE68" s="185">
        <v>210752.05000000002</v>
      </c>
      <c r="BF68" s="185">
        <v>863.62</v>
      </c>
      <c r="BG68" s="185">
        <v>0</v>
      </c>
      <c r="BH68" s="185">
        <v>0</v>
      </c>
      <c r="BI68" s="185">
        <v>413.6</v>
      </c>
      <c r="BJ68" s="185">
        <v>0</v>
      </c>
      <c r="BK68" s="185">
        <v>0</v>
      </c>
      <c r="BL68" s="185">
        <v>2635.17</v>
      </c>
      <c r="BM68" s="185">
        <v>0</v>
      </c>
      <c r="BN68" s="185">
        <v>50889.320000000007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1820.05</v>
      </c>
      <c r="BU68" s="185">
        <v>0</v>
      </c>
      <c r="BV68" s="185">
        <v>0</v>
      </c>
      <c r="BW68" s="185">
        <v>3588.72</v>
      </c>
      <c r="BX68" s="185">
        <v>0</v>
      </c>
      <c r="BY68" s="185">
        <v>4319.7299999999996</v>
      </c>
      <c r="BZ68" s="185">
        <v>0</v>
      </c>
      <c r="CA68" s="185">
        <v>0</v>
      </c>
      <c r="CB68" s="185">
        <v>0</v>
      </c>
      <c r="CC68" s="185">
        <v>82970.029999999795</v>
      </c>
      <c r="CD68" s="246" t="s">
        <v>221</v>
      </c>
      <c r="CE68" s="195">
        <f t="shared" si="0"/>
        <v>6090941.3200000003</v>
      </c>
      <c r="CF68" s="249"/>
    </row>
    <row r="69" spans="1:84" ht="12.65" customHeight="1" x14ac:dyDescent="0.35">
      <c r="A69" s="171" t="s">
        <v>241</v>
      </c>
      <c r="B69" s="175"/>
      <c r="C69" s="184">
        <v>22137.67</v>
      </c>
      <c r="D69" s="184">
        <v>0</v>
      </c>
      <c r="E69" s="185">
        <v>12893.64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25816.33</v>
      </c>
      <c r="P69" s="185">
        <v>56584.600000000006</v>
      </c>
      <c r="Q69" s="185">
        <v>1442.3300000000002</v>
      </c>
      <c r="R69" s="222">
        <v>0</v>
      </c>
      <c r="S69" s="185">
        <v>13225.83</v>
      </c>
      <c r="T69" s="184">
        <v>0</v>
      </c>
      <c r="U69" s="185">
        <v>39392.480000000003</v>
      </c>
      <c r="V69" s="185">
        <v>350</v>
      </c>
      <c r="W69" s="184">
        <v>381.62</v>
      </c>
      <c r="X69" s="185">
        <v>606.30999999999995</v>
      </c>
      <c r="Y69" s="185">
        <v>779.48000000000047</v>
      </c>
      <c r="Z69" s="185">
        <v>460.22</v>
      </c>
      <c r="AA69" s="185">
        <v>0</v>
      </c>
      <c r="AB69" s="185">
        <v>10651.17</v>
      </c>
      <c r="AC69" s="185">
        <v>3836.7</v>
      </c>
      <c r="AD69" s="185">
        <v>0</v>
      </c>
      <c r="AE69" s="185">
        <v>208.28</v>
      </c>
      <c r="AF69" s="185">
        <v>0</v>
      </c>
      <c r="AG69" s="185">
        <v>8639.840000000002</v>
      </c>
      <c r="AH69" s="185">
        <v>0</v>
      </c>
      <c r="AI69" s="185">
        <v>0</v>
      </c>
      <c r="AJ69" s="185">
        <v>346289.50999999978</v>
      </c>
      <c r="AK69" s="185">
        <v>977.73</v>
      </c>
      <c r="AL69" s="185">
        <v>699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549018.57000000007</v>
      </c>
      <c r="AW69" s="185">
        <v>0</v>
      </c>
      <c r="AX69" s="185">
        <v>0</v>
      </c>
      <c r="AY69" s="185">
        <v>9485.23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9843.5899999999674</v>
      </c>
      <c r="BF69" s="185">
        <v>42173.47</v>
      </c>
      <c r="BG69" s="185">
        <v>0</v>
      </c>
      <c r="BH69" s="222">
        <v>0</v>
      </c>
      <c r="BI69" s="185">
        <v>4.9999999999954525E-2</v>
      </c>
      <c r="BJ69" s="185">
        <v>0</v>
      </c>
      <c r="BK69" s="185">
        <v>88300.36</v>
      </c>
      <c r="BL69" s="185">
        <v>-0.53</v>
      </c>
      <c r="BM69" s="185">
        <v>0</v>
      </c>
      <c r="BN69" s="185">
        <v>201887.55000000002</v>
      </c>
      <c r="BO69" s="185">
        <v>0</v>
      </c>
      <c r="BP69" s="185">
        <v>0</v>
      </c>
      <c r="BQ69" s="185">
        <v>0</v>
      </c>
      <c r="BR69" s="185">
        <v>25000</v>
      </c>
      <c r="BS69" s="185">
        <v>0</v>
      </c>
      <c r="BT69" s="185">
        <v>0</v>
      </c>
      <c r="BU69" s="185">
        <v>0</v>
      </c>
      <c r="BV69" s="185">
        <v>0</v>
      </c>
      <c r="BW69" s="185">
        <v>10400</v>
      </c>
      <c r="BX69" s="185">
        <v>0</v>
      </c>
      <c r="BY69" s="185">
        <v>1035</v>
      </c>
      <c r="BZ69" s="185">
        <v>1053.6500000000001</v>
      </c>
      <c r="CA69" s="185">
        <v>1150.2199999999998</v>
      </c>
      <c r="CB69" s="185">
        <v>0</v>
      </c>
      <c r="CC69" s="185">
        <v>-363071.11000000313</v>
      </c>
      <c r="CD69" s="188">
        <v>16587320.84</v>
      </c>
      <c r="CE69" s="195">
        <f t="shared" si="0"/>
        <v>17708969.629999995</v>
      </c>
      <c r="CF69" s="249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6979.15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6654.13</v>
      </c>
      <c r="P70" s="184">
        <v>577.5</v>
      </c>
      <c r="Q70" s="184">
        <v>0</v>
      </c>
      <c r="R70" s="184">
        <v>0</v>
      </c>
      <c r="S70" s="184">
        <v>0</v>
      </c>
      <c r="T70" s="184">
        <v>0</v>
      </c>
      <c r="U70" s="185">
        <v>22942.48</v>
      </c>
      <c r="V70" s="184">
        <v>0</v>
      </c>
      <c r="W70" s="184">
        <v>0</v>
      </c>
      <c r="X70" s="185">
        <v>0</v>
      </c>
      <c r="Y70" s="185">
        <v>6259.87</v>
      </c>
      <c r="Z70" s="185">
        <v>121196.29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833.33</v>
      </c>
      <c r="AH70" s="185">
        <v>0</v>
      </c>
      <c r="AI70" s="185">
        <v>0</v>
      </c>
      <c r="AJ70" s="185">
        <v>1506676.86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3933625.15</v>
      </c>
      <c r="AW70" s="185">
        <v>0</v>
      </c>
      <c r="AX70" s="185">
        <v>0</v>
      </c>
      <c r="AY70" s="185">
        <v>424662.89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2317290.3899999997</v>
      </c>
      <c r="BF70" s="185">
        <v>0</v>
      </c>
      <c r="BG70" s="185">
        <v>0</v>
      </c>
      <c r="BH70" s="185">
        <v>0</v>
      </c>
      <c r="BI70" s="185">
        <v>30524.15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115450</v>
      </c>
      <c r="BX70" s="185">
        <v>0</v>
      </c>
      <c r="BY70" s="185">
        <v>0</v>
      </c>
      <c r="BZ70" s="185">
        <v>0</v>
      </c>
      <c r="CA70" s="185">
        <v>2806.27</v>
      </c>
      <c r="CB70" s="185">
        <v>-58910.15</v>
      </c>
      <c r="CC70" s="185">
        <v>256355.64</v>
      </c>
      <c r="CD70" s="188">
        <v>13766059.649999999</v>
      </c>
      <c r="CE70" s="195">
        <f t="shared" si="0"/>
        <v>22459983.599999998</v>
      </c>
      <c r="CF70" s="249"/>
    </row>
    <row r="71" spans="1:84" ht="12.65" customHeight="1" x14ac:dyDescent="0.35">
      <c r="A71" s="171" t="s">
        <v>243</v>
      </c>
      <c r="B71" s="175"/>
      <c r="C71" s="195">
        <f>SUM(C61:C68)+C69-C70</f>
        <v>6084458.7000000002</v>
      </c>
      <c r="D71" s="195">
        <f t="shared" ref="D71:AI71" si="5">SUM(D61:D69)-D70</f>
        <v>0</v>
      </c>
      <c r="E71" s="195">
        <f t="shared" si="5"/>
        <v>26025904.880000006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6998426.2399999984</v>
      </c>
      <c r="P71" s="195">
        <f t="shared" si="5"/>
        <v>22569077.739999995</v>
      </c>
      <c r="Q71" s="195">
        <f t="shared" si="5"/>
        <v>2370609.0100000002</v>
      </c>
      <c r="R71" s="195">
        <f t="shared" si="5"/>
        <v>0</v>
      </c>
      <c r="S71" s="195">
        <f t="shared" si="5"/>
        <v>-570002.02499845193</v>
      </c>
      <c r="T71" s="195">
        <f t="shared" si="5"/>
        <v>322612.83000000042</v>
      </c>
      <c r="U71" s="195">
        <f t="shared" si="5"/>
        <v>7185079.8599999994</v>
      </c>
      <c r="V71" s="195">
        <f t="shared" si="5"/>
        <v>626029.36</v>
      </c>
      <c r="W71" s="195">
        <f t="shared" si="5"/>
        <v>1589757.9600000002</v>
      </c>
      <c r="X71" s="195">
        <f t="shared" si="5"/>
        <v>1628866.9799999997</v>
      </c>
      <c r="Y71" s="195">
        <f t="shared" si="5"/>
        <v>6121718.75</v>
      </c>
      <c r="Z71" s="195">
        <f t="shared" si="5"/>
        <v>2662832.96</v>
      </c>
      <c r="AA71" s="195">
        <f t="shared" si="5"/>
        <v>1029531.7200000001</v>
      </c>
      <c r="AB71" s="195">
        <f t="shared" si="5"/>
        <v>13493914.630000001</v>
      </c>
      <c r="AC71" s="195">
        <f t="shared" si="5"/>
        <v>2312606.13</v>
      </c>
      <c r="AD71" s="195">
        <f t="shared" si="5"/>
        <v>745069.22</v>
      </c>
      <c r="AE71" s="195">
        <f t="shared" si="5"/>
        <v>859322.2</v>
      </c>
      <c r="AF71" s="195">
        <f t="shared" si="5"/>
        <v>0</v>
      </c>
      <c r="AG71" s="195">
        <f t="shared" si="5"/>
        <v>12819856.9636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60254648.720000014</v>
      </c>
      <c r="AK71" s="195">
        <f t="shared" si="6"/>
        <v>404854.54999999993</v>
      </c>
      <c r="AL71" s="195">
        <f t="shared" si="6"/>
        <v>161818.84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298578.42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1234539.31</v>
      </c>
      <c r="AW71" s="195">
        <f t="shared" si="6"/>
        <v>0</v>
      </c>
      <c r="AX71" s="195">
        <f t="shared" si="6"/>
        <v>0</v>
      </c>
      <c r="AY71" s="195">
        <f t="shared" si="6"/>
        <v>3014446.1099999994</v>
      </c>
      <c r="AZ71" s="195">
        <f t="shared" si="6"/>
        <v>0</v>
      </c>
      <c r="BA71" s="195">
        <f t="shared" si="6"/>
        <v>524.45000000000005</v>
      </c>
      <c r="BB71" s="195">
        <f t="shared" si="6"/>
        <v>0</v>
      </c>
      <c r="BC71" s="195">
        <f t="shared" si="6"/>
        <v>0</v>
      </c>
      <c r="BD71" s="195">
        <f t="shared" si="6"/>
        <v>339636.32999999996</v>
      </c>
      <c r="BE71" s="195">
        <f t="shared" si="6"/>
        <v>6233057.1800000006</v>
      </c>
      <c r="BF71" s="195">
        <f t="shared" si="6"/>
        <v>3672545.35</v>
      </c>
      <c r="BG71" s="195">
        <f t="shared" si="6"/>
        <v>0</v>
      </c>
      <c r="BH71" s="195">
        <f t="shared" si="6"/>
        <v>0</v>
      </c>
      <c r="BI71" s="195">
        <f t="shared" si="6"/>
        <v>-20905.740000000002</v>
      </c>
      <c r="BJ71" s="195">
        <f t="shared" si="6"/>
        <v>0</v>
      </c>
      <c r="BK71" s="195">
        <f t="shared" si="6"/>
        <v>7081957.3592468807</v>
      </c>
      <c r="BL71" s="195">
        <f t="shared" si="6"/>
        <v>1364627.8029600002</v>
      </c>
      <c r="BM71" s="195">
        <f t="shared" si="6"/>
        <v>0</v>
      </c>
      <c r="BN71" s="195">
        <f t="shared" si="6"/>
        <v>1950231.5836473999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131856</v>
      </c>
      <c r="BS71" s="195">
        <f t="shared" si="7"/>
        <v>0</v>
      </c>
      <c r="BT71" s="195">
        <f t="shared" si="7"/>
        <v>1828.06</v>
      </c>
      <c r="BU71" s="195">
        <f t="shared" si="7"/>
        <v>0</v>
      </c>
      <c r="BV71" s="195">
        <f t="shared" si="7"/>
        <v>2302373.9241816201</v>
      </c>
      <c r="BW71" s="195">
        <f t="shared" si="7"/>
        <v>-21706.055153947993</v>
      </c>
      <c r="BX71" s="195">
        <f t="shared" si="7"/>
        <v>2376300.0952454726</v>
      </c>
      <c r="BY71" s="195">
        <f t="shared" si="7"/>
        <v>1776911.5700000003</v>
      </c>
      <c r="BZ71" s="195">
        <f t="shared" si="7"/>
        <v>806533.93</v>
      </c>
      <c r="CA71" s="195">
        <f t="shared" si="7"/>
        <v>745346.21</v>
      </c>
      <c r="CB71" s="195">
        <f t="shared" si="7"/>
        <v>100873.15</v>
      </c>
      <c r="CC71" s="195">
        <f t="shared" si="7"/>
        <v>28690466.091271024</v>
      </c>
      <c r="CD71" s="242">
        <f>CD69-CD70</f>
        <v>2821261.1900000013</v>
      </c>
      <c r="CE71" s="195">
        <f>SUM(CE61:CE69)-CE70</f>
        <v>240598278.53999999</v>
      </c>
      <c r="CF71" s="249"/>
    </row>
    <row r="72" spans="1:84" ht="12.65" customHeight="1" x14ac:dyDescent="0.3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5" customHeight="1" x14ac:dyDescent="0.35">
      <c r="A73" s="171" t="s">
        <v>245</v>
      </c>
      <c r="B73" s="175"/>
      <c r="C73" s="184">
        <v>17779614.989999998</v>
      </c>
      <c r="D73" s="184">
        <v>0</v>
      </c>
      <c r="E73" s="184">
        <v>109548009.17999999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33245191.540000003</v>
      </c>
      <c r="P73" s="184">
        <v>74586893.739999995</v>
      </c>
      <c r="Q73" s="184">
        <v>3302487.3899999997</v>
      </c>
      <c r="R73" s="184">
        <v>0</v>
      </c>
      <c r="S73" s="184">
        <v>0</v>
      </c>
      <c r="T73" s="184">
        <v>2517510.0000000005</v>
      </c>
      <c r="U73" s="184">
        <v>36575061</v>
      </c>
      <c r="V73" s="184">
        <v>7754490.3700000001</v>
      </c>
      <c r="W73" s="184">
        <v>4121622.7000000007</v>
      </c>
      <c r="X73" s="184">
        <v>32903741.529999997</v>
      </c>
      <c r="Y73" s="184">
        <v>9613407.6099999994</v>
      </c>
      <c r="Z73" s="184">
        <v>649270.87</v>
      </c>
      <c r="AA73" s="184">
        <v>716469.04999999993</v>
      </c>
      <c r="AB73" s="184">
        <v>74025376.409999996</v>
      </c>
      <c r="AC73" s="184">
        <v>22993640.469999999</v>
      </c>
      <c r="AD73" s="184">
        <v>2462361.7199999997</v>
      </c>
      <c r="AE73" s="184">
        <v>2638027.2199999997</v>
      </c>
      <c r="AF73" s="184">
        <v>0</v>
      </c>
      <c r="AG73" s="184">
        <v>34508726.850000001</v>
      </c>
      <c r="AH73" s="184">
        <v>0</v>
      </c>
      <c r="AI73" s="184">
        <v>0</v>
      </c>
      <c r="AJ73" s="184">
        <v>117944.97999999998</v>
      </c>
      <c r="AK73" s="184">
        <v>1959695.62</v>
      </c>
      <c r="AL73" s="184">
        <v>1069951.8800000001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125053.79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f t="shared" ref="CE73:CE80" si="8">SUM(C73:CD73)</f>
        <v>473214548.91000015</v>
      </c>
      <c r="CF73" s="249"/>
    </row>
    <row r="74" spans="1:84" ht="12.65" customHeight="1" x14ac:dyDescent="0.35">
      <c r="A74" s="171" t="s">
        <v>246</v>
      </c>
      <c r="B74" s="175"/>
      <c r="C74" s="184">
        <v>13835.6</v>
      </c>
      <c r="D74" s="184">
        <v>0</v>
      </c>
      <c r="E74" s="184">
        <v>22467216.829999998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1857105.96</v>
      </c>
      <c r="P74" s="184">
        <v>136172502.85999995</v>
      </c>
      <c r="Q74" s="184">
        <v>12563315.330000002</v>
      </c>
      <c r="R74" s="184">
        <v>0</v>
      </c>
      <c r="S74" s="184">
        <v>0</v>
      </c>
      <c r="T74" s="184">
        <v>45326.220000000008</v>
      </c>
      <c r="U74" s="184">
        <v>25880273.199999996</v>
      </c>
      <c r="V74" s="184">
        <v>5670493.6500000004</v>
      </c>
      <c r="W74" s="184">
        <v>16361531.690000003</v>
      </c>
      <c r="X74" s="184">
        <v>81437316.840000004</v>
      </c>
      <c r="Y74" s="184">
        <v>30301989.889999997</v>
      </c>
      <c r="Z74" s="184">
        <v>13036099.340000002</v>
      </c>
      <c r="AA74" s="184">
        <v>9296674.4699999969</v>
      </c>
      <c r="AB74" s="184">
        <v>87410108.409999982</v>
      </c>
      <c r="AC74" s="184">
        <v>6580317.9699999997</v>
      </c>
      <c r="AD74" s="184">
        <v>75391.62</v>
      </c>
      <c r="AE74" s="184">
        <v>527817.41</v>
      </c>
      <c r="AF74" s="184">
        <v>0</v>
      </c>
      <c r="AG74" s="184">
        <v>111217194.42</v>
      </c>
      <c r="AH74" s="184">
        <v>0</v>
      </c>
      <c r="AI74" s="184">
        <v>0</v>
      </c>
      <c r="AJ74" s="184">
        <v>96301780.949999988</v>
      </c>
      <c r="AK74" s="184">
        <v>312440.38000000006</v>
      </c>
      <c r="AL74" s="184">
        <v>57879.91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1837.88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f t="shared" si="8"/>
        <v>657588450.8299998</v>
      </c>
      <c r="CF74" s="249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17793450.59</v>
      </c>
      <c r="D75" s="195">
        <f t="shared" si="9"/>
        <v>0</v>
      </c>
      <c r="E75" s="195">
        <f t="shared" si="9"/>
        <v>132015226.00999999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35102297.5</v>
      </c>
      <c r="P75" s="195">
        <f t="shared" si="9"/>
        <v>210759396.59999996</v>
      </c>
      <c r="Q75" s="195">
        <f t="shared" si="9"/>
        <v>15865802.720000003</v>
      </c>
      <c r="R75" s="195">
        <f t="shared" si="9"/>
        <v>0</v>
      </c>
      <c r="S75" s="195">
        <f t="shared" si="9"/>
        <v>0</v>
      </c>
      <c r="T75" s="195">
        <f t="shared" si="9"/>
        <v>2562836.2200000007</v>
      </c>
      <c r="U75" s="195">
        <f t="shared" si="9"/>
        <v>62455334.199999996</v>
      </c>
      <c r="V75" s="195">
        <f t="shared" si="9"/>
        <v>13424984.02</v>
      </c>
      <c r="W75" s="195">
        <f t="shared" si="9"/>
        <v>20483154.390000004</v>
      </c>
      <c r="X75" s="195">
        <f t="shared" si="9"/>
        <v>114341058.37</v>
      </c>
      <c r="Y75" s="195">
        <f t="shared" si="9"/>
        <v>39915397.5</v>
      </c>
      <c r="Z75" s="195">
        <f t="shared" si="9"/>
        <v>13685370.210000001</v>
      </c>
      <c r="AA75" s="195">
        <f t="shared" si="9"/>
        <v>10013143.519999998</v>
      </c>
      <c r="AB75" s="195">
        <f t="shared" si="9"/>
        <v>161435484.81999999</v>
      </c>
      <c r="AC75" s="195">
        <f t="shared" si="9"/>
        <v>29573958.439999998</v>
      </c>
      <c r="AD75" s="195">
        <f t="shared" si="9"/>
        <v>2537753.34</v>
      </c>
      <c r="AE75" s="195">
        <f t="shared" si="9"/>
        <v>3165844.63</v>
      </c>
      <c r="AF75" s="195">
        <f t="shared" si="9"/>
        <v>0</v>
      </c>
      <c r="AG75" s="195">
        <f t="shared" si="9"/>
        <v>145725921.27000001</v>
      </c>
      <c r="AH75" s="195">
        <f t="shared" si="9"/>
        <v>0</v>
      </c>
      <c r="AI75" s="195">
        <f t="shared" si="9"/>
        <v>0</v>
      </c>
      <c r="AJ75" s="195">
        <f t="shared" si="9"/>
        <v>96419725.929999992</v>
      </c>
      <c r="AK75" s="195">
        <f t="shared" si="9"/>
        <v>2272136</v>
      </c>
      <c r="AL75" s="195">
        <f t="shared" si="9"/>
        <v>1127831.79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126891.67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f t="shared" si="8"/>
        <v>1130802999.74</v>
      </c>
      <c r="CF75" s="249"/>
    </row>
    <row r="76" spans="1:84" ht="12.65" customHeight="1" x14ac:dyDescent="0.35">
      <c r="A76" s="171" t="s">
        <v>248</v>
      </c>
      <c r="B76" s="175"/>
      <c r="C76" s="184">
        <v>6296</v>
      </c>
      <c r="D76" s="184">
        <v>0</v>
      </c>
      <c r="E76" s="185">
        <v>47930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23723</v>
      </c>
      <c r="P76" s="185">
        <v>26529</v>
      </c>
      <c r="Q76" s="185">
        <v>2295</v>
      </c>
      <c r="R76" s="185">
        <v>0</v>
      </c>
      <c r="S76" s="185">
        <v>0</v>
      </c>
      <c r="T76" s="185">
        <v>0</v>
      </c>
      <c r="U76" s="185">
        <v>8756</v>
      </c>
      <c r="V76" s="185">
        <v>0</v>
      </c>
      <c r="W76" s="185">
        <v>0</v>
      </c>
      <c r="X76" s="185">
        <v>792</v>
      </c>
      <c r="Y76" s="185">
        <v>14335</v>
      </c>
      <c r="Z76" s="185">
        <v>0</v>
      </c>
      <c r="AA76" s="185">
        <v>3771</v>
      </c>
      <c r="AB76" s="185">
        <v>1770</v>
      </c>
      <c r="AC76" s="185">
        <v>724</v>
      </c>
      <c r="AD76" s="185">
        <v>0</v>
      </c>
      <c r="AE76" s="185">
        <v>0</v>
      </c>
      <c r="AF76" s="185">
        <v>0</v>
      </c>
      <c r="AG76" s="185">
        <v>27038</v>
      </c>
      <c r="AH76" s="185">
        <v>0</v>
      </c>
      <c r="AI76" s="185">
        <v>0</v>
      </c>
      <c r="AJ76" s="185">
        <v>15672</v>
      </c>
      <c r="AK76" s="185">
        <v>76</v>
      </c>
      <c r="AL76" s="185">
        <v>77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1958</v>
      </c>
      <c r="AW76" s="185">
        <v>0</v>
      </c>
      <c r="AX76" s="185">
        <v>0</v>
      </c>
      <c r="AY76" s="185">
        <v>5726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23344</v>
      </c>
      <c r="BF76" s="185">
        <v>4143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21347</v>
      </c>
      <c r="BO76" s="185">
        <v>0</v>
      </c>
      <c r="BP76" s="185">
        <v>0</v>
      </c>
      <c r="BQ76" s="185">
        <v>0</v>
      </c>
      <c r="BR76" s="185">
        <v>3128</v>
      </c>
      <c r="BS76" s="185">
        <v>0</v>
      </c>
      <c r="BT76" s="185">
        <v>0</v>
      </c>
      <c r="BU76" s="185">
        <v>0</v>
      </c>
      <c r="BV76" s="185">
        <v>2525</v>
      </c>
      <c r="BW76" s="185">
        <v>0</v>
      </c>
      <c r="BX76" s="185">
        <v>0</v>
      </c>
      <c r="BY76" s="185">
        <v>688</v>
      </c>
      <c r="BZ76" s="185">
        <v>0</v>
      </c>
      <c r="CA76" s="185">
        <v>0</v>
      </c>
      <c r="CB76" s="185">
        <v>0</v>
      </c>
      <c r="CC76" s="185">
        <v>0</v>
      </c>
      <c r="CD76" s="246" t="s">
        <v>221</v>
      </c>
      <c r="CE76" s="195">
        <f t="shared" si="8"/>
        <v>242643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43019</v>
      </c>
      <c r="D77" s="184">
        <v>0</v>
      </c>
      <c r="E77" s="184">
        <v>34474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6854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11510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5">
        <v>0</v>
      </c>
      <c r="AX77" s="246" t="s">
        <v>221</v>
      </c>
      <c r="AY77" s="246" t="s">
        <v>221</v>
      </c>
      <c r="AZ77" s="185">
        <v>21094</v>
      </c>
      <c r="BA77" s="185">
        <v>0</v>
      </c>
      <c r="BB77" s="185">
        <v>0</v>
      </c>
      <c r="BC77" s="185">
        <v>0</v>
      </c>
      <c r="BD77" s="246" t="s">
        <v>221</v>
      </c>
      <c r="BE77" s="246" t="s">
        <v>221</v>
      </c>
      <c r="BF77" s="184">
        <v>0</v>
      </c>
      <c r="BG77" s="246" t="s">
        <v>221</v>
      </c>
      <c r="BH77" s="184">
        <v>0</v>
      </c>
      <c r="BI77" s="184">
        <v>0</v>
      </c>
      <c r="BJ77" s="246" t="s">
        <v>221</v>
      </c>
      <c r="BK77" s="184">
        <v>0</v>
      </c>
      <c r="BL77" s="184">
        <v>0</v>
      </c>
      <c r="BM77" s="184">
        <v>0</v>
      </c>
      <c r="BN77" s="246" t="s">
        <v>221</v>
      </c>
      <c r="BO77" s="246" t="s">
        <v>221</v>
      </c>
      <c r="BP77" s="246" t="s">
        <v>221</v>
      </c>
      <c r="BQ77" s="246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6" t="s">
        <v>221</v>
      </c>
      <c r="CD77" s="246" t="s">
        <v>221</v>
      </c>
      <c r="CE77" s="195">
        <f>SUM(C77:CD77)</f>
        <v>116951</v>
      </c>
      <c r="CF77" s="195">
        <f>AY59-CE77</f>
        <v>-8269</v>
      </c>
    </row>
    <row r="78" spans="1:84" ht="12.65" customHeight="1" x14ac:dyDescent="0.35">
      <c r="A78" s="171" t="s">
        <v>250</v>
      </c>
      <c r="B78" s="175"/>
      <c r="C78" s="184">
        <v>2255.7422019410128</v>
      </c>
      <c r="D78" s="184">
        <v>0</v>
      </c>
      <c r="E78" s="184">
        <v>17172.446591333031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8499.5191004839035</v>
      </c>
      <c r="P78" s="184">
        <v>9504.8578264442731</v>
      </c>
      <c r="Q78" s="184">
        <v>822.25672704171291</v>
      </c>
      <c r="R78" s="184">
        <v>0</v>
      </c>
      <c r="S78" s="184">
        <v>0</v>
      </c>
      <c r="T78" s="184">
        <v>0</v>
      </c>
      <c r="U78" s="184">
        <v>3137.1154256981431</v>
      </c>
      <c r="V78" s="184">
        <v>0</v>
      </c>
      <c r="W78" s="184">
        <v>0</v>
      </c>
      <c r="X78" s="184">
        <v>283.75918423400287</v>
      </c>
      <c r="Y78" s="184">
        <v>5135.9695782757972</v>
      </c>
      <c r="Z78" s="184">
        <v>0</v>
      </c>
      <c r="AA78" s="184">
        <v>1351.0806612959911</v>
      </c>
      <c r="AB78" s="184">
        <v>634.15878294720346</v>
      </c>
      <c r="AC78" s="184">
        <v>259.39602195128549</v>
      </c>
      <c r="AD78" s="184">
        <v>0</v>
      </c>
      <c r="AE78" s="184">
        <v>0</v>
      </c>
      <c r="AF78" s="184">
        <v>0</v>
      </c>
      <c r="AG78" s="184">
        <v>9687.2232617663776</v>
      </c>
      <c r="AH78" s="184">
        <v>0</v>
      </c>
      <c r="AI78" s="184">
        <v>0</v>
      </c>
      <c r="AJ78" s="184">
        <v>5614.9923425698153</v>
      </c>
      <c r="AK78" s="184">
        <v>27.22941666891947</v>
      </c>
      <c r="AL78" s="184">
        <v>27.587698467194727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701.51576102295155</v>
      </c>
      <c r="AW78" s="185">
        <v>0</v>
      </c>
      <c r="AX78" s="246" t="s">
        <v>221</v>
      </c>
      <c r="AY78" s="246" t="s">
        <v>221</v>
      </c>
      <c r="AZ78" s="246" t="s">
        <v>221</v>
      </c>
      <c r="BA78" s="185">
        <v>0</v>
      </c>
      <c r="BB78" s="185">
        <v>0</v>
      </c>
      <c r="BC78" s="185">
        <v>0</v>
      </c>
      <c r="BD78" s="246" t="s">
        <v>221</v>
      </c>
      <c r="BE78" s="246" t="s">
        <v>221</v>
      </c>
      <c r="BF78" s="246" t="s">
        <v>221</v>
      </c>
      <c r="BG78" s="246" t="s">
        <v>221</v>
      </c>
      <c r="BH78" s="184">
        <v>0</v>
      </c>
      <c r="BI78" s="184">
        <v>0</v>
      </c>
      <c r="BJ78" s="246" t="s">
        <v>221</v>
      </c>
      <c r="BK78" s="184">
        <v>0</v>
      </c>
      <c r="BL78" s="184">
        <v>0</v>
      </c>
      <c r="BM78" s="184">
        <v>0</v>
      </c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>
        <v>0</v>
      </c>
      <c r="BT78" s="184">
        <v>0</v>
      </c>
      <c r="BU78" s="184">
        <v>0</v>
      </c>
      <c r="BV78" s="184">
        <v>904.66154064502189</v>
      </c>
      <c r="BW78" s="184">
        <v>0</v>
      </c>
      <c r="BX78" s="184">
        <v>0</v>
      </c>
      <c r="BY78" s="184">
        <v>246.49787721337626</v>
      </c>
      <c r="BZ78" s="184">
        <v>0</v>
      </c>
      <c r="CA78" s="184">
        <v>0</v>
      </c>
      <c r="CB78" s="184">
        <v>0</v>
      </c>
      <c r="CC78" s="246" t="s">
        <v>221</v>
      </c>
      <c r="CD78" s="246" t="s">
        <v>221</v>
      </c>
      <c r="CE78" s="195">
        <f t="shared" si="8"/>
        <v>66266.010000000009</v>
      </c>
      <c r="CF78" s="195"/>
    </row>
    <row r="79" spans="1:84" ht="12.65" customHeight="1" x14ac:dyDescent="0.35">
      <c r="A79" s="171" t="s">
        <v>251</v>
      </c>
      <c r="B79" s="175"/>
      <c r="C79" s="223">
        <v>93302.95</v>
      </c>
      <c r="D79" s="223">
        <v>0</v>
      </c>
      <c r="E79" s="184">
        <v>234001.01000000004</v>
      </c>
      <c r="F79" s="184">
        <v>0</v>
      </c>
      <c r="G79" s="184">
        <v>0.38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71683.11</v>
      </c>
      <c r="P79" s="184">
        <v>114877.69</v>
      </c>
      <c r="Q79" s="184">
        <v>9612.68</v>
      </c>
      <c r="R79" s="184">
        <v>0</v>
      </c>
      <c r="S79" s="184">
        <v>2117.86</v>
      </c>
      <c r="T79" s="184">
        <v>0</v>
      </c>
      <c r="U79" s="184">
        <v>28.47</v>
      </c>
      <c r="V79" s="184">
        <v>0</v>
      </c>
      <c r="W79" s="184">
        <v>20654.64</v>
      </c>
      <c r="X79" s="184">
        <v>13853.55</v>
      </c>
      <c r="Y79" s="184">
        <v>29897.4</v>
      </c>
      <c r="Z79" s="184">
        <v>0</v>
      </c>
      <c r="AA79" s="184">
        <v>3432.5499999999997</v>
      </c>
      <c r="AB79" s="184">
        <v>24.53</v>
      </c>
      <c r="AC79" s="184">
        <v>213.75</v>
      </c>
      <c r="AD79" s="184">
        <v>0</v>
      </c>
      <c r="AE79" s="184">
        <v>0</v>
      </c>
      <c r="AF79" s="184">
        <v>0</v>
      </c>
      <c r="AG79" s="184">
        <v>186906.56</v>
      </c>
      <c r="AH79" s="184">
        <v>0</v>
      </c>
      <c r="AI79" s="184">
        <v>0</v>
      </c>
      <c r="AJ79" s="184">
        <v>10077.719999999999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5">
        <v>0</v>
      </c>
      <c r="AX79" s="246" t="s">
        <v>221</v>
      </c>
      <c r="AY79" s="246" t="s">
        <v>221</v>
      </c>
      <c r="AZ79" s="246" t="s">
        <v>221</v>
      </c>
      <c r="BA79" s="246" t="s">
        <v>221</v>
      </c>
      <c r="BB79" s="185">
        <v>0</v>
      </c>
      <c r="BC79" s="185">
        <v>0</v>
      </c>
      <c r="BD79" s="246" t="s">
        <v>221</v>
      </c>
      <c r="BE79" s="246" t="s">
        <v>221</v>
      </c>
      <c r="BF79" s="246" t="s">
        <v>221</v>
      </c>
      <c r="BG79" s="246" t="s">
        <v>221</v>
      </c>
      <c r="BH79" s="184">
        <v>0</v>
      </c>
      <c r="BI79" s="184">
        <v>596.5</v>
      </c>
      <c r="BJ79" s="246" t="s">
        <v>221</v>
      </c>
      <c r="BK79" s="184">
        <v>0</v>
      </c>
      <c r="BL79" s="184">
        <v>0</v>
      </c>
      <c r="BM79" s="184">
        <v>0</v>
      </c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6" t="s">
        <v>221</v>
      </c>
      <c r="CD79" s="246" t="s">
        <v>221</v>
      </c>
      <c r="CE79" s="195">
        <f t="shared" si="8"/>
        <v>791281.35000000009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14.961259615384614</v>
      </c>
      <c r="D80" s="187">
        <v>0</v>
      </c>
      <c r="E80" s="187">
        <v>104.13927884615386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21.940629807692304</v>
      </c>
      <c r="P80" s="187">
        <v>12.136788461538462</v>
      </c>
      <c r="Q80" s="187">
        <v>8.2526586538461526</v>
      </c>
      <c r="R80" s="187">
        <v>0</v>
      </c>
      <c r="S80" s="187">
        <v>0</v>
      </c>
      <c r="T80" s="187">
        <v>0.33042307692307699</v>
      </c>
      <c r="U80" s="187">
        <v>0</v>
      </c>
      <c r="V80" s="187">
        <v>0.56189903846153844</v>
      </c>
      <c r="W80" s="187">
        <v>0</v>
      </c>
      <c r="X80" s="187">
        <v>0</v>
      </c>
      <c r="Y80" s="187">
        <v>1.9831730769230768E-2</v>
      </c>
      <c r="Z80" s="187">
        <v>0.81948557692307689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22.847572115384619</v>
      </c>
      <c r="AH80" s="187">
        <v>0</v>
      </c>
      <c r="AI80" s="187">
        <v>0</v>
      </c>
      <c r="AJ80" s="187">
        <v>37.502528846153844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2.4000048076923077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f t="shared" si="8"/>
        <v>225.91236057692308</v>
      </c>
      <c r="CF80" s="252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4" t="s">
        <v>1277</v>
      </c>
      <c r="D82" s="253"/>
      <c r="E82" s="175"/>
    </row>
    <row r="83" spans="1:5" ht="12.65" customHeight="1" x14ac:dyDescent="0.35">
      <c r="A83" s="173" t="s">
        <v>255</v>
      </c>
      <c r="B83" s="172" t="s">
        <v>256</v>
      </c>
      <c r="C83" s="284">
        <v>126</v>
      </c>
      <c r="D83" s="253"/>
      <c r="E83" s="175"/>
    </row>
    <row r="84" spans="1:5" ht="12.65" customHeight="1" x14ac:dyDescent="0.35">
      <c r="A84" s="173" t="s">
        <v>257</v>
      </c>
      <c r="B84" s="172" t="s">
        <v>256</v>
      </c>
      <c r="C84" s="284" t="s">
        <v>1282</v>
      </c>
      <c r="D84" s="205"/>
      <c r="E84" s="204"/>
    </row>
    <row r="85" spans="1:5" ht="12.65" customHeight="1" x14ac:dyDescent="0.35">
      <c r="A85" s="173" t="s">
        <v>1250</v>
      </c>
      <c r="B85" s="172"/>
      <c r="C85" s="284" t="s">
        <v>1283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84" t="s">
        <v>1283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84" t="s">
        <v>1284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84" t="s">
        <v>1285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84" t="s">
        <v>1286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84" t="s">
        <v>1300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84" t="s">
        <v>1288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84" t="s">
        <v>1289</v>
      </c>
      <c r="D92" s="253"/>
      <c r="E92" s="175"/>
    </row>
    <row r="93" spans="1:5" ht="12.65" customHeight="1" x14ac:dyDescent="0.35">
      <c r="A93" s="173" t="s">
        <v>264</v>
      </c>
      <c r="B93" s="172" t="s">
        <v>256</v>
      </c>
      <c r="C93" s="284" t="s">
        <v>1290</v>
      </c>
      <c r="D93" s="253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4" t="s">
        <v>266</v>
      </c>
      <c r="B96" s="254"/>
      <c r="C96" s="254"/>
      <c r="D96" s="254"/>
      <c r="E96" s="254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4" t="s">
        <v>269</v>
      </c>
      <c r="B100" s="254"/>
      <c r="C100" s="254"/>
      <c r="D100" s="254"/>
      <c r="E100" s="254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4" t="s">
        <v>271</v>
      </c>
      <c r="B103" s="254"/>
      <c r="C103" s="254"/>
      <c r="D103" s="254"/>
      <c r="E103" s="254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6072</v>
      </c>
      <c r="D111" s="174">
        <v>30560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767</v>
      </c>
      <c r="D114" s="174">
        <v>1277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21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65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14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5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115</v>
      </c>
    </row>
    <row r="128" spans="1:5" ht="12.65" customHeight="1" x14ac:dyDescent="0.35">
      <c r="A128" s="173" t="s">
        <v>292</v>
      </c>
      <c r="B128" s="172" t="s">
        <v>256</v>
      </c>
      <c r="C128" s="189">
        <v>133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2755</v>
      </c>
      <c r="C138" s="189">
        <v>1821</v>
      </c>
      <c r="D138" s="174">
        <v>1496</v>
      </c>
      <c r="E138" s="175">
        <f>SUM(B138:D138)</f>
        <v>6072</v>
      </c>
    </row>
    <row r="139" spans="1:6" ht="12.65" customHeight="1" x14ac:dyDescent="0.35">
      <c r="A139" s="173" t="s">
        <v>215</v>
      </c>
      <c r="B139" s="174">
        <v>16692</v>
      </c>
      <c r="C139" s="189">
        <v>7960</v>
      </c>
      <c r="D139" s="174">
        <v>5908</v>
      </c>
      <c r="E139" s="175">
        <f>SUM(B139:D139)</f>
        <v>30560</v>
      </c>
    </row>
    <row r="140" spans="1:6" ht="12.65" customHeight="1" x14ac:dyDescent="0.35">
      <c r="A140" s="173" t="s">
        <v>298</v>
      </c>
      <c r="B140" s="174">
        <v>0</v>
      </c>
      <c r="C140" s="189">
        <v>0</v>
      </c>
      <c r="D140" s="174">
        <v>0</v>
      </c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242618864.19999999</v>
      </c>
      <c r="C141" s="189">
        <v>122349495.48999999</v>
      </c>
      <c r="D141" s="174">
        <v>108246189.22000003</v>
      </c>
      <c r="E141" s="175">
        <f>SUM(B141:D141)</f>
        <v>473214548.91000003</v>
      </c>
      <c r="F141" s="199"/>
    </row>
    <row r="142" spans="1:6" ht="12.65" customHeight="1" x14ac:dyDescent="0.35">
      <c r="A142" s="173" t="s">
        <v>246</v>
      </c>
      <c r="B142" s="174">
        <v>241908114.19999999</v>
      </c>
      <c r="C142" s="189">
        <v>158269341.87</v>
      </c>
      <c r="D142" s="174">
        <v>257410994.76000005</v>
      </c>
      <c r="E142" s="175">
        <f>SUM(B142:D142)</f>
        <v>657588450.83000004</v>
      </c>
      <c r="F142" s="199"/>
    </row>
    <row r="143" spans="1:6" ht="12.65" customHeight="1" x14ac:dyDescent="0.3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5" customHeight="1" x14ac:dyDescent="0.3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5" customHeight="1" x14ac:dyDescent="0.3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5" customHeight="1" x14ac:dyDescent="0.3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5" customHeight="1" x14ac:dyDescent="0.3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5" customHeight="1" x14ac:dyDescent="0.3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5" customHeight="1" x14ac:dyDescent="0.3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5" customHeight="1" x14ac:dyDescent="0.3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5" customHeight="1" x14ac:dyDescent="0.3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0</v>
      </c>
      <c r="C157" s="189">
        <v>0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4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4" t="s">
        <v>306</v>
      </c>
      <c r="B164" s="254"/>
      <c r="C164" s="254"/>
      <c r="D164" s="254"/>
      <c r="E164" s="254"/>
    </row>
    <row r="165" spans="1:5" ht="11.4" customHeight="1" x14ac:dyDescent="0.35">
      <c r="A165" s="173" t="s">
        <v>307</v>
      </c>
      <c r="B165" s="172" t="s">
        <v>256</v>
      </c>
      <c r="C165" s="189">
        <v>5922990.7800000003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>
        <v>232809.68632667343</v>
      </c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992800.10544637323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9864905.3167934902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164490.07932573871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2330948.8690675413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v>0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>
        <v>2993935.6230401807</v>
      </c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f>SUM(C165:C172)</f>
        <v>22502880.460000001</v>
      </c>
      <c r="E173" s="175"/>
    </row>
    <row r="174" spans="1:5" ht="11.4" customHeight="1" x14ac:dyDescent="0.35">
      <c r="A174" s="254" t="s">
        <v>314</v>
      </c>
      <c r="B174" s="254"/>
      <c r="C174" s="254"/>
      <c r="D174" s="254"/>
      <c r="E174" s="254"/>
    </row>
    <row r="175" spans="1:5" ht="11.4" customHeight="1" x14ac:dyDescent="0.35">
      <c r="A175" s="173" t="s">
        <v>315</v>
      </c>
      <c r="B175" s="172" t="s">
        <v>256</v>
      </c>
      <c r="C175" s="189">
        <v>5455388.3900000006</v>
      </c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635552.9299999997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f>SUM(C175:C176)</f>
        <v>6090941.3200000003</v>
      </c>
      <c r="E177" s="175"/>
    </row>
    <row r="178" spans="1:5" ht="11.4" customHeight="1" x14ac:dyDescent="0.35">
      <c r="A178" s="254" t="s">
        <v>317</v>
      </c>
      <c r="B178" s="254"/>
      <c r="C178" s="254"/>
      <c r="D178" s="254"/>
      <c r="E178" s="254"/>
    </row>
    <row r="179" spans="1:5" ht="11.4" customHeight="1" x14ac:dyDescent="0.35">
      <c r="A179" s="173" t="s">
        <v>318</v>
      </c>
      <c r="B179" s="172" t="s">
        <v>256</v>
      </c>
      <c r="C179" s="189">
        <v>2926121.8099999996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v>332384.85000000056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f>SUM(C179:C180)</f>
        <v>3258506.66</v>
      </c>
      <c r="E181" s="175"/>
    </row>
    <row r="182" spans="1:5" ht="11.4" customHeight="1" x14ac:dyDescent="0.35">
      <c r="A182" s="254" t="s">
        <v>320</v>
      </c>
      <c r="B182" s="254"/>
      <c r="C182" s="254"/>
      <c r="D182" s="254"/>
      <c r="E182" s="254"/>
    </row>
    <row r="183" spans="1:5" ht="11.4" customHeight="1" x14ac:dyDescent="0.35">
      <c r="A183" s="173" t="s">
        <v>321</v>
      </c>
      <c r="B183" s="172" t="s">
        <v>256</v>
      </c>
      <c r="C183" s="189">
        <v>98747.34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v>8126565.7699999996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f>SUM(C183:C185)</f>
        <v>8225313.1099999994</v>
      </c>
      <c r="E186" s="175"/>
    </row>
    <row r="187" spans="1:5" ht="11.4" customHeight="1" x14ac:dyDescent="0.35">
      <c r="A187" s="254" t="s">
        <v>323</v>
      </c>
      <c r="B187" s="254"/>
      <c r="C187" s="254"/>
      <c r="D187" s="254"/>
      <c r="E187" s="254"/>
    </row>
    <row r="188" spans="1:5" ht="11.4" customHeight="1" x14ac:dyDescent="0.3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>
        <v>5103501.07</v>
      </c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f>SUM(C188:C189)</f>
        <v>5103501.07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7414345.5499999998</v>
      </c>
      <c r="C195" s="189">
        <v>0</v>
      </c>
      <c r="D195" s="174">
        <v>0</v>
      </c>
      <c r="E195" s="175">
        <f t="shared" ref="E195:E203" si="10">SUM(B195:C195)-D195</f>
        <v>7414345.5499999998</v>
      </c>
    </row>
    <row r="196" spans="1:8" ht="12.65" customHeight="1" x14ac:dyDescent="0.35">
      <c r="A196" s="173" t="s">
        <v>333</v>
      </c>
      <c r="B196" s="174">
        <v>1128574.1200000001</v>
      </c>
      <c r="C196" s="189">
        <v>0</v>
      </c>
      <c r="D196" s="174">
        <v>0</v>
      </c>
      <c r="E196" s="175">
        <f t="shared" si="10"/>
        <v>1128574.1200000001</v>
      </c>
    </row>
    <row r="197" spans="1:8" ht="12.65" customHeight="1" x14ac:dyDescent="0.35">
      <c r="A197" s="173" t="s">
        <v>334</v>
      </c>
      <c r="B197" s="174">
        <v>93535040.25</v>
      </c>
      <c r="C197" s="189">
        <v>0</v>
      </c>
      <c r="D197" s="174">
        <v>0</v>
      </c>
      <c r="E197" s="175">
        <f t="shared" si="10"/>
        <v>93535040.25</v>
      </c>
    </row>
    <row r="198" spans="1:8" ht="12.65" customHeight="1" x14ac:dyDescent="0.35">
      <c r="A198" s="173" t="s">
        <v>335</v>
      </c>
      <c r="B198" s="174">
        <v>32934280.831136305</v>
      </c>
      <c r="C198" s="189">
        <v>1361029.4548763954</v>
      </c>
      <c r="D198" s="174">
        <v>0</v>
      </c>
      <c r="E198" s="175">
        <f t="shared" si="10"/>
        <v>34295310.286012702</v>
      </c>
    </row>
    <row r="199" spans="1:8" ht="12.65" customHeight="1" x14ac:dyDescent="0.35">
      <c r="A199" s="173" t="s">
        <v>336</v>
      </c>
      <c r="B199" s="174">
        <v>3002395.6737001701</v>
      </c>
      <c r="C199" s="189">
        <v>124766.84706154573</v>
      </c>
      <c r="D199" s="174">
        <v>587.57957464853098</v>
      </c>
      <c r="E199" s="175">
        <f t="shared" si="10"/>
        <v>3126574.941187067</v>
      </c>
    </row>
    <row r="200" spans="1:8" ht="12.65" customHeight="1" x14ac:dyDescent="0.35">
      <c r="A200" s="173" t="s">
        <v>337</v>
      </c>
      <c r="B200" s="174">
        <v>85092825.427110493</v>
      </c>
      <c r="C200" s="189">
        <v>5609567.0283716135</v>
      </c>
      <c r="D200" s="174">
        <v>3123586.0564486478</v>
      </c>
      <c r="E200" s="175">
        <f t="shared" si="10"/>
        <v>87578806.399033457</v>
      </c>
    </row>
    <row r="201" spans="1:8" ht="12.65" customHeight="1" x14ac:dyDescent="0.3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9893351.5281519797</v>
      </c>
      <c r="C202" s="189">
        <v>2562976.0133499373</v>
      </c>
      <c r="D202" s="174">
        <v>44457.296401937507</v>
      </c>
      <c r="E202" s="175">
        <f t="shared" si="10"/>
        <v>12411870.245099979</v>
      </c>
    </row>
    <row r="203" spans="1:8" ht="12.65" customHeight="1" x14ac:dyDescent="0.35">
      <c r="A203" s="173" t="s">
        <v>340</v>
      </c>
      <c r="B203" s="174">
        <v>5156386.2438806482</v>
      </c>
      <c r="C203" s="189">
        <v>3048299.3024415844</v>
      </c>
      <c r="D203" s="174">
        <v>0</v>
      </c>
      <c r="E203" s="175">
        <f t="shared" si="10"/>
        <v>8204685.5463222321</v>
      </c>
    </row>
    <row r="204" spans="1:8" ht="12.65" customHeight="1" x14ac:dyDescent="0.35">
      <c r="A204" s="173" t="s">
        <v>203</v>
      </c>
      <c r="B204" s="175">
        <f>SUM(B195:B203)</f>
        <v>238157199.62397963</v>
      </c>
      <c r="C204" s="191">
        <f>SUM(C195:C203)</f>
        <v>12706638.646101076</v>
      </c>
      <c r="D204" s="175">
        <f>SUM(D195:D203)</f>
        <v>3168630.932425234</v>
      </c>
      <c r="E204" s="175">
        <f>SUM(E195:E203)</f>
        <v>247695207.33765543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6"/>
    </row>
    <row r="209" spans="1:8" ht="12.65" customHeight="1" x14ac:dyDescent="0.35">
      <c r="A209" s="173" t="s">
        <v>333</v>
      </c>
      <c r="B209" s="174">
        <v>318804.7</v>
      </c>
      <c r="C209" s="189">
        <v>67386.880000000005</v>
      </c>
      <c r="D209" s="174">
        <v>0</v>
      </c>
      <c r="E209" s="175">
        <f t="shared" ref="E209:E216" si="11">SUM(B209:C209)-D209</f>
        <v>386191.58</v>
      </c>
      <c r="H209" s="256"/>
    </row>
    <row r="210" spans="1:8" ht="12.65" customHeight="1" x14ac:dyDescent="0.35">
      <c r="A210" s="173" t="s">
        <v>334</v>
      </c>
      <c r="B210" s="174">
        <v>24219002.010000002</v>
      </c>
      <c r="C210" s="189">
        <v>3340552.02</v>
      </c>
      <c r="D210" s="174">
        <v>0</v>
      </c>
      <c r="E210" s="175">
        <f t="shared" si="11"/>
        <v>27559554.030000001</v>
      </c>
      <c r="H210" s="256"/>
    </row>
    <row r="211" spans="1:8" ht="12.65" customHeight="1" x14ac:dyDescent="0.35">
      <c r="A211" s="173" t="s">
        <v>335</v>
      </c>
      <c r="B211" s="174">
        <v>7542775.3518325398</v>
      </c>
      <c r="C211" s="189">
        <v>2024035.1497628649</v>
      </c>
      <c r="D211" s="174">
        <v>1409.6718325396796</v>
      </c>
      <c r="E211" s="175">
        <f t="shared" si="11"/>
        <v>9565400.8297628649</v>
      </c>
      <c r="H211" s="256"/>
    </row>
    <row r="212" spans="1:8" ht="12.65" customHeight="1" x14ac:dyDescent="0.35">
      <c r="A212" s="173" t="s">
        <v>336</v>
      </c>
      <c r="B212" s="174">
        <v>1206837.7159577296</v>
      </c>
      <c r="C212" s="189">
        <v>296983.11674258381</v>
      </c>
      <c r="D212" s="174">
        <v>3257.2416170808106</v>
      </c>
      <c r="E212" s="175">
        <f t="shared" si="11"/>
        <v>1500563.5910832328</v>
      </c>
      <c r="H212" s="256"/>
    </row>
    <row r="213" spans="1:8" ht="12.65" customHeight="1" x14ac:dyDescent="0.35">
      <c r="A213" s="173" t="s">
        <v>337</v>
      </c>
      <c r="B213" s="174">
        <v>60460806.733304784</v>
      </c>
      <c r="C213" s="189">
        <v>10384133.851501442</v>
      </c>
      <c r="D213" s="174">
        <v>6255033.0059632715</v>
      </c>
      <c r="E213" s="175">
        <f t="shared" si="11"/>
        <v>64589907.57884296</v>
      </c>
      <c r="H213" s="256"/>
    </row>
    <row r="214" spans="1:8" ht="12.65" customHeight="1" x14ac:dyDescent="0.3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6"/>
    </row>
    <row r="215" spans="1:8" ht="12.65" customHeight="1" x14ac:dyDescent="0.35">
      <c r="A215" s="173" t="s">
        <v>339</v>
      </c>
      <c r="B215" s="174">
        <v>4713305.2107974896</v>
      </c>
      <c r="C215" s="189">
        <v>1072650.491993112</v>
      </c>
      <c r="D215" s="174">
        <v>93138.047614285009</v>
      </c>
      <c r="E215" s="175">
        <f t="shared" si="11"/>
        <v>5692817.6551763164</v>
      </c>
      <c r="H215" s="256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6"/>
    </row>
    <row r="217" spans="1:8" ht="12.65" customHeight="1" x14ac:dyDescent="0.35">
      <c r="A217" s="173" t="s">
        <v>203</v>
      </c>
      <c r="B217" s="175">
        <f>SUM(B208:B216)</f>
        <v>98461531.721892536</v>
      </c>
      <c r="C217" s="191">
        <f>SUM(C208:C216)</f>
        <v>17185741.510000002</v>
      </c>
      <c r="D217" s="175">
        <f>SUM(D208:D216)</f>
        <v>6352837.9670271771</v>
      </c>
      <c r="E217" s="175">
        <f>SUM(E208:E216)</f>
        <v>109294435.26486537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6" t="s">
        <v>1254</v>
      </c>
      <c r="C220" s="296"/>
      <c r="D220" s="208"/>
      <c r="E220" s="208"/>
    </row>
    <row r="221" spans="1:8" ht="12.65" customHeight="1" x14ac:dyDescent="0.35">
      <c r="A221" s="269" t="s">
        <v>1254</v>
      </c>
      <c r="B221" s="208"/>
      <c r="C221" s="189">
        <v>10651207.16</v>
      </c>
      <c r="D221" s="172">
        <f>C221</f>
        <v>10651207.16</v>
      </c>
      <c r="E221" s="208"/>
    </row>
    <row r="222" spans="1:8" ht="12.65" customHeight="1" x14ac:dyDescent="0.35">
      <c r="A222" s="254" t="s">
        <v>343</v>
      </c>
      <c r="B222" s="254"/>
      <c r="C222" s="254"/>
      <c r="D222" s="254"/>
      <c r="E222" s="254"/>
    </row>
    <row r="223" spans="1:8" ht="12.65" customHeight="1" x14ac:dyDescent="0.35">
      <c r="A223" s="173" t="s">
        <v>344</v>
      </c>
      <c r="B223" s="172" t="s">
        <v>256</v>
      </c>
      <c r="C223" s="189">
        <v>408843627.03999996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230836322.98000002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21381713.02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181969349.86000001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13265856.199999997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856296869.10000002</v>
      </c>
      <c r="E229" s="175"/>
    </row>
    <row r="230" spans="1:5" ht="12.65" customHeight="1" x14ac:dyDescent="0.35">
      <c r="A230" s="254" t="s">
        <v>351</v>
      </c>
      <c r="B230" s="254"/>
      <c r="C230" s="254"/>
      <c r="D230" s="254"/>
      <c r="E230" s="254"/>
    </row>
    <row r="231" spans="1:5" ht="12.65" customHeight="1" x14ac:dyDescent="0.35">
      <c r="A231" s="171" t="s">
        <v>352</v>
      </c>
      <c r="B231" s="172" t="s">
        <v>256</v>
      </c>
      <c r="C231" s="189">
        <v>5743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5652895.1900000004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13130746.25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18783641.440000001</v>
      </c>
      <c r="E236" s="175"/>
    </row>
    <row r="237" spans="1:5" ht="12.65" customHeight="1" x14ac:dyDescent="0.35">
      <c r="A237" s="254" t="s">
        <v>356</v>
      </c>
      <c r="B237" s="254"/>
      <c r="C237" s="254"/>
      <c r="D237" s="254"/>
      <c r="E237" s="254"/>
    </row>
    <row r="238" spans="1:5" ht="12.65" customHeight="1" x14ac:dyDescent="0.35">
      <c r="A238" s="173" t="s">
        <v>357</v>
      </c>
      <c r="B238" s="172" t="s">
        <v>256</v>
      </c>
      <c r="C238" s="189">
        <v>13681334.51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13681334.51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899413052.21000004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4" t="s">
        <v>361</v>
      </c>
      <c r="B249" s="254"/>
      <c r="C249" s="254"/>
      <c r="D249" s="254"/>
      <c r="E249" s="254"/>
    </row>
    <row r="250" spans="1:5" ht="12.65" customHeight="1" x14ac:dyDescent="0.35">
      <c r="A250" s="173" t="s">
        <v>362</v>
      </c>
      <c r="B250" s="172" t="s">
        <v>256</v>
      </c>
      <c r="C250" s="189">
        <v>23184569.629078969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154135727.1491358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127659281.64396356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>
        <v>0</v>
      </c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2111002.3826432358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6250054.4691522494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497825.43558435061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58519897.421631031</v>
      </c>
      <c r="E260" s="175"/>
    </row>
    <row r="261" spans="1:5" ht="11.25" customHeight="1" x14ac:dyDescent="0.35">
      <c r="A261" s="254" t="s">
        <v>372</v>
      </c>
      <c r="B261" s="254"/>
      <c r="C261" s="254"/>
      <c r="D261" s="254"/>
      <c r="E261" s="254"/>
    </row>
    <row r="262" spans="1:5" ht="12.65" customHeight="1" x14ac:dyDescent="0.35">
      <c r="A262" s="173" t="s">
        <v>362</v>
      </c>
      <c r="B262" s="172" t="s">
        <v>256</v>
      </c>
      <c r="C262" s="189">
        <v>0</v>
      </c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4" t="s">
        <v>375</v>
      </c>
      <c r="B266" s="254"/>
      <c r="C266" s="254"/>
      <c r="D266" s="254"/>
      <c r="E266" s="254"/>
    </row>
    <row r="267" spans="1:5" ht="12.65" customHeight="1" x14ac:dyDescent="0.35">
      <c r="A267" s="173" t="s">
        <v>332</v>
      </c>
      <c r="B267" s="172" t="s">
        <v>256</v>
      </c>
      <c r="C267" s="189">
        <v>7414345.5499999998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1128574.1200000001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93535040.25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34295310.286012702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3126574.941187067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87578806.402608737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12411870.245099979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8204685.546322233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247695207.34123072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109294435.26214118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138400772.07908952</v>
      </c>
      <c r="E277" s="175"/>
    </row>
    <row r="278" spans="1:5" ht="12.65" customHeight="1" x14ac:dyDescent="0.35">
      <c r="A278" s="254" t="s">
        <v>382</v>
      </c>
      <c r="B278" s="254"/>
      <c r="C278" s="254"/>
      <c r="D278" s="254"/>
      <c r="E278" s="254"/>
    </row>
    <row r="279" spans="1:5" ht="12.65" customHeight="1" x14ac:dyDescent="0.3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43162446.289999999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41317418.808423549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84479865.098423541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4" t="s">
        <v>387</v>
      </c>
      <c r="B285" s="254"/>
      <c r="C285" s="254"/>
      <c r="D285" s="254"/>
      <c r="E285" s="254"/>
    </row>
    <row r="286" spans="1:5" ht="12.65" customHeight="1" x14ac:dyDescent="0.35">
      <c r="A286" s="173" t="s">
        <v>388</v>
      </c>
      <c r="B286" s="172" t="s">
        <v>256</v>
      </c>
      <c r="C286" s="189">
        <v>1517268.3622998281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1541544.4843430289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3058812.846642857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284459347.44578695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4" t="s">
        <v>395</v>
      </c>
      <c r="B303" s="254"/>
      <c r="C303" s="254"/>
      <c r="D303" s="254"/>
      <c r="E303" s="254"/>
    </row>
    <row r="304" spans="1:5" ht="12.65" customHeight="1" x14ac:dyDescent="0.35">
      <c r="A304" s="173" t="s">
        <v>396</v>
      </c>
      <c r="B304" s="172" t="s">
        <v>256</v>
      </c>
      <c r="C304" s="189">
        <v>171509.64128490846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2336800.8719628076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11529002.550402489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22436632.365443073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15572000.99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4727149.7949671363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56773096.214060418</v>
      </c>
      <c r="E314" s="175"/>
    </row>
    <row r="315" spans="1:5" ht="12.65" customHeight="1" x14ac:dyDescent="0.35">
      <c r="A315" s="254" t="s">
        <v>406</v>
      </c>
      <c r="B315" s="254"/>
      <c r="C315" s="254"/>
      <c r="D315" s="254"/>
      <c r="E315" s="254"/>
    </row>
    <row r="316" spans="1:5" ht="12.65" customHeight="1" x14ac:dyDescent="0.3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22590133.475027204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22590133.475027204</v>
      </c>
      <c r="E319" s="175"/>
    </row>
    <row r="320" spans="1:5" ht="12.65" customHeight="1" x14ac:dyDescent="0.35">
      <c r="A320" s="254" t="s">
        <v>411</v>
      </c>
      <c r="B320" s="254"/>
      <c r="C320" s="254"/>
      <c r="D320" s="254"/>
      <c r="E320" s="254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763564.15103297075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94701776.5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2759373.61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98224714.261032969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4727149.7949671363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93497564.466065839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189">
        <v>111598553.27959375</v>
      </c>
      <c r="D332" s="175"/>
      <c r="E332" s="175"/>
    </row>
    <row r="333" spans="1:5" ht="12.65" customHeight="1" x14ac:dyDescent="0.35">
      <c r="A333" s="173"/>
      <c r="B333" s="172"/>
      <c r="C333" s="229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1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1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1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284459347.43474722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284459347.44578695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4" t="s">
        <v>427</v>
      </c>
      <c r="B358" s="254"/>
      <c r="C358" s="254"/>
      <c r="D358" s="254"/>
      <c r="E358" s="254"/>
    </row>
    <row r="359" spans="1:5" ht="12.65" customHeight="1" x14ac:dyDescent="0.35">
      <c r="A359" s="173" t="s">
        <v>428</v>
      </c>
      <c r="B359" s="172" t="s">
        <v>256</v>
      </c>
      <c r="C359" s="189">
        <v>473214548.91000003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657588450.83000004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1130802999.74</v>
      </c>
      <c r="E361" s="175"/>
    </row>
    <row r="362" spans="1:5" ht="12.65" customHeight="1" x14ac:dyDescent="0.35">
      <c r="A362" s="254" t="s">
        <v>431</v>
      </c>
      <c r="B362" s="254"/>
      <c r="C362" s="254"/>
      <c r="D362" s="254"/>
      <c r="E362" s="254"/>
    </row>
    <row r="363" spans="1:5" ht="12.65" customHeight="1" x14ac:dyDescent="0.35">
      <c r="A363" s="173" t="s">
        <v>1254</v>
      </c>
      <c r="B363" s="254"/>
      <c r="C363" s="189">
        <v>10651207.16</v>
      </c>
      <c r="D363" s="175"/>
      <c r="E363" s="254"/>
    </row>
    <row r="364" spans="1:5" ht="12.65" customHeight="1" x14ac:dyDescent="0.35">
      <c r="A364" s="173" t="s">
        <v>432</v>
      </c>
      <c r="B364" s="172" t="s">
        <v>256</v>
      </c>
      <c r="C364" s="189">
        <v>856296869.10000002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18783641.440000001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13681334.51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899413052.21000004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231389947.52999997</v>
      </c>
      <c r="E368" s="175"/>
    </row>
    <row r="369" spans="1:5" ht="12.65" customHeight="1" x14ac:dyDescent="0.35">
      <c r="A369" s="254" t="s">
        <v>436</v>
      </c>
      <c r="B369" s="254"/>
      <c r="C369" s="254"/>
      <c r="D369" s="254"/>
      <c r="E369" s="254"/>
    </row>
    <row r="370" spans="1:5" ht="12.65" customHeight="1" x14ac:dyDescent="0.35">
      <c r="A370" s="173" t="s">
        <v>437</v>
      </c>
      <c r="B370" s="172" t="s">
        <v>256</v>
      </c>
      <c r="C370" s="189">
        <v>22459983.600000001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22459983.600000001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253849931.12999997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4" t="s">
        <v>441</v>
      </c>
      <c r="B377" s="254"/>
      <c r="C377" s="254"/>
      <c r="D377" s="254"/>
      <c r="E377" s="254"/>
    </row>
    <row r="378" spans="1:5" ht="12.65" customHeight="1" x14ac:dyDescent="0.35">
      <c r="A378" s="173" t="s">
        <v>442</v>
      </c>
      <c r="B378" s="172" t="s">
        <v>256</v>
      </c>
      <c r="C378" s="189">
        <v>99965140.219999999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22502880.460000001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9740621.4700000007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28151473.449999999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1955474.87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59757020.180000007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17185741.510000002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6090941.3200000003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3258506.66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8225313.1099999994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5103501.07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1121648.7900000215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263058263.11000001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-9208331.9800000489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8820548.0899999999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-387783.89000004902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-387783.89000004902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7"/>
    </row>
    <row r="412" spans="1:5" ht="12.65" customHeight="1" x14ac:dyDescent="0.35">
      <c r="A412" s="179" t="str">
        <f>C84&amp;"   "&amp;"H-"&amp;FIXED(C83,0,TRUE)&amp;"     FYE "&amp;C82</f>
        <v>Highline Medical Center   H-126     FYE 06/30/2021</v>
      </c>
      <c r="B412" s="179"/>
      <c r="C412" s="179"/>
      <c r="D412" s="179"/>
      <c r="E412" s="257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6072</v>
      </c>
      <c r="C414" s="194">
        <f>E138</f>
        <v>6072</v>
      </c>
      <c r="D414" s="179"/>
    </row>
    <row r="415" spans="1:5" ht="12.65" customHeight="1" x14ac:dyDescent="0.35">
      <c r="A415" s="179" t="s">
        <v>464</v>
      </c>
      <c r="B415" s="179">
        <f>D111</f>
        <v>30560</v>
      </c>
      <c r="C415" s="179">
        <f>E139</f>
        <v>30560</v>
      </c>
      <c r="D415" s="194">
        <f>SUM(C59:H59)+N59</f>
        <v>30560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767</v>
      </c>
    </row>
    <row r="424" spans="1:7" ht="12.65" customHeight="1" x14ac:dyDescent="0.35">
      <c r="A424" s="179" t="s">
        <v>1243</v>
      </c>
      <c r="B424" s="179">
        <f>D114</f>
        <v>1277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99965140.219999999</v>
      </c>
      <c r="C427" s="179">
        <f t="shared" ref="C427:C434" si="13">CE61</f>
        <v>99965140.219999999</v>
      </c>
      <c r="D427" s="179"/>
    </row>
    <row r="428" spans="1:7" ht="12.65" customHeight="1" x14ac:dyDescent="0.35">
      <c r="A428" s="179" t="s">
        <v>3</v>
      </c>
      <c r="B428" s="179">
        <f t="shared" si="12"/>
        <v>22502880.460000001</v>
      </c>
      <c r="C428" s="179">
        <f t="shared" si="13"/>
        <v>22502881</v>
      </c>
      <c r="D428" s="179">
        <f>D173</f>
        <v>22502880.460000001</v>
      </c>
    </row>
    <row r="429" spans="1:7" ht="12.65" customHeight="1" x14ac:dyDescent="0.35">
      <c r="A429" s="179" t="s">
        <v>236</v>
      </c>
      <c r="B429" s="179">
        <f t="shared" si="12"/>
        <v>9740621.4700000007</v>
      </c>
      <c r="C429" s="179">
        <f t="shared" si="13"/>
        <v>9740621.4699999988</v>
      </c>
      <c r="D429" s="179"/>
    </row>
    <row r="430" spans="1:7" ht="12.65" customHeight="1" x14ac:dyDescent="0.35">
      <c r="A430" s="179" t="s">
        <v>237</v>
      </c>
      <c r="B430" s="179">
        <f t="shared" si="12"/>
        <v>28151473.449999999</v>
      </c>
      <c r="C430" s="179">
        <f t="shared" si="13"/>
        <v>28151473.449999992</v>
      </c>
      <c r="D430" s="179"/>
    </row>
    <row r="431" spans="1:7" ht="12.65" customHeight="1" x14ac:dyDescent="0.35">
      <c r="A431" s="179" t="s">
        <v>444</v>
      </c>
      <c r="B431" s="179">
        <f t="shared" si="12"/>
        <v>1955474.87</v>
      </c>
      <c r="C431" s="179">
        <f t="shared" si="13"/>
        <v>1955474.87</v>
      </c>
      <c r="D431" s="179"/>
    </row>
    <row r="432" spans="1:7" ht="12.65" customHeight="1" x14ac:dyDescent="0.35">
      <c r="A432" s="179" t="s">
        <v>445</v>
      </c>
      <c r="B432" s="179">
        <f t="shared" si="12"/>
        <v>59757020.180000007</v>
      </c>
      <c r="C432" s="179">
        <f t="shared" si="13"/>
        <v>59757020.18</v>
      </c>
      <c r="D432" s="179"/>
    </row>
    <row r="433" spans="1:7" ht="12.65" customHeight="1" x14ac:dyDescent="0.35">
      <c r="A433" s="179" t="s">
        <v>6</v>
      </c>
      <c r="B433" s="179">
        <f t="shared" si="12"/>
        <v>17185741.510000002</v>
      </c>
      <c r="C433" s="179">
        <f t="shared" si="13"/>
        <v>17185740</v>
      </c>
      <c r="D433" s="179">
        <f>C217</f>
        <v>17185741.510000002</v>
      </c>
    </row>
    <row r="434" spans="1:7" ht="12.65" customHeight="1" x14ac:dyDescent="0.35">
      <c r="A434" s="179" t="s">
        <v>474</v>
      </c>
      <c r="B434" s="179">
        <f t="shared" si="12"/>
        <v>6090941.3200000003</v>
      </c>
      <c r="C434" s="179">
        <f t="shared" si="13"/>
        <v>6090941.3200000003</v>
      </c>
      <c r="D434" s="179">
        <f>D177</f>
        <v>6090941.3200000003</v>
      </c>
    </row>
    <row r="435" spans="1:7" ht="12.65" customHeight="1" x14ac:dyDescent="0.35">
      <c r="A435" s="179" t="s">
        <v>447</v>
      </c>
      <c r="B435" s="179">
        <f t="shared" si="12"/>
        <v>3258506.66</v>
      </c>
      <c r="C435" s="179"/>
      <c r="D435" s="179">
        <f>D181</f>
        <v>3258506.66</v>
      </c>
    </row>
    <row r="436" spans="1:7" ht="12.65" customHeight="1" x14ac:dyDescent="0.35">
      <c r="A436" s="179" t="s">
        <v>475</v>
      </c>
      <c r="B436" s="179">
        <f t="shared" si="12"/>
        <v>8225313.1099999994</v>
      </c>
      <c r="C436" s="179"/>
      <c r="D436" s="179">
        <f>D186</f>
        <v>8225313.1099999994</v>
      </c>
    </row>
    <row r="437" spans="1:7" ht="12.65" customHeight="1" x14ac:dyDescent="0.35">
      <c r="A437" s="194" t="s">
        <v>449</v>
      </c>
      <c r="B437" s="194">
        <f t="shared" si="12"/>
        <v>5103501.07</v>
      </c>
      <c r="C437" s="194"/>
      <c r="D437" s="194">
        <f>D190</f>
        <v>5103501.07</v>
      </c>
    </row>
    <row r="438" spans="1:7" ht="12.65" customHeight="1" x14ac:dyDescent="0.35">
      <c r="A438" s="194" t="s">
        <v>476</v>
      </c>
      <c r="B438" s="194">
        <f>C386+C387+C388</f>
        <v>16587320.84</v>
      </c>
      <c r="C438" s="194">
        <f>CD69</f>
        <v>16587320.84</v>
      </c>
      <c r="D438" s="194">
        <f>D181+D186+D190</f>
        <v>16587320.84</v>
      </c>
    </row>
    <row r="439" spans="1:7" ht="12.65" customHeight="1" x14ac:dyDescent="0.35">
      <c r="A439" s="179" t="s">
        <v>451</v>
      </c>
      <c r="B439" s="194">
        <f>C389</f>
        <v>1121648.7900000215</v>
      </c>
      <c r="C439" s="194">
        <f>SUM(C69:CC69)</f>
        <v>1121648.7899999968</v>
      </c>
      <c r="D439" s="179"/>
    </row>
    <row r="440" spans="1:7" ht="12.65" customHeight="1" x14ac:dyDescent="0.35">
      <c r="A440" s="179" t="s">
        <v>477</v>
      </c>
      <c r="B440" s="194">
        <f>B438+B439</f>
        <v>17708969.630000021</v>
      </c>
      <c r="C440" s="194">
        <f>CE69</f>
        <v>17708969.629999995</v>
      </c>
      <c r="D440" s="179"/>
    </row>
    <row r="441" spans="1:7" ht="12.65" customHeight="1" x14ac:dyDescent="0.35">
      <c r="A441" s="179" t="s">
        <v>478</v>
      </c>
      <c r="B441" s="179">
        <f>D390</f>
        <v>263058263.11000001</v>
      </c>
      <c r="C441" s="179">
        <f>SUM(C427:C437)+C440</f>
        <v>263058262.13999999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10651207.16</v>
      </c>
      <c r="C444" s="179">
        <f>C363</f>
        <v>10651207.16</v>
      </c>
      <c r="D444" s="179"/>
    </row>
    <row r="445" spans="1:7" ht="12.65" customHeight="1" x14ac:dyDescent="0.35">
      <c r="A445" s="179" t="s">
        <v>343</v>
      </c>
      <c r="B445" s="179">
        <f>D229</f>
        <v>856296869.10000002</v>
      </c>
      <c r="C445" s="179">
        <f>C364</f>
        <v>856296869.10000002</v>
      </c>
      <c r="D445" s="179"/>
    </row>
    <row r="446" spans="1:7" ht="12.65" customHeight="1" x14ac:dyDescent="0.35">
      <c r="A446" s="179" t="s">
        <v>351</v>
      </c>
      <c r="B446" s="179">
        <f>D236</f>
        <v>18783641.440000001</v>
      </c>
      <c r="C446" s="179">
        <f>C365</f>
        <v>18783641.440000001</v>
      </c>
      <c r="D446" s="179"/>
    </row>
    <row r="447" spans="1:7" ht="12.65" customHeight="1" x14ac:dyDescent="0.35">
      <c r="A447" s="179" t="s">
        <v>356</v>
      </c>
      <c r="B447" s="179">
        <f>D240</f>
        <v>13681334.51</v>
      </c>
      <c r="C447" s="179">
        <f>C366</f>
        <v>13681334.51</v>
      </c>
      <c r="D447" s="179"/>
    </row>
    <row r="448" spans="1:7" ht="12.65" customHeight="1" x14ac:dyDescent="0.35">
      <c r="A448" s="179" t="s">
        <v>358</v>
      </c>
      <c r="B448" s="179">
        <f>D242</f>
        <v>899413052.21000004</v>
      </c>
      <c r="C448" s="179">
        <f>D367</f>
        <v>899413052.21000004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5743</v>
      </c>
    </row>
    <row r="454" spans="1:7" ht="12.65" customHeight="1" x14ac:dyDescent="0.35">
      <c r="A454" s="179" t="s">
        <v>168</v>
      </c>
      <c r="B454" s="179">
        <f>C233</f>
        <v>5652895.1900000004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13130746.25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22459983.600000001</v>
      </c>
      <c r="C458" s="194">
        <f>CE70</f>
        <v>22459983.599999998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473214548.91000003</v>
      </c>
      <c r="C463" s="194">
        <f>CE73</f>
        <v>473214548.91000015</v>
      </c>
      <c r="D463" s="194">
        <f>E141+E147+E153</f>
        <v>473214548.91000003</v>
      </c>
    </row>
    <row r="464" spans="1:7" ht="12.65" customHeight="1" x14ac:dyDescent="0.35">
      <c r="A464" s="179" t="s">
        <v>246</v>
      </c>
      <c r="B464" s="194">
        <f>C360</f>
        <v>657588450.83000004</v>
      </c>
      <c r="C464" s="194">
        <f>CE74</f>
        <v>657588450.8299998</v>
      </c>
      <c r="D464" s="194">
        <f>E142+E148+E154</f>
        <v>657588450.83000004</v>
      </c>
    </row>
    <row r="465" spans="1:7" ht="12.65" customHeight="1" x14ac:dyDescent="0.35">
      <c r="A465" s="179" t="s">
        <v>247</v>
      </c>
      <c r="B465" s="194">
        <f>D361</f>
        <v>1130802999.74</v>
      </c>
      <c r="C465" s="194">
        <f>CE75</f>
        <v>1130802999.74</v>
      </c>
      <c r="D465" s="194">
        <f>D463+D464</f>
        <v>1130802999.74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7414345.5499999998</v>
      </c>
      <c r="C468" s="179">
        <f>E195</f>
        <v>7414345.5499999998</v>
      </c>
      <c r="D468" s="179"/>
    </row>
    <row r="469" spans="1:7" ht="12.65" customHeight="1" x14ac:dyDescent="0.35">
      <c r="A469" s="179" t="s">
        <v>333</v>
      </c>
      <c r="B469" s="179">
        <f t="shared" si="14"/>
        <v>1128574.1200000001</v>
      </c>
      <c r="C469" s="179">
        <f>E196</f>
        <v>1128574.1200000001</v>
      </c>
      <c r="D469" s="179"/>
    </row>
    <row r="470" spans="1:7" ht="12.65" customHeight="1" x14ac:dyDescent="0.35">
      <c r="A470" s="179" t="s">
        <v>334</v>
      </c>
      <c r="B470" s="179">
        <f t="shared" si="14"/>
        <v>93535040.25</v>
      </c>
      <c r="C470" s="179">
        <f>E197</f>
        <v>93535040.25</v>
      </c>
      <c r="D470" s="179"/>
    </row>
    <row r="471" spans="1:7" ht="12.65" customHeight="1" x14ac:dyDescent="0.35">
      <c r="A471" s="179" t="s">
        <v>494</v>
      </c>
      <c r="B471" s="179">
        <f t="shared" si="14"/>
        <v>34295310.286012702</v>
      </c>
      <c r="C471" s="179">
        <f>E198</f>
        <v>34295310.286012702</v>
      </c>
      <c r="D471" s="179"/>
    </row>
    <row r="472" spans="1:7" ht="12.65" customHeight="1" x14ac:dyDescent="0.35">
      <c r="A472" s="179" t="s">
        <v>377</v>
      </c>
      <c r="B472" s="179">
        <f t="shared" si="14"/>
        <v>3126574.941187067</v>
      </c>
      <c r="C472" s="179">
        <f>E199</f>
        <v>3126574.941187067</v>
      </c>
      <c r="D472" s="179"/>
    </row>
    <row r="473" spans="1:7" ht="12.65" customHeight="1" x14ac:dyDescent="0.35">
      <c r="A473" s="179" t="s">
        <v>495</v>
      </c>
      <c r="B473" s="179">
        <f t="shared" si="14"/>
        <v>87578806.402608737</v>
      </c>
      <c r="C473" s="179">
        <f>SUM(E200:E201)</f>
        <v>87578806.399033457</v>
      </c>
      <c r="D473" s="179"/>
    </row>
    <row r="474" spans="1:7" ht="12.65" customHeight="1" x14ac:dyDescent="0.35">
      <c r="A474" s="179" t="s">
        <v>339</v>
      </c>
      <c r="B474" s="179">
        <f t="shared" si="14"/>
        <v>12411870.245099979</v>
      </c>
      <c r="C474" s="179">
        <f>E202</f>
        <v>12411870.245099979</v>
      </c>
      <c r="D474" s="179"/>
    </row>
    <row r="475" spans="1:7" ht="12.65" customHeight="1" x14ac:dyDescent="0.35">
      <c r="A475" s="179" t="s">
        <v>340</v>
      </c>
      <c r="B475" s="179">
        <f t="shared" si="14"/>
        <v>8204685.546322233</v>
      </c>
      <c r="C475" s="179">
        <f>E203</f>
        <v>8204685.5463222321</v>
      </c>
      <c r="D475" s="179"/>
    </row>
    <row r="476" spans="1:7" ht="12.65" customHeight="1" x14ac:dyDescent="0.35">
      <c r="A476" s="179" t="s">
        <v>203</v>
      </c>
      <c r="B476" s="179">
        <f>D275</f>
        <v>247695207.34123072</v>
      </c>
      <c r="C476" s="179">
        <f>E204</f>
        <v>247695207.33765543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109294435.26214118</v>
      </c>
      <c r="C478" s="179">
        <f>E217</f>
        <v>109294435.26486537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284459347.44578695</v>
      </c>
    </row>
    <row r="482" spans="1:12" ht="12.65" customHeight="1" x14ac:dyDescent="0.35">
      <c r="A482" s="180" t="s">
        <v>499</v>
      </c>
      <c r="C482" s="180">
        <f>D339</f>
        <v>284459347.43474722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>
        <f>C83</f>
        <v>126</v>
      </c>
      <c r="B493" s="258" t="str">
        <f>RIGHT('Prior Year'!C82,4)</f>
        <v>2020</v>
      </c>
      <c r="C493" s="258" t="str">
        <f>RIGHT(C82,4)</f>
        <v>2021</v>
      </c>
      <c r="D493" s="258" t="str">
        <f>RIGHT('Prior Year'!C82,4)</f>
        <v>2020</v>
      </c>
      <c r="E493" s="258" t="str">
        <f>RIGHT(C82,4)</f>
        <v>2021</v>
      </c>
      <c r="F493" s="258" t="str">
        <f>RIGHT('Prior Year'!C82,4)</f>
        <v>2020</v>
      </c>
      <c r="G493" s="258" t="str">
        <f>RIGHT(C82,4)</f>
        <v>2021</v>
      </c>
      <c r="H493" s="258"/>
      <c r="K493" s="258"/>
      <c r="L493" s="258"/>
    </row>
    <row r="494" spans="1:12" ht="12.65" customHeight="1" x14ac:dyDescent="0.3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5" customHeight="1" x14ac:dyDescent="0.35">
      <c r="A496" s="180" t="s">
        <v>512</v>
      </c>
      <c r="B496" s="237">
        <f>'Prior Year'!C71</f>
        <v>5448275.8899999997</v>
      </c>
      <c r="C496" s="237">
        <f>C71</f>
        <v>6084458.7000000002</v>
      </c>
      <c r="D496" s="237">
        <f>'Prior Year'!C59</f>
        <v>2062</v>
      </c>
      <c r="E496" s="180">
        <f>C59</f>
        <v>2292</v>
      </c>
      <c r="F496" s="260">
        <f t="shared" ref="F496:G511" si="15">IF(B496=0,"",IF(D496=0,"",B496/D496))</f>
        <v>2642.2288506304558</v>
      </c>
      <c r="G496" s="261">
        <f t="shared" si="15"/>
        <v>2654.6503926701571</v>
      </c>
      <c r="H496" s="262" t="str">
        <f>IF(B496=0,"",IF(C496=0,"",IF(D496=0,"",IF(E496=0,"",IF(G496/F496-1&lt;-0.25,G496/F496-1,IF(G496/F496-1&gt;0.25,G496/F496-1,""))))))</f>
        <v/>
      </c>
      <c r="I496" s="264"/>
      <c r="K496" s="258"/>
      <c r="L496" s="258"/>
    </row>
    <row r="497" spans="1:12" ht="12.65" customHeight="1" x14ac:dyDescent="0.35">
      <c r="A497" s="180" t="s">
        <v>513</v>
      </c>
      <c r="B497" s="237">
        <f>'Prior Year'!D71</f>
        <v>0</v>
      </c>
      <c r="C497" s="237">
        <f>D71</f>
        <v>0</v>
      </c>
      <c r="D497" s="237">
        <f>'Prior Year'!D59</f>
        <v>0</v>
      </c>
      <c r="E497" s="180">
        <f>D59</f>
        <v>0</v>
      </c>
      <c r="F497" s="260" t="str">
        <f t="shared" si="15"/>
        <v/>
      </c>
      <c r="G497" s="260" t="str">
        <f t="shared" si="15"/>
        <v/>
      </c>
      <c r="H497" s="262" t="str">
        <f t="shared" ref="H497:H550" si="16">IF(B497=0,"",IF(C497=0,"",IF(D497=0,"",IF(E497=0,"",IF(G497/F497-1&lt;-0.25,G497/F497-1,IF(G497/F497-1&gt;0.25,G497/F497-1,""))))))</f>
        <v/>
      </c>
      <c r="I497" s="264"/>
      <c r="K497" s="258"/>
      <c r="L497" s="258"/>
    </row>
    <row r="498" spans="1:12" ht="12.65" customHeight="1" x14ac:dyDescent="0.35">
      <c r="A498" s="180" t="s">
        <v>514</v>
      </c>
      <c r="B498" s="237">
        <f>'Prior Year'!E71</f>
        <v>21395742.519999996</v>
      </c>
      <c r="C498" s="237">
        <f>E71</f>
        <v>26025904.880000006</v>
      </c>
      <c r="D498" s="237">
        <f>'Prior Year'!E59</f>
        <v>24142</v>
      </c>
      <c r="E498" s="180">
        <f>E59</f>
        <v>28268</v>
      </c>
      <c r="F498" s="260">
        <f t="shared" si="15"/>
        <v>886.24565156159372</v>
      </c>
      <c r="G498" s="260">
        <f t="shared" si="15"/>
        <v>920.68433847460051</v>
      </c>
      <c r="H498" s="262" t="str">
        <f t="shared" si="16"/>
        <v/>
      </c>
      <c r="I498" s="264"/>
      <c r="K498" s="258"/>
      <c r="L498" s="258"/>
    </row>
    <row r="499" spans="1:12" ht="12.65" customHeight="1" x14ac:dyDescent="0.35">
      <c r="A499" s="180" t="s">
        <v>515</v>
      </c>
      <c r="B499" s="237">
        <f>'Prior Year'!F71</f>
        <v>0</v>
      </c>
      <c r="C499" s="237">
        <f>F71</f>
        <v>0</v>
      </c>
      <c r="D499" s="237">
        <f>'Prior Year'!F59</f>
        <v>0</v>
      </c>
      <c r="E499" s="180">
        <f>F59</f>
        <v>0</v>
      </c>
      <c r="F499" s="260" t="str">
        <f t="shared" si="15"/>
        <v/>
      </c>
      <c r="G499" s="260" t="str">
        <f t="shared" si="15"/>
        <v/>
      </c>
      <c r="H499" s="262" t="str">
        <f t="shared" si="16"/>
        <v/>
      </c>
      <c r="I499" s="264"/>
      <c r="K499" s="258"/>
      <c r="L499" s="258"/>
    </row>
    <row r="500" spans="1:12" ht="12.65" customHeight="1" x14ac:dyDescent="0.35">
      <c r="A500" s="180" t="s">
        <v>516</v>
      </c>
      <c r="B500" s="237">
        <f>'Prior Year'!G71</f>
        <v>93</v>
      </c>
      <c r="C500" s="237">
        <f>G71</f>
        <v>0</v>
      </c>
      <c r="D500" s="237">
        <f>'Prior Year'!G59</f>
        <v>0</v>
      </c>
      <c r="E500" s="180">
        <f>G59</f>
        <v>0</v>
      </c>
      <c r="F500" s="260" t="str">
        <f t="shared" si="15"/>
        <v/>
      </c>
      <c r="G500" s="260" t="str">
        <f t="shared" si="15"/>
        <v/>
      </c>
      <c r="H500" s="262" t="str">
        <f t="shared" si="16"/>
        <v/>
      </c>
      <c r="I500" s="264"/>
      <c r="K500" s="258"/>
      <c r="L500" s="258"/>
    </row>
    <row r="501" spans="1:12" ht="12.65" customHeight="1" x14ac:dyDescent="0.35">
      <c r="A501" s="180" t="s">
        <v>517</v>
      </c>
      <c r="B501" s="237">
        <f>'Prior Year'!H71</f>
        <v>0</v>
      </c>
      <c r="C501" s="237">
        <f>H71</f>
        <v>0</v>
      </c>
      <c r="D501" s="237">
        <f>'Prior Year'!H59</f>
        <v>0</v>
      </c>
      <c r="E501" s="180">
        <f>H59</f>
        <v>0</v>
      </c>
      <c r="F501" s="260" t="str">
        <f t="shared" si="15"/>
        <v/>
      </c>
      <c r="G501" s="260" t="str">
        <f t="shared" si="15"/>
        <v/>
      </c>
      <c r="H501" s="262" t="str">
        <f t="shared" si="16"/>
        <v/>
      </c>
      <c r="I501" s="264"/>
      <c r="K501" s="258"/>
      <c r="L501" s="258"/>
    </row>
    <row r="502" spans="1:12" ht="12.65" customHeight="1" x14ac:dyDescent="0.35">
      <c r="A502" s="180" t="s">
        <v>518</v>
      </c>
      <c r="B502" s="237">
        <f>'Prior Year'!I71</f>
        <v>0</v>
      </c>
      <c r="C502" s="237">
        <f>I71</f>
        <v>0</v>
      </c>
      <c r="D502" s="237">
        <f>'Prior Year'!I59</f>
        <v>0</v>
      </c>
      <c r="E502" s="180">
        <f>I59</f>
        <v>0</v>
      </c>
      <c r="F502" s="260" t="str">
        <f t="shared" si="15"/>
        <v/>
      </c>
      <c r="G502" s="260" t="str">
        <f t="shared" si="15"/>
        <v/>
      </c>
      <c r="H502" s="262" t="str">
        <f t="shared" si="16"/>
        <v/>
      </c>
      <c r="I502" s="264"/>
      <c r="K502" s="258"/>
      <c r="L502" s="258"/>
    </row>
    <row r="503" spans="1:12" ht="12.65" customHeight="1" x14ac:dyDescent="0.35">
      <c r="A503" s="180" t="s">
        <v>519</v>
      </c>
      <c r="B503" s="237">
        <f>'Prior Year'!J71</f>
        <v>0</v>
      </c>
      <c r="C503" s="237">
        <f>J71</f>
        <v>0</v>
      </c>
      <c r="D503" s="237">
        <f>'Prior Year'!J59</f>
        <v>1156</v>
      </c>
      <c r="E503" s="180">
        <f>J59</f>
        <v>0</v>
      </c>
      <c r="F503" s="260" t="str">
        <f t="shared" si="15"/>
        <v/>
      </c>
      <c r="G503" s="260" t="str">
        <f t="shared" si="15"/>
        <v/>
      </c>
      <c r="H503" s="262" t="str">
        <f t="shared" si="16"/>
        <v/>
      </c>
      <c r="I503" s="264"/>
      <c r="K503" s="258"/>
      <c r="L503" s="258"/>
    </row>
    <row r="504" spans="1:12" ht="12.65" customHeight="1" x14ac:dyDescent="0.35">
      <c r="A504" s="180" t="s">
        <v>520</v>
      </c>
      <c r="B504" s="237">
        <f>'Prior Year'!K71</f>
        <v>0</v>
      </c>
      <c r="C504" s="237">
        <f>K71</f>
        <v>0</v>
      </c>
      <c r="D504" s="237">
        <f>'Prior Year'!K59</f>
        <v>0</v>
      </c>
      <c r="E504" s="180">
        <f>K59</f>
        <v>0</v>
      </c>
      <c r="F504" s="260" t="str">
        <f t="shared" si="15"/>
        <v/>
      </c>
      <c r="G504" s="260" t="str">
        <f t="shared" si="15"/>
        <v/>
      </c>
      <c r="H504" s="262" t="str">
        <f t="shared" si="16"/>
        <v/>
      </c>
      <c r="I504" s="264"/>
      <c r="K504" s="258"/>
      <c r="L504" s="258"/>
    </row>
    <row r="505" spans="1:12" ht="12.65" customHeight="1" x14ac:dyDescent="0.35">
      <c r="A505" s="180" t="s">
        <v>521</v>
      </c>
      <c r="B505" s="237">
        <f>'Prior Year'!L71</f>
        <v>0</v>
      </c>
      <c r="C505" s="237">
        <f>L71</f>
        <v>0</v>
      </c>
      <c r="D505" s="237">
        <f>'Prior Year'!L59</f>
        <v>0</v>
      </c>
      <c r="E505" s="180">
        <f>L59</f>
        <v>0</v>
      </c>
      <c r="F505" s="260" t="str">
        <f t="shared" si="15"/>
        <v/>
      </c>
      <c r="G505" s="260" t="str">
        <f t="shared" si="15"/>
        <v/>
      </c>
      <c r="H505" s="262" t="str">
        <f t="shared" si="16"/>
        <v/>
      </c>
      <c r="I505" s="264"/>
      <c r="K505" s="258"/>
      <c r="L505" s="258"/>
    </row>
    <row r="506" spans="1:12" ht="12.65" customHeight="1" x14ac:dyDescent="0.35">
      <c r="A506" s="180" t="s">
        <v>522</v>
      </c>
      <c r="B506" s="237">
        <f>'Prior Year'!M71</f>
        <v>0</v>
      </c>
      <c r="C506" s="237">
        <f>M71</f>
        <v>0</v>
      </c>
      <c r="D506" s="237">
        <f>'Prior Year'!M59</f>
        <v>0</v>
      </c>
      <c r="E506" s="180">
        <f>M59</f>
        <v>0</v>
      </c>
      <c r="F506" s="260" t="str">
        <f t="shared" si="15"/>
        <v/>
      </c>
      <c r="G506" s="260" t="str">
        <f t="shared" si="15"/>
        <v/>
      </c>
      <c r="H506" s="262" t="str">
        <f t="shared" si="16"/>
        <v/>
      </c>
      <c r="I506" s="264"/>
      <c r="K506" s="258"/>
      <c r="L506" s="258"/>
    </row>
    <row r="507" spans="1:12" ht="12.65" customHeight="1" x14ac:dyDescent="0.35">
      <c r="A507" s="180" t="s">
        <v>523</v>
      </c>
      <c r="B507" s="237">
        <f>'Prior Year'!N71</f>
        <v>0</v>
      </c>
      <c r="C507" s="237">
        <f>N71</f>
        <v>0</v>
      </c>
      <c r="D507" s="237">
        <f>'Prior Year'!N59</f>
        <v>0</v>
      </c>
      <c r="E507" s="180">
        <f>N59</f>
        <v>0</v>
      </c>
      <c r="F507" s="260" t="str">
        <f t="shared" si="15"/>
        <v/>
      </c>
      <c r="G507" s="260" t="str">
        <f t="shared" si="15"/>
        <v/>
      </c>
      <c r="H507" s="262" t="str">
        <f t="shared" si="16"/>
        <v/>
      </c>
      <c r="I507" s="264"/>
      <c r="K507" s="258"/>
      <c r="L507" s="258"/>
    </row>
    <row r="508" spans="1:12" ht="12.65" customHeight="1" x14ac:dyDescent="0.35">
      <c r="A508" s="180" t="s">
        <v>524</v>
      </c>
      <c r="B508" s="237">
        <f>'Prior Year'!O71</f>
        <v>5838369.7300000004</v>
      </c>
      <c r="C508" s="237">
        <f>O71</f>
        <v>6998426.2399999984</v>
      </c>
      <c r="D508" s="237">
        <f>'Prior Year'!O59</f>
        <v>3185</v>
      </c>
      <c r="E508" s="180">
        <f>O59</f>
        <v>3595</v>
      </c>
      <c r="F508" s="260">
        <f t="shared" si="15"/>
        <v>1833.0831177394036</v>
      </c>
      <c r="G508" s="260">
        <f t="shared" si="15"/>
        <v>1946.7110542420023</v>
      </c>
      <c r="H508" s="262" t="str">
        <f t="shared" si="16"/>
        <v/>
      </c>
      <c r="I508" s="264"/>
      <c r="K508" s="258"/>
      <c r="L508" s="258"/>
    </row>
    <row r="509" spans="1:12" ht="12.65" customHeight="1" x14ac:dyDescent="0.35">
      <c r="A509" s="180" t="s">
        <v>525</v>
      </c>
      <c r="B509" s="237">
        <f>'Prior Year'!P71</f>
        <v>19453916.010000002</v>
      </c>
      <c r="C509" s="237">
        <f>P71</f>
        <v>22569077.739999995</v>
      </c>
      <c r="D509" s="237">
        <f>'Prior Year'!P59</f>
        <v>291795</v>
      </c>
      <c r="E509" s="180">
        <f>P59</f>
        <v>395533</v>
      </c>
      <c r="F509" s="260">
        <f t="shared" si="15"/>
        <v>66.669805891122195</v>
      </c>
      <c r="G509" s="260">
        <f t="shared" si="15"/>
        <v>57.059910905031934</v>
      </c>
      <c r="H509" s="262" t="str">
        <f t="shared" si="16"/>
        <v/>
      </c>
      <c r="I509" s="264"/>
      <c r="K509" s="258"/>
      <c r="L509" s="258"/>
    </row>
    <row r="510" spans="1:12" ht="12.65" customHeight="1" x14ac:dyDescent="0.35">
      <c r="A510" s="180" t="s">
        <v>526</v>
      </c>
      <c r="B510" s="237">
        <f>'Prior Year'!Q71</f>
        <v>1951756.7199999997</v>
      </c>
      <c r="C510" s="237">
        <f>Q71</f>
        <v>2370609.0100000002</v>
      </c>
      <c r="D510" s="237">
        <f>'Prior Year'!Q59</f>
        <v>894000</v>
      </c>
      <c r="E510" s="180">
        <f>Q59</f>
        <v>1153400</v>
      </c>
      <c r="F510" s="260">
        <f t="shared" si="15"/>
        <v>2.1831730648769572</v>
      </c>
      <c r="G510" s="260">
        <f t="shared" si="15"/>
        <v>2.0553225333795737</v>
      </c>
      <c r="H510" s="262" t="str">
        <f t="shared" si="16"/>
        <v/>
      </c>
      <c r="I510" s="264"/>
      <c r="K510" s="258"/>
      <c r="L510" s="258"/>
    </row>
    <row r="511" spans="1:12" ht="12.65" customHeight="1" x14ac:dyDescent="0.35">
      <c r="A511" s="180" t="s">
        <v>527</v>
      </c>
      <c r="B511" s="237">
        <f>'Prior Year'!R71</f>
        <v>0</v>
      </c>
      <c r="C511" s="237">
        <f>R71</f>
        <v>0</v>
      </c>
      <c r="D511" s="237">
        <f>'Prior Year'!R59</f>
        <v>0</v>
      </c>
      <c r="E511" s="180">
        <f>R59</f>
        <v>0</v>
      </c>
      <c r="F511" s="260" t="str">
        <f t="shared" si="15"/>
        <v/>
      </c>
      <c r="G511" s="260" t="str">
        <f t="shared" si="15"/>
        <v/>
      </c>
      <c r="H511" s="262" t="str">
        <f t="shared" si="16"/>
        <v/>
      </c>
      <c r="I511" s="264"/>
      <c r="K511" s="258"/>
      <c r="L511" s="258"/>
    </row>
    <row r="512" spans="1:12" ht="12.65" customHeight="1" x14ac:dyDescent="0.35">
      <c r="A512" s="180" t="s">
        <v>528</v>
      </c>
      <c r="B512" s="237">
        <f>'Prior Year'!S71</f>
        <v>931493.40703270002</v>
      </c>
      <c r="C512" s="237">
        <f>S71</f>
        <v>-570002.02499845193</v>
      </c>
      <c r="D512" s="181" t="s">
        <v>529</v>
      </c>
      <c r="E512" s="181" t="s">
        <v>529</v>
      </c>
      <c r="F512" s="260" t="str">
        <f t="shared" ref="F512:G527" si="17">IF(B512=0,"",IF(D512=0,"",B512/D512))</f>
        <v/>
      </c>
      <c r="G512" s="260" t="str">
        <f t="shared" si="17"/>
        <v/>
      </c>
      <c r="H512" s="262" t="str">
        <f t="shared" si="16"/>
        <v/>
      </c>
      <c r="I512" s="264"/>
      <c r="K512" s="258"/>
      <c r="L512" s="258"/>
    </row>
    <row r="513" spans="1:12" ht="12.65" customHeight="1" x14ac:dyDescent="0.35">
      <c r="A513" s="180" t="s">
        <v>1245</v>
      </c>
      <c r="B513" s="237">
        <f>'Prior Year'!T71</f>
        <v>178714.33</v>
      </c>
      <c r="C513" s="237">
        <f>T71</f>
        <v>322612.83000000042</v>
      </c>
      <c r="D513" s="181" t="s">
        <v>529</v>
      </c>
      <c r="E513" s="181" t="s">
        <v>529</v>
      </c>
      <c r="F513" s="260" t="str">
        <f t="shared" si="17"/>
        <v/>
      </c>
      <c r="G513" s="260" t="str">
        <f t="shared" si="17"/>
        <v/>
      </c>
      <c r="H513" s="262" t="str">
        <f t="shared" si="16"/>
        <v/>
      </c>
      <c r="I513" s="264"/>
      <c r="K513" s="258"/>
      <c r="L513" s="258"/>
    </row>
    <row r="514" spans="1:12" ht="12.65" customHeight="1" x14ac:dyDescent="0.35">
      <c r="A514" s="180" t="s">
        <v>530</v>
      </c>
      <c r="B514" s="237">
        <f>'Prior Year'!U71</f>
        <v>6244776.9400000004</v>
      </c>
      <c r="C514" s="237">
        <f>U71</f>
        <v>7185079.8599999994</v>
      </c>
      <c r="D514" s="237">
        <f>'Prior Year'!U59</f>
        <v>410543</v>
      </c>
      <c r="E514" s="180">
        <f>U59</f>
        <v>483168</v>
      </c>
      <c r="F514" s="260">
        <f t="shared" si="17"/>
        <v>15.211017944527127</v>
      </c>
      <c r="G514" s="260">
        <f t="shared" si="17"/>
        <v>14.870769297635604</v>
      </c>
      <c r="H514" s="262" t="str">
        <f t="shared" si="16"/>
        <v/>
      </c>
      <c r="I514" s="264"/>
      <c r="K514" s="258"/>
      <c r="L514" s="258"/>
    </row>
    <row r="515" spans="1:12" ht="12.65" customHeight="1" x14ac:dyDescent="0.35">
      <c r="A515" s="180" t="s">
        <v>531</v>
      </c>
      <c r="B515" s="237">
        <f>'Prior Year'!V71</f>
        <v>460394.16000000009</v>
      </c>
      <c r="C515" s="237">
        <f>V71</f>
        <v>626029.36</v>
      </c>
      <c r="D515" s="237">
        <f>'Prior Year'!V59</f>
        <v>0</v>
      </c>
      <c r="E515" s="180">
        <f>V59</f>
        <v>0</v>
      </c>
      <c r="F515" s="260" t="str">
        <f t="shared" si="17"/>
        <v/>
      </c>
      <c r="G515" s="260" t="str">
        <f t="shared" si="17"/>
        <v/>
      </c>
      <c r="H515" s="262" t="str">
        <f t="shared" si="16"/>
        <v/>
      </c>
      <c r="I515" s="264"/>
      <c r="K515" s="258"/>
      <c r="L515" s="258"/>
    </row>
    <row r="516" spans="1:12" ht="12.65" customHeight="1" x14ac:dyDescent="0.35">
      <c r="A516" s="180" t="s">
        <v>532</v>
      </c>
      <c r="B516" s="237">
        <f>'Prior Year'!W71</f>
        <v>1629624.1300000001</v>
      </c>
      <c r="C516" s="237">
        <f>W71</f>
        <v>1589757.9600000002</v>
      </c>
      <c r="D516" s="237">
        <f>'Prior Year'!W59</f>
        <v>1972</v>
      </c>
      <c r="E516" s="180">
        <f>W59</f>
        <v>3883</v>
      </c>
      <c r="F516" s="260">
        <f t="shared" si="17"/>
        <v>826.38140466531445</v>
      </c>
      <c r="G516" s="260">
        <f t="shared" si="17"/>
        <v>409.41487509657486</v>
      </c>
      <c r="H516" s="262">
        <f t="shared" si="16"/>
        <v>-0.50456910963238766</v>
      </c>
      <c r="I516" s="264" t="s">
        <v>1302</v>
      </c>
      <c r="K516" s="258"/>
      <c r="L516" s="258"/>
    </row>
    <row r="517" spans="1:12" ht="12.65" customHeight="1" x14ac:dyDescent="0.35">
      <c r="A517" s="180" t="s">
        <v>533</v>
      </c>
      <c r="B517" s="237">
        <f>'Prior Year'!X71</f>
        <v>1506507.48</v>
      </c>
      <c r="C517" s="237">
        <f>X71</f>
        <v>1628866.9799999997</v>
      </c>
      <c r="D517" s="237">
        <f>'Prior Year'!X59</f>
        <v>17258</v>
      </c>
      <c r="E517" s="180">
        <f>X59</f>
        <v>20087</v>
      </c>
      <c r="F517" s="260">
        <f t="shared" si="17"/>
        <v>87.29328311507706</v>
      </c>
      <c r="G517" s="260">
        <f t="shared" si="17"/>
        <v>81.09060486882062</v>
      </c>
      <c r="H517" s="262" t="str">
        <f t="shared" si="16"/>
        <v/>
      </c>
      <c r="I517" s="264"/>
      <c r="K517" s="258"/>
      <c r="L517" s="258"/>
    </row>
    <row r="518" spans="1:12" ht="12.65" customHeight="1" x14ac:dyDescent="0.35">
      <c r="A518" s="180" t="s">
        <v>534</v>
      </c>
      <c r="B518" s="237">
        <f>'Prior Year'!Y71</f>
        <v>5203933.129999999</v>
      </c>
      <c r="C518" s="237">
        <f>Y71</f>
        <v>6121718.75</v>
      </c>
      <c r="D518" s="237">
        <f>'Prior Year'!Y59</f>
        <v>106794</v>
      </c>
      <c r="E518" s="180">
        <f>Y59</f>
        <v>114735</v>
      </c>
      <c r="F518" s="260">
        <f t="shared" si="17"/>
        <v>48.728703204299855</v>
      </c>
      <c r="G518" s="260">
        <f t="shared" si="17"/>
        <v>53.355286094042796</v>
      </c>
      <c r="H518" s="262" t="str">
        <f t="shared" si="16"/>
        <v/>
      </c>
      <c r="I518" s="264"/>
      <c r="K518" s="258"/>
      <c r="L518" s="258"/>
    </row>
    <row r="519" spans="1:12" ht="12.65" customHeight="1" x14ac:dyDescent="0.35">
      <c r="A519" s="180" t="s">
        <v>535</v>
      </c>
      <c r="B519" s="237">
        <f>'Prior Year'!Z71</f>
        <v>3041899.9400000004</v>
      </c>
      <c r="C519" s="237">
        <f>Z71</f>
        <v>2662832.96</v>
      </c>
      <c r="D519" s="237">
        <f>'Prior Year'!Z59</f>
        <v>0</v>
      </c>
      <c r="E519" s="180">
        <f>Z59</f>
        <v>0</v>
      </c>
      <c r="F519" s="260" t="str">
        <f t="shared" si="17"/>
        <v/>
      </c>
      <c r="G519" s="260" t="str">
        <f t="shared" si="17"/>
        <v/>
      </c>
      <c r="H519" s="262" t="str">
        <f t="shared" si="16"/>
        <v/>
      </c>
      <c r="I519" s="264"/>
      <c r="K519" s="258"/>
      <c r="L519" s="258"/>
    </row>
    <row r="520" spans="1:12" ht="12.65" customHeight="1" x14ac:dyDescent="0.35">
      <c r="A520" s="180" t="s">
        <v>536</v>
      </c>
      <c r="B520" s="237">
        <f>'Prior Year'!AA71</f>
        <v>818213.00999999989</v>
      </c>
      <c r="C520" s="237">
        <f>AA71</f>
        <v>1029531.7200000001</v>
      </c>
      <c r="D520" s="237">
        <f>'Prior Year'!AA59</f>
        <v>870</v>
      </c>
      <c r="E520" s="180">
        <f>AA59</f>
        <v>1319</v>
      </c>
      <c r="F520" s="260">
        <f t="shared" si="17"/>
        <v>940.47472413793093</v>
      </c>
      <c r="G520" s="260">
        <f t="shared" si="17"/>
        <v>780.53959059893862</v>
      </c>
      <c r="H520" s="262" t="str">
        <f t="shared" si="16"/>
        <v/>
      </c>
      <c r="I520" s="264"/>
      <c r="K520" s="258"/>
      <c r="L520" s="258"/>
    </row>
    <row r="521" spans="1:12" ht="12.65" customHeight="1" x14ac:dyDescent="0.35">
      <c r="A521" s="180" t="s">
        <v>537</v>
      </c>
      <c r="B521" s="237">
        <f>'Prior Year'!AB71</f>
        <v>12775855.300000003</v>
      </c>
      <c r="C521" s="237">
        <f>AB71</f>
        <v>13493914.630000001</v>
      </c>
      <c r="D521" s="181" t="s">
        <v>529</v>
      </c>
      <c r="E521" s="181" t="s">
        <v>529</v>
      </c>
      <c r="F521" s="260" t="str">
        <f t="shared" si="17"/>
        <v/>
      </c>
      <c r="G521" s="260" t="str">
        <f t="shared" si="17"/>
        <v/>
      </c>
      <c r="H521" s="262" t="str">
        <f t="shared" si="16"/>
        <v/>
      </c>
      <c r="I521" s="264"/>
      <c r="K521" s="258"/>
      <c r="L521" s="258"/>
    </row>
    <row r="522" spans="1:12" ht="12.65" customHeight="1" x14ac:dyDescent="0.35">
      <c r="A522" s="180" t="s">
        <v>538</v>
      </c>
      <c r="B522" s="237">
        <f>'Prior Year'!AC71</f>
        <v>2190482.38</v>
      </c>
      <c r="C522" s="237">
        <f>AC71</f>
        <v>2312606.13</v>
      </c>
      <c r="D522" s="237">
        <f>'Prior Year'!AC59</f>
        <v>36919</v>
      </c>
      <c r="E522" s="180">
        <f>AC59</f>
        <v>35698</v>
      </c>
      <c r="F522" s="260">
        <f t="shared" si="17"/>
        <v>59.332115712776613</v>
      </c>
      <c r="G522" s="260">
        <f t="shared" si="17"/>
        <v>64.782512465684349</v>
      </c>
      <c r="H522" s="262" t="str">
        <f t="shared" si="16"/>
        <v/>
      </c>
      <c r="I522" s="264"/>
      <c r="K522" s="258"/>
      <c r="L522" s="258"/>
    </row>
    <row r="523" spans="1:12" ht="12.65" customHeight="1" x14ac:dyDescent="0.35">
      <c r="A523" s="180" t="s">
        <v>539</v>
      </c>
      <c r="B523" s="237">
        <f>'Prior Year'!AD71</f>
        <v>547343.04999999993</v>
      </c>
      <c r="C523" s="237">
        <f>AD71</f>
        <v>745069.22</v>
      </c>
      <c r="D523" s="237">
        <f>'Prior Year'!AD59</f>
        <v>23943</v>
      </c>
      <c r="E523" s="180">
        <f>AD59</f>
        <v>30217</v>
      </c>
      <c r="F523" s="260">
        <f t="shared" si="17"/>
        <v>22.860253518773753</v>
      </c>
      <c r="G523" s="260">
        <f t="shared" si="17"/>
        <v>24.657286295793757</v>
      </c>
      <c r="H523" s="262" t="str">
        <f t="shared" si="16"/>
        <v/>
      </c>
      <c r="I523" s="264"/>
      <c r="K523" s="258"/>
      <c r="L523" s="258"/>
    </row>
    <row r="524" spans="1:12" ht="12.65" customHeight="1" x14ac:dyDescent="0.35">
      <c r="A524" s="180" t="s">
        <v>540</v>
      </c>
      <c r="B524" s="237">
        <f>'Prior Year'!AE71</f>
        <v>774569.09999999986</v>
      </c>
      <c r="C524" s="237">
        <f>AE71</f>
        <v>859322.2</v>
      </c>
      <c r="D524" s="237">
        <f>'Prior Year'!AE59</f>
        <v>11359</v>
      </c>
      <c r="E524" s="180">
        <f>AE59</f>
        <v>13643</v>
      </c>
      <c r="F524" s="260">
        <f t="shared" si="17"/>
        <v>68.189902280130283</v>
      </c>
      <c r="G524" s="260">
        <f t="shared" si="17"/>
        <v>62.986307996774897</v>
      </c>
      <c r="H524" s="262" t="str">
        <f t="shared" si="16"/>
        <v/>
      </c>
      <c r="I524" s="264"/>
      <c r="K524" s="258"/>
      <c r="L524" s="258"/>
    </row>
    <row r="525" spans="1:12" ht="12.65" customHeight="1" x14ac:dyDescent="0.35">
      <c r="A525" s="180" t="s">
        <v>541</v>
      </c>
      <c r="B525" s="237">
        <f>'Prior Year'!AF71</f>
        <v>0</v>
      </c>
      <c r="C525" s="237">
        <f>AF71</f>
        <v>0</v>
      </c>
      <c r="D525" s="237">
        <f>'Prior Year'!AF59</f>
        <v>0</v>
      </c>
      <c r="E525" s="180">
        <f>AF59</f>
        <v>0</v>
      </c>
      <c r="F525" s="260" t="str">
        <f t="shared" si="17"/>
        <v/>
      </c>
      <c r="G525" s="260" t="str">
        <f t="shared" si="17"/>
        <v/>
      </c>
      <c r="H525" s="262" t="str">
        <f t="shared" si="16"/>
        <v/>
      </c>
      <c r="I525" s="264"/>
      <c r="K525" s="258"/>
      <c r="L525" s="258"/>
    </row>
    <row r="526" spans="1:12" ht="12.65" customHeight="1" x14ac:dyDescent="0.35">
      <c r="A526" s="180" t="s">
        <v>542</v>
      </c>
      <c r="B526" s="237">
        <f>'Prior Year'!AG71</f>
        <v>14159454.752417643</v>
      </c>
      <c r="C526" s="237">
        <f>AG71</f>
        <v>12819856.9636</v>
      </c>
      <c r="D526" s="237">
        <f>'Prior Year'!AG59</f>
        <v>39909</v>
      </c>
      <c r="E526" s="180">
        <f>AG59</f>
        <v>36639</v>
      </c>
      <c r="F526" s="260">
        <f t="shared" si="17"/>
        <v>354.79352407771785</v>
      </c>
      <c r="G526" s="260">
        <f t="shared" si="17"/>
        <v>349.89647543874014</v>
      </c>
      <c r="H526" s="262" t="str">
        <f t="shared" si="16"/>
        <v/>
      </c>
      <c r="I526" s="264"/>
      <c r="K526" s="258"/>
      <c r="L526" s="258"/>
    </row>
    <row r="527" spans="1:12" ht="12.65" customHeight="1" x14ac:dyDescent="0.35">
      <c r="A527" s="180" t="s">
        <v>543</v>
      </c>
      <c r="B527" s="237">
        <f>'Prior Year'!AH71</f>
        <v>0</v>
      </c>
      <c r="C527" s="237">
        <f>AH71</f>
        <v>0</v>
      </c>
      <c r="D527" s="237">
        <f>'Prior Year'!AH59</f>
        <v>0</v>
      </c>
      <c r="E527" s="180">
        <f>AH59</f>
        <v>0</v>
      </c>
      <c r="F527" s="260" t="str">
        <f t="shared" si="17"/>
        <v/>
      </c>
      <c r="G527" s="260" t="str">
        <f t="shared" si="17"/>
        <v/>
      </c>
      <c r="H527" s="262" t="str">
        <f t="shared" si="16"/>
        <v/>
      </c>
      <c r="I527" s="264"/>
      <c r="K527" s="258"/>
      <c r="L527" s="258"/>
    </row>
    <row r="528" spans="1:12" ht="12.65" customHeight="1" x14ac:dyDescent="0.35">
      <c r="A528" s="180" t="s">
        <v>544</v>
      </c>
      <c r="B528" s="237">
        <f>'Prior Year'!AI71</f>
        <v>0</v>
      </c>
      <c r="C528" s="237">
        <f>AI71</f>
        <v>0</v>
      </c>
      <c r="D528" s="237">
        <f>'Prior Year'!AI59</f>
        <v>0</v>
      </c>
      <c r="E528" s="180">
        <f>AI59</f>
        <v>0</v>
      </c>
      <c r="F528" s="260" t="str">
        <f t="shared" ref="F528:G540" si="18">IF(B528=0,"",IF(D528=0,"",B528/D528))</f>
        <v/>
      </c>
      <c r="G528" s="260" t="str">
        <f t="shared" si="18"/>
        <v/>
      </c>
      <c r="H528" s="262" t="str">
        <f t="shared" si="16"/>
        <v/>
      </c>
      <c r="I528" s="264"/>
      <c r="K528" s="258"/>
      <c r="L528" s="258"/>
    </row>
    <row r="529" spans="1:12" ht="12.65" customHeight="1" x14ac:dyDescent="0.35">
      <c r="A529" s="180" t="s">
        <v>545</v>
      </c>
      <c r="B529" s="237">
        <f>'Prior Year'!AJ71</f>
        <v>56003233.849999994</v>
      </c>
      <c r="C529" s="237">
        <f>AJ71</f>
        <v>60254648.720000014</v>
      </c>
      <c r="D529" s="237">
        <f>'Prior Year'!AJ59</f>
        <v>199029.53</v>
      </c>
      <c r="E529" s="180">
        <f>AJ59</f>
        <v>231139.39</v>
      </c>
      <c r="F529" s="260">
        <f t="shared" si="18"/>
        <v>281.38153092156722</v>
      </c>
      <c r="G529" s="260">
        <f t="shared" si="18"/>
        <v>260.68533243078997</v>
      </c>
      <c r="H529" s="262" t="str">
        <f t="shared" si="16"/>
        <v/>
      </c>
      <c r="I529" s="264"/>
      <c r="K529" s="258"/>
      <c r="L529" s="258"/>
    </row>
    <row r="530" spans="1:12" ht="12.65" customHeight="1" x14ac:dyDescent="0.35">
      <c r="A530" s="180" t="s">
        <v>546</v>
      </c>
      <c r="B530" s="237">
        <f>'Prior Year'!AK71</f>
        <v>347152.12999999995</v>
      </c>
      <c r="C530" s="237">
        <f>AK71</f>
        <v>404854.54999999993</v>
      </c>
      <c r="D530" s="237">
        <f>'Prior Year'!AK59</f>
        <v>9750</v>
      </c>
      <c r="E530" s="180">
        <f>AK59</f>
        <v>8782</v>
      </c>
      <c r="F530" s="260">
        <f t="shared" si="18"/>
        <v>35.605346666666662</v>
      </c>
      <c r="G530" s="260">
        <f t="shared" si="18"/>
        <v>46.100495331359589</v>
      </c>
      <c r="H530" s="262">
        <f t="shared" si="16"/>
        <v>0.29476327707036121</v>
      </c>
      <c r="I530" s="264" t="s">
        <v>1303</v>
      </c>
      <c r="K530" s="258"/>
      <c r="L530" s="258"/>
    </row>
    <row r="531" spans="1:12" ht="12.65" customHeight="1" x14ac:dyDescent="0.35">
      <c r="A531" s="180" t="s">
        <v>547</v>
      </c>
      <c r="B531" s="237">
        <f>'Prior Year'!AL71</f>
        <v>244834.28000000003</v>
      </c>
      <c r="C531" s="237">
        <f>AL71</f>
        <v>161818.84</v>
      </c>
      <c r="D531" s="237">
        <f>'Prior Year'!AL59</f>
        <v>3163</v>
      </c>
      <c r="E531" s="180">
        <f>AL59</f>
        <v>2061</v>
      </c>
      <c r="F531" s="260">
        <f t="shared" si="18"/>
        <v>77.405716092317434</v>
      </c>
      <c r="G531" s="260">
        <f t="shared" si="18"/>
        <v>78.514721009218817</v>
      </c>
      <c r="H531" s="262" t="str">
        <f t="shared" si="16"/>
        <v/>
      </c>
      <c r="I531" s="264"/>
      <c r="K531" s="258"/>
      <c r="L531" s="258"/>
    </row>
    <row r="532" spans="1:12" ht="12.65" customHeight="1" x14ac:dyDescent="0.35">
      <c r="A532" s="180" t="s">
        <v>548</v>
      </c>
      <c r="B532" s="237">
        <f>'Prior Year'!AM71</f>
        <v>0</v>
      </c>
      <c r="C532" s="237">
        <f>AM71</f>
        <v>0</v>
      </c>
      <c r="D532" s="237">
        <f>'Prior Year'!AM59</f>
        <v>0</v>
      </c>
      <c r="E532" s="180">
        <f>AM59</f>
        <v>0</v>
      </c>
      <c r="F532" s="260" t="str">
        <f t="shared" si="18"/>
        <v/>
      </c>
      <c r="G532" s="260" t="str">
        <f t="shared" si="18"/>
        <v/>
      </c>
      <c r="H532" s="262" t="str">
        <f t="shared" si="16"/>
        <v/>
      </c>
      <c r="I532" s="264"/>
      <c r="K532" s="258"/>
      <c r="L532" s="258"/>
    </row>
    <row r="533" spans="1:12" ht="12.65" customHeight="1" x14ac:dyDescent="0.35">
      <c r="A533" s="180" t="s">
        <v>1246</v>
      </c>
      <c r="B533" s="237">
        <f>'Prior Year'!AN71</f>
        <v>0</v>
      </c>
      <c r="C533" s="237">
        <f>AN71</f>
        <v>0</v>
      </c>
      <c r="D533" s="237">
        <f>'Prior Year'!AN59</f>
        <v>0</v>
      </c>
      <c r="E533" s="180">
        <f>AN59</f>
        <v>0</v>
      </c>
      <c r="F533" s="260" t="str">
        <f t="shared" si="18"/>
        <v/>
      </c>
      <c r="G533" s="260" t="str">
        <f t="shared" si="18"/>
        <v/>
      </c>
      <c r="H533" s="262" t="str">
        <f t="shared" si="16"/>
        <v/>
      </c>
      <c r="I533" s="264"/>
      <c r="K533" s="258"/>
      <c r="L533" s="258"/>
    </row>
    <row r="534" spans="1:12" ht="12.65" customHeight="1" x14ac:dyDescent="0.35">
      <c r="A534" s="180" t="s">
        <v>549</v>
      </c>
      <c r="B534" s="237">
        <f>'Prior Year'!AO71</f>
        <v>0</v>
      </c>
      <c r="C534" s="237">
        <f>AO71</f>
        <v>0</v>
      </c>
      <c r="D534" s="237">
        <f>'Prior Year'!AO59</f>
        <v>0</v>
      </c>
      <c r="E534" s="180">
        <f>AO59</f>
        <v>0</v>
      </c>
      <c r="F534" s="260" t="str">
        <f t="shared" si="18"/>
        <v/>
      </c>
      <c r="G534" s="260" t="str">
        <f t="shared" si="18"/>
        <v/>
      </c>
      <c r="H534" s="262" t="str">
        <f t="shared" si="16"/>
        <v/>
      </c>
      <c r="I534" s="264"/>
      <c r="K534" s="258"/>
      <c r="L534" s="258"/>
    </row>
    <row r="535" spans="1:12" ht="12.65" customHeight="1" x14ac:dyDescent="0.35">
      <c r="A535" s="180" t="s">
        <v>550</v>
      </c>
      <c r="B535" s="237">
        <f>'Prior Year'!AP71</f>
        <v>0</v>
      </c>
      <c r="C535" s="237">
        <f>AP71</f>
        <v>0</v>
      </c>
      <c r="D535" s="237">
        <f>'Prior Year'!AP59</f>
        <v>0</v>
      </c>
      <c r="E535" s="180">
        <f>AP59</f>
        <v>0</v>
      </c>
      <c r="F535" s="260" t="str">
        <f t="shared" si="18"/>
        <v/>
      </c>
      <c r="G535" s="260" t="str">
        <f t="shared" si="18"/>
        <v/>
      </c>
      <c r="H535" s="262" t="str">
        <f t="shared" si="16"/>
        <v/>
      </c>
      <c r="I535" s="264"/>
      <c r="K535" s="258"/>
      <c r="L535" s="258"/>
    </row>
    <row r="536" spans="1:12" ht="12.65" customHeight="1" x14ac:dyDescent="0.35">
      <c r="A536" s="180" t="s">
        <v>551</v>
      </c>
      <c r="B536" s="237">
        <f>'Prior Year'!AQ71</f>
        <v>0</v>
      </c>
      <c r="C536" s="237">
        <f>AQ71</f>
        <v>0</v>
      </c>
      <c r="D536" s="237">
        <f>'Prior Year'!AQ59</f>
        <v>0</v>
      </c>
      <c r="E536" s="180">
        <f>AQ59</f>
        <v>0</v>
      </c>
      <c r="F536" s="260" t="str">
        <f t="shared" si="18"/>
        <v/>
      </c>
      <c r="G536" s="260" t="str">
        <f t="shared" si="18"/>
        <v/>
      </c>
      <c r="H536" s="262" t="str">
        <f t="shared" si="16"/>
        <v/>
      </c>
      <c r="I536" s="264"/>
      <c r="K536" s="258"/>
      <c r="L536" s="258"/>
    </row>
    <row r="537" spans="1:12" ht="12.65" customHeight="1" x14ac:dyDescent="0.35">
      <c r="A537" s="180" t="s">
        <v>552</v>
      </c>
      <c r="B537" s="237">
        <f>'Prior Year'!AR71</f>
        <v>51404.956020000012</v>
      </c>
      <c r="C537" s="237">
        <f>AR71</f>
        <v>298578.42</v>
      </c>
      <c r="D537" s="237">
        <f>'Prior Year'!AR59</f>
        <v>0</v>
      </c>
      <c r="E537" s="180">
        <f>AR59</f>
        <v>0</v>
      </c>
      <c r="F537" s="260" t="str">
        <f t="shared" si="18"/>
        <v/>
      </c>
      <c r="G537" s="260" t="str">
        <f t="shared" si="18"/>
        <v/>
      </c>
      <c r="H537" s="262" t="str">
        <f t="shared" si="16"/>
        <v/>
      </c>
      <c r="I537" s="264"/>
      <c r="K537" s="258"/>
      <c r="L537" s="258"/>
    </row>
    <row r="538" spans="1:12" ht="12.65" customHeight="1" x14ac:dyDescent="0.35">
      <c r="A538" s="180" t="s">
        <v>553</v>
      </c>
      <c r="B538" s="237">
        <f>'Prior Year'!AS71</f>
        <v>0</v>
      </c>
      <c r="C538" s="237">
        <f>AS71</f>
        <v>0</v>
      </c>
      <c r="D538" s="237">
        <f>'Prior Year'!AS59</f>
        <v>0</v>
      </c>
      <c r="E538" s="180">
        <f>AS59</f>
        <v>0</v>
      </c>
      <c r="F538" s="260" t="str">
        <f t="shared" si="18"/>
        <v/>
      </c>
      <c r="G538" s="260" t="str">
        <f t="shared" si="18"/>
        <v/>
      </c>
      <c r="H538" s="262" t="str">
        <f t="shared" si="16"/>
        <v/>
      </c>
      <c r="I538" s="264"/>
      <c r="K538" s="258"/>
      <c r="L538" s="258"/>
    </row>
    <row r="539" spans="1:12" ht="12.65" customHeight="1" x14ac:dyDescent="0.35">
      <c r="A539" s="180" t="s">
        <v>554</v>
      </c>
      <c r="B539" s="237">
        <f>'Prior Year'!AT71</f>
        <v>0</v>
      </c>
      <c r="C539" s="237">
        <f>AT71</f>
        <v>0</v>
      </c>
      <c r="D539" s="237">
        <f>'Prior Year'!AT59</f>
        <v>0</v>
      </c>
      <c r="E539" s="180">
        <f>AT59</f>
        <v>0</v>
      </c>
      <c r="F539" s="260" t="str">
        <f t="shared" si="18"/>
        <v/>
      </c>
      <c r="G539" s="260" t="str">
        <f t="shared" si="18"/>
        <v/>
      </c>
      <c r="H539" s="262" t="str">
        <f t="shared" si="16"/>
        <v/>
      </c>
      <c r="I539" s="264"/>
      <c r="K539" s="258"/>
      <c r="L539" s="258"/>
    </row>
    <row r="540" spans="1:12" ht="12.65" customHeight="1" x14ac:dyDescent="0.35">
      <c r="A540" s="180" t="s">
        <v>555</v>
      </c>
      <c r="B540" s="237">
        <f>'Prior Year'!AU71</f>
        <v>0</v>
      </c>
      <c r="C540" s="237">
        <f>AU71</f>
        <v>0</v>
      </c>
      <c r="D540" s="237">
        <f>'Prior Year'!AU59</f>
        <v>0</v>
      </c>
      <c r="E540" s="180">
        <f>AU59</f>
        <v>0</v>
      </c>
      <c r="F540" s="260" t="str">
        <f t="shared" si="18"/>
        <v/>
      </c>
      <c r="G540" s="260" t="str">
        <f t="shared" si="18"/>
        <v/>
      </c>
      <c r="H540" s="262" t="str">
        <f t="shared" si="16"/>
        <v/>
      </c>
      <c r="I540" s="264"/>
      <c r="K540" s="258"/>
      <c r="L540" s="258"/>
    </row>
    <row r="541" spans="1:12" ht="12.65" customHeight="1" x14ac:dyDescent="0.35">
      <c r="A541" s="180" t="s">
        <v>556</v>
      </c>
      <c r="B541" s="237">
        <f>'Prior Year'!AV71</f>
        <v>9336806.089999998</v>
      </c>
      <c r="C541" s="237">
        <f>AV71</f>
        <v>1234539.31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5" customHeight="1" x14ac:dyDescent="0.35">
      <c r="A542" s="180" t="s">
        <v>1247</v>
      </c>
      <c r="B542" s="237">
        <f>'Prior Year'!AW71</f>
        <v>0</v>
      </c>
      <c r="C542" s="237">
        <f>AW71</f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5" customHeight="1" x14ac:dyDescent="0.35">
      <c r="A543" s="180" t="s">
        <v>557</v>
      </c>
      <c r="B543" s="237">
        <f>'Prior Year'!AX71</f>
        <v>0</v>
      </c>
      <c r="C543" s="237">
        <f>AX71</f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5" customHeight="1" x14ac:dyDescent="0.35">
      <c r="A544" s="180" t="s">
        <v>558</v>
      </c>
      <c r="B544" s="237">
        <f>'Prior Year'!AY71</f>
        <v>2977744.9200000004</v>
      </c>
      <c r="C544" s="237">
        <f>AY71</f>
        <v>3014446.1099999994</v>
      </c>
      <c r="D544" s="237">
        <f>'Prior Year'!AY59</f>
        <v>94990</v>
      </c>
      <c r="E544" s="180">
        <f>AY59</f>
        <v>108682</v>
      </c>
      <c r="F544" s="260">
        <f t="shared" ref="F544:G550" si="19">IF(B544=0,"",IF(D544=0,"",B544/D544))</f>
        <v>31.3479831561217</v>
      </c>
      <c r="G544" s="260">
        <f t="shared" si="19"/>
        <v>27.736387902320526</v>
      </c>
      <c r="H544" s="262" t="str">
        <f t="shared" si="16"/>
        <v/>
      </c>
      <c r="I544" s="264"/>
      <c r="K544" s="258"/>
      <c r="L544" s="258"/>
    </row>
    <row r="545" spans="1:13" ht="12.65" customHeight="1" x14ac:dyDescent="0.35">
      <c r="A545" s="180" t="s">
        <v>559</v>
      </c>
      <c r="B545" s="237">
        <f>'Prior Year'!AZ71</f>
        <v>0</v>
      </c>
      <c r="C545" s="237">
        <f>AZ71</f>
        <v>0</v>
      </c>
      <c r="D545" s="237">
        <f>'Prior Year'!AZ59</f>
        <v>117641</v>
      </c>
      <c r="E545" s="180">
        <f>AZ59</f>
        <v>86182</v>
      </c>
      <c r="F545" s="260" t="str">
        <f t="shared" si="19"/>
        <v/>
      </c>
      <c r="G545" s="260" t="str">
        <f t="shared" si="19"/>
        <v/>
      </c>
      <c r="H545" s="262" t="str">
        <f t="shared" si="16"/>
        <v/>
      </c>
      <c r="I545" s="264"/>
      <c r="K545" s="258"/>
      <c r="L545" s="258"/>
    </row>
    <row r="546" spans="1:13" ht="12.65" customHeight="1" x14ac:dyDescent="0.35">
      <c r="A546" s="180" t="s">
        <v>560</v>
      </c>
      <c r="B546" s="237">
        <f>'Prior Year'!BA71</f>
        <v>0</v>
      </c>
      <c r="C546" s="237">
        <f>BA71</f>
        <v>524.45000000000005</v>
      </c>
      <c r="D546" s="237">
        <f>'Prior Year'!BA59</f>
        <v>0</v>
      </c>
      <c r="E546" s="180">
        <f>BA59</f>
        <v>0</v>
      </c>
      <c r="F546" s="260" t="str">
        <f t="shared" si="19"/>
        <v/>
      </c>
      <c r="G546" s="260" t="str">
        <f t="shared" si="19"/>
        <v/>
      </c>
      <c r="H546" s="262" t="str">
        <f t="shared" si="16"/>
        <v/>
      </c>
      <c r="I546" s="264"/>
      <c r="K546" s="258"/>
      <c r="L546" s="258"/>
    </row>
    <row r="547" spans="1:13" ht="12.65" customHeight="1" x14ac:dyDescent="0.35">
      <c r="A547" s="180" t="s">
        <v>561</v>
      </c>
      <c r="B547" s="237">
        <f>'Prior Year'!BB71</f>
        <v>0</v>
      </c>
      <c r="C547" s="237">
        <f>BB71</f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5" customHeight="1" x14ac:dyDescent="0.35">
      <c r="A548" s="180" t="s">
        <v>562</v>
      </c>
      <c r="B548" s="237">
        <f>'Prior Year'!BC71</f>
        <v>0</v>
      </c>
      <c r="C548" s="237">
        <f>BC71</f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5" customHeight="1" x14ac:dyDescent="0.35">
      <c r="A549" s="180" t="s">
        <v>563</v>
      </c>
      <c r="B549" s="237">
        <f>'Prior Year'!BD71</f>
        <v>245859.87</v>
      </c>
      <c r="C549" s="237">
        <f>BD71</f>
        <v>339636.32999999996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5" customHeight="1" x14ac:dyDescent="0.35">
      <c r="A550" s="180" t="s">
        <v>564</v>
      </c>
      <c r="B550" s="237">
        <f>'Prior Year'!BE71</f>
        <v>5656235.8272000011</v>
      </c>
      <c r="C550" s="237">
        <f>BE71</f>
        <v>6233057.1800000006</v>
      </c>
      <c r="D550" s="237">
        <f>'Prior Year'!BE59</f>
        <v>238248</v>
      </c>
      <c r="E550" s="180">
        <f>BE59</f>
        <v>242643</v>
      </c>
      <c r="F550" s="260">
        <f t="shared" si="19"/>
        <v>23.740958275410502</v>
      </c>
      <c r="G550" s="260">
        <f t="shared" si="19"/>
        <v>25.688180495625264</v>
      </c>
      <c r="H550" s="262" t="str">
        <f t="shared" si="16"/>
        <v/>
      </c>
      <c r="I550" s="264"/>
      <c r="K550" s="258"/>
      <c r="L550" s="258"/>
    </row>
    <row r="551" spans="1:13" ht="12.65" customHeight="1" x14ac:dyDescent="0.35">
      <c r="A551" s="180" t="s">
        <v>565</v>
      </c>
      <c r="B551" s="237">
        <f>'Prior Year'!BF71</f>
        <v>2987348.2399999998</v>
      </c>
      <c r="C551" s="237">
        <f>BF71</f>
        <v>3672545.35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5" customHeight="1" x14ac:dyDescent="0.35">
      <c r="A552" s="180" t="s">
        <v>566</v>
      </c>
      <c r="B552" s="237">
        <f>'Prior Year'!BG71</f>
        <v>0</v>
      </c>
      <c r="C552" s="237">
        <f>BG71</f>
        <v>0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5" customHeight="1" x14ac:dyDescent="0.35">
      <c r="A553" s="180" t="s">
        <v>567</v>
      </c>
      <c r="B553" s="237">
        <f>'Prior Year'!BH71</f>
        <v>0</v>
      </c>
      <c r="C553" s="237">
        <f>BH71</f>
        <v>0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5" customHeight="1" x14ac:dyDescent="0.35">
      <c r="A554" s="180" t="s">
        <v>568</v>
      </c>
      <c r="B554" s="237">
        <f>'Prior Year'!BI71</f>
        <v>-10969.079999999994</v>
      </c>
      <c r="C554" s="237">
        <f>BI71</f>
        <v>-20905.740000000002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5" customHeight="1" x14ac:dyDescent="0.35">
      <c r="A555" s="180" t="s">
        <v>569</v>
      </c>
      <c r="B555" s="237">
        <f>'Prior Year'!BJ71</f>
        <v>0</v>
      </c>
      <c r="C555" s="237">
        <f>BJ71</f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5" customHeight="1" x14ac:dyDescent="0.35">
      <c r="A556" s="180" t="s">
        <v>570</v>
      </c>
      <c r="B556" s="237">
        <f>'Prior Year'!BK71</f>
        <v>649252.39017761499</v>
      </c>
      <c r="C556" s="237">
        <f>BK71</f>
        <v>7081957.3592468807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5" customHeight="1" x14ac:dyDescent="0.35">
      <c r="A557" s="180" t="s">
        <v>571</v>
      </c>
      <c r="B557" s="237">
        <f>'Prior Year'!BL71</f>
        <v>5525404.4736395106</v>
      </c>
      <c r="C557" s="237">
        <f>BL71</f>
        <v>1364627.8029600002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5" customHeight="1" x14ac:dyDescent="0.35">
      <c r="A558" s="180" t="s">
        <v>572</v>
      </c>
      <c r="B558" s="237">
        <f>'Prior Year'!BM71</f>
        <v>0</v>
      </c>
      <c r="C558" s="237">
        <f>BM71</f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5" customHeight="1" x14ac:dyDescent="0.35">
      <c r="A559" s="180" t="s">
        <v>573</v>
      </c>
      <c r="B559" s="237">
        <f>'Prior Year'!BN71</f>
        <v>1524797.10056027</v>
      </c>
      <c r="C559" s="237">
        <f>BN71</f>
        <v>1950231.5836473999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5" customHeight="1" x14ac:dyDescent="0.35">
      <c r="A560" s="180" t="s">
        <v>574</v>
      </c>
      <c r="B560" s="237">
        <f>'Prior Year'!BO71</f>
        <v>0</v>
      </c>
      <c r="C560" s="237">
        <f>BO71</f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5" customHeight="1" x14ac:dyDescent="0.35">
      <c r="A561" s="180" t="s">
        <v>575</v>
      </c>
      <c r="B561" s="237">
        <f>'Prior Year'!BP71</f>
        <v>0</v>
      </c>
      <c r="C561" s="237">
        <f>BP71</f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5" customHeight="1" x14ac:dyDescent="0.35">
      <c r="A562" s="180" t="s">
        <v>576</v>
      </c>
      <c r="B562" s="237">
        <f>'Prior Year'!BQ71</f>
        <v>0</v>
      </c>
      <c r="C562" s="237">
        <f>BQ71</f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5" customHeight="1" x14ac:dyDescent="0.35">
      <c r="A563" s="180" t="s">
        <v>577</v>
      </c>
      <c r="B563" s="237">
        <f>'Prior Year'!BR71</f>
        <v>731230.61</v>
      </c>
      <c r="C563" s="237">
        <f>BR71</f>
        <v>131856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5" customHeight="1" x14ac:dyDescent="0.35">
      <c r="A564" s="180" t="s">
        <v>1248</v>
      </c>
      <c r="B564" s="237">
        <f>'Prior Year'!BS71</f>
        <v>0</v>
      </c>
      <c r="C564" s="237">
        <f>BS71</f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5" customHeight="1" x14ac:dyDescent="0.35">
      <c r="A565" s="180" t="s">
        <v>578</v>
      </c>
      <c r="B565" s="237">
        <f>'Prior Year'!BT71</f>
        <v>2281.17</v>
      </c>
      <c r="C565" s="237">
        <f>BT71</f>
        <v>1828.06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5" customHeight="1" x14ac:dyDescent="0.35">
      <c r="A566" s="180" t="s">
        <v>579</v>
      </c>
      <c r="B566" s="237">
        <f>'Prior Year'!BU71</f>
        <v>0</v>
      </c>
      <c r="C566" s="237">
        <f>BU71</f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5" customHeight="1" x14ac:dyDescent="0.35">
      <c r="A567" s="180" t="s">
        <v>580</v>
      </c>
      <c r="B567" s="237">
        <f>'Prior Year'!BV71</f>
        <v>978513.65672865126</v>
      </c>
      <c r="C567" s="237">
        <f>BV71</f>
        <v>2302373.9241816201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5" customHeight="1" x14ac:dyDescent="0.35">
      <c r="A568" s="180" t="s">
        <v>581</v>
      </c>
      <c r="B568" s="237">
        <f>'Prior Year'!BW71</f>
        <v>-65989.644971933012</v>
      </c>
      <c r="C568" s="237">
        <f>BW71</f>
        <v>-21706.055153947993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5" customHeight="1" x14ac:dyDescent="0.35">
      <c r="A569" s="180" t="s">
        <v>582</v>
      </c>
      <c r="B569" s="237">
        <f>'Prior Year'!BX71</f>
        <v>3032342.3643862773</v>
      </c>
      <c r="C569" s="237">
        <f>BX71</f>
        <v>2376300.0952454726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5" customHeight="1" x14ac:dyDescent="0.35">
      <c r="A570" s="180" t="s">
        <v>583</v>
      </c>
      <c r="B570" s="237">
        <f>'Prior Year'!BY71</f>
        <v>2542115.6353600007</v>
      </c>
      <c r="C570" s="237">
        <f>BY71</f>
        <v>1776911.5700000003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5" customHeight="1" x14ac:dyDescent="0.35">
      <c r="A571" s="180" t="s">
        <v>584</v>
      </c>
      <c r="B571" s="237">
        <f>'Prior Year'!BZ71</f>
        <v>748592.36999999988</v>
      </c>
      <c r="C571" s="237">
        <f>BZ71</f>
        <v>806533.93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5" customHeight="1" x14ac:dyDescent="0.35">
      <c r="A572" s="180" t="s">
        <v>585</v>
      </c>
      <c r="B572" s="237">
        <f>'Prior Year'!CA71</f>
        <v>816664.91</v>
      </c>
      <c r="C572" s="237">
        <f>CA71</f>
        <v>745346.21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5" customHeight="1" x14ac:dyDescent="0.35">
      <c r="A573" s="180" t="s">
        <v>586</v>
      </c>
      <c r="B573" s="237">
        <f>'Prior Year'!CB71</f>
        <v>0</v>
      </c>
      <c r="C573" s="237">
        <f>CB71</f>
        <v>100873.15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5" customHeight="1" x14ac:dyDescent="0.35">
      <c r="A574" s="180" t="s">
        <v>587</v>
      </c>
      <c r="B574" s="237">
        <f>'Prior Year'!CC71</f>
        <v>33567145.140570447</v>
      </c>
      <c r="C574" s="237">
        <f>CC71</f>
        <v>28690466.091271024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5" customHeight="1" x14ac:dyDescent="0.35">
      <c r="A575" s="180" t="s">
        <v>588</v>
      </c>
      <c r="B575" s="237">
        <f>'Prior Year'!CD71</f>
        <v>8491400</v>
      </c>
      <c r="C575" s="237">
        <f>CD71</f>
        <v>2821261.1900000013</v>
      </c>
      <c r="D575" s="181" t="s">
        <v>529</v>
      </c>
      <c r="E575" s="181" t="s">
        <v>529</v>
      </c>
      <c r="F575" s="260"/>
      <c r="G575" s="260"/>
      <c r="H575" s="262"/>
    </row>
    <row r="576" spans="1:13" ht="12.65" customHeight="1" x14ac:dyDescent="0.35">
      <c r="M576" s="262"/>
    </row>
    <row r="577" spans="13:13" ht="12.65" customHeight="1" x14ac:dyDescent="0.35">
      <c r="M577" s="262"/>
    </row>
    <row r="578" spans="13:13" ht="12.65" customHeight="1" x14ac:dyDescent="0.35">
      <c r="M578" s="262"/>
    </row>
    <row r="612" spans="1:14" ht="12.65" customHeight="1" x14ac:dyDescent="0.35">
      <c r="A612" s="196"/>
      <c r="C612" s="181" t="s">
        <v>589</v>
      </c>
      <c r="D612" s="180">
        <f>CE76-(BE76+CD76)</f>
        <v>219299</v>
      </c>
      <c r="E612" s="180">
        <f>SUM(C624:D647)+SUM(C668:D713)</f>
        <v>208975342.3908239</v>
      </c>
      <c r="F612" s="180">
        <f>CE64-(AX64+BD64+BE64+BG64+BJ64+BN64+BP64+BQ64+CB64+CC64+CD64)</f>
        <v>28291242.389999993</v>
      </c>
      <c r="G612" s="180">
        <f>CE77-(AX77+AY77+BD77+BE77+BG77+BJ77+BN77+BP77+BQ77+CB77+CC77+CD77)</f>
        <v>116951</v>
      </c>
      <c r="H612" s="197">
        <f>CE60-(AX60+AY60+AZ60+BD60+BE60+BG60+BJ60+BN60+BO60+BP60+BQ60+BR60+CB60+CC60+CD60)</f>
        <v>849.68112499999995</v>
      </c>
      <c r="I612" s="180">
        <f>CE78-(AX78+AY78+AZ78+BD78+BE78+BF78+BG78+BJ78+BN78+BO78+BP78+BQ78+BR78+CB78+CC78+CD78)</f>
        <v>66266.010000000009</v>
      </c>
      <c r="J612" s="180">
        <f>CE79-(AX79+AY79+AZ79+BA79+BD79+BE79+BF79+BG79+BJ79+BN79+BO79+BP79+BQ79+BR79+CB79+CC79+CD79)</f>
        <v>791281.35000000009</v>
      </c>
      <c r="K612" s="180">
        <f>CE75-(AW75+AX75+AY75+AZ75+BA75+BB75+BC75+BD75+BE75+BF75+BG75+BH75+BI75+BJ75+BK75+BL75+BM75+BN75+BO75+BP75+BQ75+BR75+BS75+BT75+BU75+BV75+BW75+BX75+CB75+CC75+CD75)</f>
        <v>1130802999.74</v>
      </c>
      <c r="L612" s="197">
        <f>CE80-(AW80+AX80+AY80+AZ80+BA80+BB80+BC80+BD80+BE80+BF80+BG80+BH80+BI80+BJ80+BK80+BL80+BM80+BN80+BO80+BP80+BQ80+BR80+BS80+BT80+BU80+BV80+BW80+BX80+BY80+BZ80+CA80+CB80+CC80+CD80)</f>
        <v>225.91236057692308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6233057.1800000006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0">
        <f>CD69-CD70</f>
        <v>2821261.1900000013</v>
      </c>
      <c r="D615" s="263">
        <f>SUM(C614:C615)</f>
        <v>9054318.370000001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1950231.5836473999</v>
      </c>
      <c r="D619" s="180">
        <f>(D615/D612)*BN76</f>
        <v>881365.32425770303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28690466.091271024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100873.15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31622936.149176124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339636.32999999996</v>
      </c>
      <c r="D624" s="180">
        <f>(D615/D612)*BD76</f>
        <v>0</v>
      </c>
      <c r="E624" s="180">
        <f>(E623/E612)*SUM(C624:D624)</f>
        <v>51395.049074469738</v>
      </c>
      <c r="F624" s="180">
        <f>SUM(C624:E624)</f>
        <v>391031.37907446967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3014446.1099999994</v>
      </c>
      <c r="D625" s="180">
        <f>(D615/D612)*AY76</f>
        <v>236412.50979995352</v>
      </c>
      <c r="E625" s="180">
        <f>(E623/E612)*SUM(C625:D625)</f>
        <v>491932.17433123704</v>
      </c>
      <c r="F625" s="180">
        <f>(F624/F612)*AY64</f>
        <v>9178.4538174079353</v>
      </c>
      <c r="G625" s="180">
        <f>SUM(C625:F625)</f>
        <v>3751969.2479485981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131856</v>
      </c>
      <c r="D626" s="180">
        <f>(D615/D612)*BR76</f>
        <v>129147.45558055442</v>
      </c>
      <c r="E626" s="180">
        <f>(E623/E612)*SUM(C626:D626)</f>
        <v>39496.02625893637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676728.19656290009</v>
      </c>
      <c r="H628" s="180">
        <f>SUM(C626:G628)</f>
        <v>977227.67840239091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3672545.35</v>
      </c>
      <c r="D629" s="180">
        <f>(D615/D612)*BF76</f>
        <v>171054.31856465377</v>
      </c>
      <c r="E629" s="180">
        <f>(E623/E612)*SUM(C629:D629)</f>
        <v>581627.98305027036</v>
      </c>
      <c r="F629" s="180">
        <f>(F624/F612)*BF64</f>
        <v>2540.9370628713118</v>
      </c>
      <c r="G629" s="180">
        <f>(G625/G612)*BF77</f>
        <v>0</v>
      </c>
      <c r="H629" s="180">
        <f>(H628/H612)*BF60</f>
        <v>36640.996389454136</v>
      </c>
      <c r="I629" s="180">
        <f>SUM(C629:H629)</f>
        <v>4464409.5850672498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524.45000000000005</v>
      </c>
      <c r="D630" s="180">
        <f>(D615/D612)*BA76</f>
        <v>0</v>
      </c>
      <c r="E630" s="180">
        <f>(E623/E612)*SUM(C630:D630)</f>
        <v>79.361749925591468</v>
      </c>
      <c r="F630" s="180">
        <f>(F624/F612)*BA64</f>
        <v>0</v>
      </c>
      <c r="G630" s="180">
        <f>(G625/G612)*BA77</f>
        <v>0</v>
      </c>
      <c r="H630" s="180">
        <f>(H628/H612)*BA60</f>
        <v>9.8146498621663003</v>
      </c>
      <c r="I630" s="180">
        <f>(I629/I612)*BA78</f>
        <v>0</v>
      </c>
      <c r="J630" s="180">
        <f>SUM(C630:I630)</f>
        <v>613.6263997877578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-20905.740000000002</v>
      </c>
      <c r="D634" s="180">
        <f>(D615/D612)*BI76</f>
        <v>0</v>
      </c>
      <c r="E634" s="180">
        <f>(E623/E612)*SUM(C634:D634)</f>
        <v>-3163.5353415758118</v>
      </c>
      <c r="F634" s="180">
        <f>(F624/F612)*BI64</f>
        <v>122.27673551599217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0.46257648745720786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7081957.3592468807</v>
      </c>
      <c r="D635" s="180">
        <f>(D615/D612)*BK76</f>
        <v>0</v>
      </c>
      <c r="E635" s="180">
        <f>(E623/E612)*SUM(C635:D635)</f>
        <v>1071668.4696887273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1364627.8029600002</v>
      </c>
      <c r="D637" s="180">
        <f>(D615/D612)*BL76</f>
        <v>0</v>
      </c>
      <c r="E637" s="180">
        <f>(E623/E612)*SUM(C637:D637)</f>
        <v>206500.62053583915</v>
      </c>
      <c r="F637" s="180">
        <f>(F624/F612)*BL64</f>
        <v>414.7883962271398</v>
      </c>
      <c r="G637" s="180">
        <f>(G625/G612)*BL77</f>
        <v>0</v>
      </c>
      <c r="H637" s="180">
        <f>(H628/H612)*BL60</f>
        <v>2300.2221648795389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1828.06</v>
      </c>
      <c r="D640" s="180">
        <f>(D615/D612)*BT76</f>
        <v>0</v>
      </c>
      <c r="E640" s="180">
        <f>(E623/E612)*SUM(C640:D640)</f>
        <v>276.62892662594476</v>
      </c>
      <c r="F640" s="180">
        <f>(F624/F612)*BT64</f>
        <v>0.11071133968629163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2302373.9241816201</v>
      </c>
      <c r="D642" s="180">
        <f>(D615/D612)*BV76</f>
        <v>104251.06308852299</v>
      </c>
      <c r="E642" s="180">
        <f>(E623/E612)*SUM(C642:D642)</f>
        <v>364179.56030968216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60947.983035304838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-21706.055153947993</v>
      </c>
      <c r="D643" s="180">
        <f>(D615/D612)*BW76</f>
        <v>0</v>
      </c>
      <c r="E643" s="180">
        <f>(E623/E612)*SUM(C643:D643)</f>
        <v>-3284.6420459504552</v>
      </c>
      <c r="F643" s="180">
        <f>(F624/F612)*BW64</f>
        <v>696.56547991364846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2376300.0952454726</v>
      </c>
      <c r="D644" s="180">
        <f>(D615/D612)*BX76</f>
        <v>0</v>
      </c>
      <c r="E644" s="180">
        <f>(E623/E612)*SUM(C644:D644)</f>
        <v>359590.68339599652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15248976.704137562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1776911.5700000003</v>
      </c>
      <c r="D645" s="180">
        <f>(D615/D612)*BY76</f>
        <v>28405.834219763889</v>
      </c>
      <c r="E645" s="180">
        <f>(E623/E612)*SUM(C645:D645)</f>
        <v>273187.4313471386</v>
      </c>
      <c r="F645" s="180">
        <f>(F624/F612)*BY64</f>
        <v>5.0529153011878272</v>
      </c>
      <c r="G645" s="180">
        <f>(G625/G612)*BY77</f>
        <v>0</v>
      </c>
      <c r="H645" s="180">
        <f>(H628/H612)*BY60</f>
        <v>12747.427593007507</v>
      </c>
      <c r="I645" s="180">
        <f>(I629/I612)*BY78</f>
        <v>16606.8167636791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806533.93</v>
      </c>
      <c r="D646" s="180">
        <f>(D615/D612)*BZ76</f>
        <v>0</v>
      </c>
      <c r="E646" s="180">
        <f>(E623/E612)*SUM(C646:D646)</f>
        <v>122047.75299678615</v>
      </c>
      <c r="F646" s="180">
        <f>(F624/F612)*BZ64</f>
        <v>0</v>
      </c>
      <c r="G646" s="180">
        <f>(G625/G612)*BZ77</f>
        <v>0</v>
      </c>
      <c r="H646" s="180">
        <f>(H628/H612)*BZ60</f>
        <v>7876.2261027973345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745346.21</v>
      </c>
      <c r="D647" s="180">
        <f>(D615/D612)*CA76</f>
        <v>0</v>
      </c>
      <c r="E647" s="180">
        <f>(E623/E612)*SUM(C647:D647)</f>
        <v>112788.59667462556</v>
      </c>
      <c r="F647" s="180">
        <f>(F624/F612)*CA64</f>
        <v>43.755581696015483</v>
      </c>
      <c r="G647" s="180">
        <f>(G625/G612)*CA77</f>
        <v>0</v>
      </c>
      <c r="H647" s="180">
        <f>(H628/H612)*CA60</f>
        <v>5339.5012878307107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3907840.1054826267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63368164.591398448</v>
      </c>
      <c r="L648" s="263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6084458.7000000002</v>
      </c>
      <c r="D668" s="180">
        <f>(D615/D612)*C76</f>
        <v>259946.41315062999</v>
      </c>
      <c r="E668" s="180">
        <f>(E623/E612)*SUM(C668:D668)</f>
        <v>960059.28499667102</v>
      </c>
      <c r="F668" s="180">
        <f>(F624/F612)*C64</f>
        <v>7704.4923840809142</v>
      </c>
      <c r="G668" s="180">
        <f>(G625/G612)*C77</f>
        <v>1380116.1604218923</v>
      </c>
      <c r="H668" s="180">
        <f>(H628/H612)*C60</f>
        <v>23375.670458395864</v>
      </c>
      <c r="I668" s="180">
        <f>(I629/I612)*C78</f>
        <v>151971.68363971455</v>
      </c>
      <c r="J668" s="180">
        <f>(J630/J612)*C79</f>
        <v>72.354988902590932</v>
      </c>
      <c r="K668" s="180">
        <f>(K644/K612)*C75</f>
        <v>239946.22723455701</v>
      </c>
      <c r="L668" s="180">
        <f>(L647/L612)*C80</f>
        <v>258800.4047420409</v>
      </c>
      <c r="M668" s="180">
        <f t="shared" ref="M668:M713" si="20">ROUND(SUM(D668:L668),0)</f>
        <v>3281993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26025904.880000006</v>
      </c>
      <c r="D670" s="180">
        <f>(D615/D612)*E76</f>
        <v>1978912.2589437256</v>
      </c>
      <c r="E670" s="180">
        <f>(E623/E612)*SUM(C670:D670)</f>
        <v>4237794.4408290023</v>
      </c>
      <c r="F670" s="180">
        <f>(F624/F612)*E64</f>
        <v>17315.794505941678</v>
      </c>
      <c r="G670" s="180">
        <f>(G625/G612)*E77</f>
        <v>1105979.3234241689</v>
      </c>
      <c r="H670" s="180">
        <f>(H628/H612)*E60</f>
        <v>204949.85018456896</v>
      </c>
      <c r="I670" s="180">
        <f>(I629/I612)*E78</f>
        <v>1156925.475992935</v>
      </c>
      <c r="J670" s="180">
        <f>(J630/J612)*E79</f>
        <v>181.4641496516999</v>
      </c>
      <c r="K670" s="180">
        <f>(K644/K612)*E75</f>
        <v>1780236.7932175689</v>
      </c>
      <c r="L670" s="180">
        <f>(L647/L612)*E80</f>
        <v>1801404.9757692164</v>
      </c>
      <c r="M670" s="180">
        <f t="shared" si="20"/>
        <v>12283700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2.9468409930216092E-4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6998426.2399999984</v>
      </c>
      <c r="D680" s="180">
        <f>(D615/D612)*O76</f>
        <v>979464.54243525979</v>
      </c>
      <c r="E680" s="180">
        <f>(E623/E612)*SUM(C680:D680)</f>
        <v>1207244.4908176339</v>
      </c>
      <c r="F680" s="180">
        <f>(F624/F612)*O64</f>
        <v>5811.5721509657596</v>
      </c>
      <c r="G680" s="180">
        <f>(G625/G612)*O77</f>
        <v>219886.93748184873</v>
      </c>
      <c r="H680" s="180">
        <f>(H628/H612)*O60</f>
        <v>38651.694677470063</v>
      </c>
      <c r="I680" s="180">
        <f>(I629/I612)*O78</f>
        <v>572621.38675110368</v>
      </c>
      <c r="J680" s="180">
        <f>(J630/J612)*O79</f>
        <v>55.589138698757168</v>
      </c>
      <c r="K680" s="180">
        <f>(K644/K612)*O75</f>
        <v>473357.53173831262</v>
      </c>
      <c r="L680" s="180">
        <f>(L647/L612)*O80</f>
        <v>379529.80033092503</v>
      </c>
      <c r="M680" s="180">
        <f t="shared" si="20"/>
        <v>3876624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22569077.739999995</v>
      </c>
      <c r="D681" s="180">
        <f>(D615/D612)*P76</f>
        <v>1095317.4070001689</v>
      </c>
      <c r="E681" s="180">
        <f>(E623/E612)*SUM(C681:D681)</f>
        <v>3580985.4319698866</v>
      </c>
      <c r="F681" s="180">
        <f>(F624/F612)*P64</f>
        <v>131764.35261539544</v>
      </c>
      <c r="G681" s="180">
        <f>(G625/G612)*P77</f>
        <v>0</v>
      </c>
      <c r="H681" s="180">
        <f>(H628/H612)*P60</f>
        <v>42691.194444289962</v>
      </c>
      <c r="I681" s="180">
        <f>(I629/I612)*P78</f>
        <v>640352.09581924847</v>
      </c>
      <c r="J681" s="180">
        <f>(J630/J612)*P79</f>
        <v>89.085864756744357</v>
      </c>
      <c r="K681" s="180">
        <f>(K644/K612)*P75</f>
        <v>2842108.775507703</v>
      </c>
      <c r="L681" s="180">
        <f>(L647/L612)*P80</f>
        <v>209942.60154972511</v>
      </c>
      <c r="M681" s="180">
        <f t="shared" si="20"/>
        <v>8543251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2370609.0100000002</v>
      </c>
      <c r="D682" s="180">
        <f>(D615/D612)*Q76</f>
        <v>94754.926648776338</v>
      </c>
      <c r="E682" s="180">
        <f>(E623/E612)*SUM(C682:D682)</f>
        <v>373068.15943539311</v>
      </c>
      <c r="F682" s="180">
        <f>(F624/F612)*Q64</f>
        <v>4643.5802331845607</v>
      </c>
      <c r="G682" s="180">
        <f>(G625/G612)*Q77</f>
        <v>0</v>
      </c>
      <c r="H682" s="180">
        <f>(H628/H612)*Q60</f>
        <v>12622.435953495247</v>
      </c>
      <c r="I682" s="180">
        <f>(I629/I612)*Q78</f>
        <v>55396.285570702807</v>
      </c>
      <c r="J682" s="180">
        <f>(J630/J612)*Q79</f>
        <v>7.454484072841832</v>
      </c>
      <c r="K682" s="180">
        <f>(K644/K612)*Q75</f>
        <v>213951.72821910612</v>
      </c>
      <c r="L682" s="180">
        <f>(L647/L612)*Q80</f>
        <v>142754.78500600733</v>
      </c>
      <c r="M682" s="180">
        <f t="shared" si="20"/>
        <v>897199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-570002.02499845193</v>
      </c>
      <c r="D684" s="180">
        <f>(D615/D612)*S76</f>
        <v>0</v>
      </c>
      <c r="E684" s="180">
        <f>(E623/E612)*SUM(C684:D684)</f>
        <v>-86254.853970841592</v>
      </c>
      <c r="F684" s="180">
        <f>(F624/F612)*S64</f>
        <v>-21757.931102750292</v>
      </c>
      <c r="G684" s="180">
        <f>(G625/G612)*S77</f>
        <v>0</v>
      </c>
      <c r="H684" s="180">
        <f>(H628/H612)*S60</f>
        <v>14922.342943703154</v>
      </c>
      <c r="I684" s="180">
        <f>(I629/I612)*S78</f>
        <v>0</v>
      </c>
      <c r="J684" s="180">
        <f>(J630/J612)*S79</f>
        <v>1.6423675435475646</v>
      </c>
      <c r="K684" s="180">
        <f>(K644/K612)*S75</f>
        <v>0</v>
      </c>
      <c r="L684" s="180">
        <f>(L647/L612)*S80</f>
        <v>0</v>
      </c>
      <c r="M684" s="180">
        <f t="shared" si="20"/>
        <v>-93089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322612.83000000042</v>
      </c>
      <c r="D685" s="180">
        <f>(D615/D612)*T76</f>
        <v>0</v>
      </c>
      <c r="E685" s="180">
        <f>(E623/E612)*SUM(C685:D685)</f>
        <v>48818.988916478949</v>
      </c>
      <c r="F685" s="180">
        <f>(F624/F612)*T64</f>
        <v>122.61923576535877</v>
      </c>
      <c r="G685" s="180">
        <f>(G625/G612)*T77</f>
        <v>0</v>
      </c>
      <c r="H685" s="180">
        <f>(H628/H612)*T60</f>
        <v>384.44674682630915</v>
      </c>
      <c r="I685" s="180">
        <f>(I629/I612)*T78</f>
        <v>0</v>
      </c>
      <c r="J685" s="180">
        <f>(J630/J612)*T79</f>
        <v>0</v>
      </c>
      <c r="K685" s="180">
        <f>(K644/K612)*T75</f>
        <v>34560.069105127594</v>
      </c>
      <c r="L685" s="180">
        <f>(L647/L612)*T80</f>
        <v>5715.6702204318044</v>
      </c>
      <c r="M685" s="180">
        <f t="shared" si="20"/>
        <v>89602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7185079.8599999994</v>
      </c>
      <c r="D686" s="180">
        <f>(D615/D612)*U76</f>
        <v>361513.78550618113</v>
      </c>
      <c r="E686" s="180">
        <f>(E623/E612)*SUM(C686:D686)</f>
        <v>1141978.9830960417</v>
      </c>
      <c r="F686" s="180">
        <f>(F624/F612)*U64</f>
        <v>28135.911866266604</v>
      </c>
      <c r="G686" s="180">
        <f>(G625/G612)*U77</f>
        <v>0</v>
      </c>
      <c r="H686" s="180">
        <f>(H628/H612)*U60</f>
        <v>35561.556315402158</v>
      </c>
      <c r="I686" s="180">
        <f>(I629/I612)*U78</f>
        <v>211350.70869589271</v>
      </c>
      <c r="J686" s="180">
        <f>(J630/J612)*U79</f>
        <v>2.2078042913506634E-2</v>
      </c>
      <c r="K686" s="180">
        <f>(K644/K612)*U75</f>
        <v>842215.60827474098</v>
      </c>
      <c r="L686" s="180">
        <f>(L647/L612)*U80</f>
        <v>0</v>
      </c>
      <c r="M686" s="180">
        <f t="shared" si="20"/>
        <v>2620757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626029.36</v>
      </c>
      <c r="D687" s="180">
        <f>(D615/D612)*V76</f>
        <v>0</v>
      </c>
      <c r="E687" s="180">
        <f>(E623/E612)*SUM(C687:D687)</f>
        <v>94733.121392693429</v>
      </c>
      <c r="F687" s="180">
        <f>(F624/F612)*V64</f>
        <v>780.86960808128345</v>
      </c>
      <c r="G687" s="180">
        <f>(G625/G612)*V77</f>
        <v>0</v>
      </c>
      <c r="H687" s="180">
        <f>(H628/H612)*V60</f>
        <v>5097.4471400187731</v>
      </c>
      <c r="I687" s="180">
        <f>(I629/I612)*V78</f>
        <v>0</v>
      </c>
      <c r="J687" s="180">
        <f>(J630/J612)*V79</f>
        <v>0</v>
      </c>
      <c r="K687" s="180">
        <f>(K644/K612)*V75</f>
        <v>181037.07597297555</v>
      </c>
      <c r="L687" s="180">
        <f>(L647/L612)*V80</f>
        <v>9719.7496946363499</v>
      </c>
      <c r="M687" s="180">
        <f t="shared" si="20"/>
        <v>291368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1589757.9600000002</v>
      </c>
      <c r="D688" s="180">
        <f>(D615/D612)*W76</f>
        <v>0</v>
      </c>
      <c r="E688" s="180">
        <f>(E623/E612)*SUM(C688:D688)</f>
        <v>240568.16410284766</v>
      </c>
      <c r="F688" s="180">
        <f>(F624/F612)*W64</f>
        <v>1027.4598360441257</v>
      </c>
      <c r="G688" s="180">
        <f>(G625/G612)*W77</f>
        <v>0</v>
      </c>
      <c r="H688" s="180">
        <f>(H628/H612)*W60</f>
        <v>5412.7766342946134</v>
      </c>
      <c r="I688" s="180">
        <f>(I629/I612)*W78</f>
        <v>0</v>
      </c>
      <c r="J688" s="180">
        <f>(J630/J612)*W79</f>
        <v>16.017352591606276</v>
      </c>
      <c r="K688" s="180">
        <f>(K644/K612)*W75</f>
        <v>276217.1166791913</v>
      </c>
      <c r="L688" s="180">
        <f>(L647/L612)*W80</f>
        <v>0</v>
      </c>
      <c r="M688" s="180">
        <f t="shared" si="20"/>
        <v>523242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1628866.9799999997</v>
      </c>
      <c r="D689" s="180">
        <f>(D615/D612)*X76</f>
        <v>32699.739392518895</v>
      </c>
      <c r="E689" s="180">
        <f>(E623/E612)*SUM(C689:D689)</f>
        <v>251434.53612186952</v>
      </c>
      <c r="F689" s="180">
        <f>(F624/F612)*X64</f>
        <v>3138.7643373204719</v>
      </c>
      <c r="G689" s="180">
        <f>(G625/G612)*X77</f>
        <v>0</v>
      </c>
      <c r="H689" s="180">
        <f>(H628/H612)*X60</f>
        <v>9829.4188366912858</v>
      </c>
      <c r="I689" s="180">
        <f>(I629/I612)*X78</f>
        <v>19117.149530281753</v>
      </c>
      <c r="J689" s="180">
        <f>(J630/J612)*X79</f>
        <v>10.743212904966976</v>
      </c>
      <c r="K689" s="180">
        <f>(K644/K612)*X75</f>
        <v>1541899.1069279592</v>
      </c>
      <c r="L689" s="180">
        <f>(L647/L612)*X80</f>
        <v>0</v>
      </c>
      <c r="M689" s="180">
        <f t="shared" si="20"/>
        <v>1858129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6121718.75</v>
      </c>
      <c r="D690" s="180">
        <f>(D615/D612)*Y76</f>
        <v>591857.02549464442</v>
      </c>
      <c r="E690" s="180">
        <f>(E623/E612)*SUM(C690:D690)</f>
        <v>1015923.5805154252</v>
      </c>
      <c r="F690" s="180">
        <f>(F624/F612)*Y64</f>
        <v>2834.0423630380819</v>
      </c>
      <c r="G690" s="180">
        <f>(G625/G612)*Y77</f>
        <v>0</v>
      </c>
      <c r="H690" s="180">
        <f>(H628/H612)*Y60</f>
        <v>26864.875248549557</v>
      </c>
      <c r="I690" s="180">
        <f>(I629/I612)*Y78</f>
        <v>346015.57893508702</v>
      </c>
      <c r="J690" s="180">
        <f>(J630/J612)*Y79</f>
        <v>23.184969448622173</v>
      </c>
      <c r="K690" s="180">
        <f>(K644/K612)*Y75</f>
        <v>538262.60343653045</v>
      </c>
      <c r="L690" s="180">
        <f>(L647/L612)*Y80</f>
        <v>343.04998922245937</v>
      </c>
      <c r="M690" s="180">
        <f t="shared" si="20"/>
        <v>2522124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2662832.96</v>
      </c>
      <c r="D691" s="180">
        <f>(D615/D612)*Z76</f>
        <v>0</v>
      </c>
      <c r="E691" s="180">
        <f>(E623/E612)*SUM(C691:D691)</f>
        <v>402949.91603611875</v>
      </c>
      <c r="F691" s="180">
        <f>(F624/F612)*Z64</f>
        <v>196.67406470315962</v>
      </c>
      <c r="G691" s="180">
        <f>(G625/G612)*Z77</f>
        <v>0</v>
      </c>
      <c r="H691" s="180">
        <f>(H628/H612)*Z60</f>
        <v>3658.6581758866191</v>
      </c>
      <c r="I691" s="180">
        <f>(I629/I612)*Z78</f>
        <v>0</v>
      </c>
      <c r="J691" s="180">
        <f>(J630/J612)*Z79</f>
        <v>0</v>
      </c>
      <c r="K691" s="180">
        <f>(K644/K612)*Z75</f>
        <v>184548.40636943019</v>
      </c>
      <c r="L691" s="180">
        <f>(L647/L612)*Z80</f>
        <v>14175.490863742029</v>
      </c>
      <c r="M691" s="180">
        <f t="shared" si="20"/>
        <v>605529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1029531.7200000001</v>
      </c>
      <c r="D692" s="180">
        <f>(D615/D612)*AA76</f>
        <v>155695.350062107</v>
      </c>
      <c r="E692" s="180">
        <f>(E623/E612)*SUM(C692:D692)</f>
        <v>179353.02572087027</v>
      </c>
      <c r="F692" s="180">
        <f>(F624/F612)*AA64</f>
        <v>4054.4424858449356</v>
      </c>
      <c r="G692" s="180">
        <f>(G625/G612)*AA77</f>
        <v>0</v>
      </c>
      <c r="H692" s="180">
        <f>(H628/H612)*AA60</f>
        <v>2377.7661928609591</v>
      </c>
      <c r="I692" s="180">
        <f>(I629/I612)*AA78</f>
        <v>91023.700604409722</v>
      </c>
      <c r="J692" s="180">
        <f>(J630/J612)*AA79</f>
        <v>2.6618892238411376</v>
      </c>
      <c r="K692" s="180">
        <f>(K644/K612)*AA75</f>
        <v>135028.11038419005</v>
      </c>
      <c r="L692" s="180">
        <f>(L647/L612)*AA80</f>
        <v>0</v>
      </c>
      <c r="M692" s="180">
        <f t="shared" si="20"/>
        <v>567535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13493914.630000001</v>
      </c>
      <c r="D693" s="180">
        <f>(D615/D612)*AB76</f>
        <v>73078.963036311165</v>
      </c>
      <c r="E693" s="180">
        <f>(E623/E612)*SUM(C693:D693)</f>
        <v>2053008.5857043557</v>
      </c>
      <c r="F693" s="180">
        <f>(F624/F612)*AB64</f>
        <v>126012.54924583953</v>
      </c>
      <c r="G693" s="180">
        <f>(G625/G612)*AB77</f>
        <v>0</v>
      </c>
      <c r="H693" s="180">
        <f>(H628/H612)*AB60</f>
        <v>29447.704035657447</v>
      </c>
      <c r="I693" s="180">
        <f>(I629/I612)*AB78</f>
        <v>42723.932662372106</v>
      </c>
      <c r="J693" s="180">
        <f>(J630/J612)*AB79</f>
        <v>1.9022634094426335E-2</v>
      </c>
      <c r="K693" s="180">
        <f>(K644/K612)*AB75</f>
        <v>2176971.5395231047</v>
      </c>
      <c r="L693" s="180">
        <f>(L647/L612)*AB80</f>
        <v>0</v>
      </c>
      <c r="M693" s="180">
        <f t="shared" si="20"/>
        <v>4501243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2312606.13</v>
      </c>
      <c r="D694" s="180">
        <f>(D615/D612)*AC76</f>
        <v>29892.186010332931</v>
      </c>
      <c r="E694" s="180">
        <f>(E623/E612)*SUM(C694:D694)</f>
        <v>354475.6708100508</v>
      </c>
      <c r="F694" s="180">
        <f>(F624/F612)*AC64</f>
        <v>5711.4604890937017</v>
      </c>
      <c r="G694" s="180">
        <f>(G625/G612)*AC77</f>
        <v>0</v>
      </c>
      <c r="H694" s="180">
        <f>(H628/H612)*AC60</f>
        <v>16447.06400558625</v>
      </c>
      <c r="I694" s="180">
        <f>(I629/I612)*AC78</f>
        <v>17475.778105964633</v>
      </c>
      <c r="J694" s="180">
        <f>(J630/J612)*AC79</f>
        <v>0.1657598058574655</v>
      </c>
      <c r="K694" s="180">
        <f>(K644/K612)*AC75</f>
        <v>398807.39917066216</v>
      </c>
      <c r="L694" s="180">
        <f>(L647/L612)*AC80</f>
        <v>0</v>
      </c>
      <c r="M694" s="180">
        <f t="shared" si="20"/>
        <v>822810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745069.22</v>
      </c>
      <c r="D695" s="180">
        <f>(D615/D612)*AD76</f>
        <v>0</v>
      </c>
      <c r="E695" s="180">
        <f>(E623/E612)*SUM(C695:D695)</f>
        <v>112746.68150423393</v>
      </c>
      <c r="F695" s="180">
        <f>(F624/F612)*AD64</f>
        <v>113.3631596154067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34221.824288938886</v>
      </c>
      <c r="L695" s="180">
        <f>(L647/L612)*AD80</f>
        <v>0</v>
      </c>
      <c r="M695" s="180">
        <f t="shared" si="20"/>
        <v>147082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859322.2</v>
      </c>
      <c r="D696" s="180">
        <f>(D615/D612)*AE76</f>
        <v>0</v>
      </c>
      <c r="E696" s="180">
        <f>(E623/E612)*SUM(C696:D696)</f>
        <v>130035.87289905442</v>
      </c>
      <c r="F696" s="180">
        <f>(F624/F612)*AE64</f>
        <v>6.30183872866015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42691.689907869746</v>
      </c>
      <c r="L696" s="180">
        <f>(L647/L612)*AE80</f>
        <v>0</v>
      </c>
      <c r="M696" s="180">
        <f t="shared" si="20"/>
        <v>172734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12819856.9636</v>
      </c>
      <c r="D698" s="180">
        <f>(D615/D612)*AG76</f>
        <v>1116332.7698168256</v>
      </c>
      <c r="E698" s="180">
        <f>(E623/E612)*SUM(C698:D698)</f>
        <v>2108876.7366555845</v>
      </c>
      <c r="F698" s="180">
        <f>(F624/F612)*AG64</f>
        <v>18213.015650511468</v>
      </c>
      <c r="G698" s="180">
        <f>(G625/G612)*AG77</f>
        <v>369258.63005778799</v>
      </c>
      <c r="H698" s="180">
        <f>(H628/H612)*AG60</f>
        <v>60974.239382204985</v>
      </c>
      <c r="I698" s="180">
        <f>(I629/I612)*AG78</f>
        <v>652638.24368656322</v>
      </c>
      <c r="J698" s="180">
        <f>(J630/J612)*AG79</f>
        <v>144.94313496648761</v>
      </c>
      <c r="K698" s="180">
        <f>(K644/K612)*AG75</f>
        <v>1965126.7100866796</v>
      </c>
      <c r="L698" s="180">
        <f>(L647/L612)*AG80</f>
        <v>395218.1208562298</v>
      </c>
      <c r="M698" s="180">
        <f t="shared" si="20"/>
        <v>6686783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60254648.720000014</v>
      </c>
      <c r="D701" s="180">
        <f>(D615/D612)*AJ76</f>
        <v>647058.47949438903</v>
      </c>
      <c r="E701" s="180">
        <f>(E623/E612)*SUM(C701:D701)</f>
        <v>9215875.7876019981</v>
      </c>
      <c r="F701" s="180">
        <f>(F624/F612)*AJ64</f>
        <v>38724.294912390869</v>
      </c>
      <c r="G701" s="180">
        <f>(G625/G612)*AJ77</f>
        <v>0</v>
      </c>
      <c r="H701" s="180">
        <f>(H628/H612)*AJ60</f>
        <v>369284.51172245381</v>
      </c>
      <c r="I701" s="180">
        <f>(I629/I612)*AJ78</f>
        <v>378287.83767496928</v>
      </c>
      <c r="J701" s="180">
        <f>(J630/J612)*AJ79</f>
        <v>7.8151153716299282</v>
      </c>
      <c r="K701" s="180">
        <f>(K644/K612)*AJ75</f>
        <v>1300228.3818348181</v>
      </c>
      <c r="L701" s="180">
        <f>(L647/L612)*AJ80</f>
        <v>648720.08732836705</v>
      </c>
      <c r="M701" s="180">
        <f t="shared" si="20"/>
        <v>12598187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404854.54999999993</v>
      </c>
      <c r="D702" s="180">
        <f>(D615/D612)*AK76</f>
        <v>3137.8537800901968</v>
      </c>
      <c r="E702" s="180">
        <f>(E623/E612)*SUM(C702:D702)</f>
        <v>61738.947698229473</v>
      </c>
      <c r="F702" s="180">
        <f>(F624/F612)*AK64</f>
        <v>6.0815217805203894E-2</v>
      </c>
      <c r="G702" s="180">
        <f>(G625/G612)*AK77</f>
        <v>0</v>
      </c>
      <c r="H702" s="180">
        <f>(H628/H612)*AK60</f>
        <v>3508.5907971490465</v>
      </c>
      <c r="I702" s="180">
        <f>(I629/I612)*AK78</f>
        <v>1834.4739448250168</v>
      </c>
      <c r="J702" s="180">
        <f>(J630/J612)*AK79</f>
        <v>0</v>
      </c>
      <c r="K702" s="180">
        <f>(K644/K612)*AK75</f>
        <v>30639.951380212726</v>
      </c>
      <c r="L702" s="180">
        <f>(L647/L612)*AK80</f>
        <v>0</v>
      </c>
      <c r="M702" s="180">
        <f t="shared" si="20"/>
        <v>100860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161818.84</v>
      </c>
      <c r="D703" s="180">
        <f>(D615/D612)*AL76</f>
        <v>3179.1413298282259</v>
      </c>
      <c r="E703" s="180">
        <f>(E623/E612)*SUM(C703:D703)</f>
        <v>24968.116183669052</v>
      </c>
      <c r="F703" s="180">
        <f>(F624/F612)*AL64</f>
        <v>8.2929842461641669E-3</v>
      </c>
      <c r="G703" s="180">
        <f>(G625/G612)*AL77</f>
        <v>0</v>
      </c>
      <c r="H703" s="180">
        <f>(H628/H612)*AL60</f>
        <v>1086.8881491868065</v>
      </c>
      <c r="I703" s="180">
        <f>(I629/I612)*AL78</f>
        <v>1858.6117598885039</v>
      </c>
      <c r="J703" s="180">
        <f>(J630/J612)*AL79</f>
        <v>0</v>
      </c>
      <c r="K703" s="180">
        <f>(K644/K612)*AL75</f>
        <v>15208.90968263268</v>
      </c>
      <c r="L703" s="180">
        <f>(L647/L612)*AL80</f>
        <v>0</v>
      </c>
      <c r="M703" s="180">
        <f t="shared" si="20"/>
        <v>46302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298578.42</v>
      </c>
      <c r="D709" s="180">
        <f>(D615/D612)*AR76</f>
        <v>0</v>
      </c>
      <c r="E709" s="180">
        <f>(E623/E612)*SUM(C709:D709)</f>
        <v>45182.011442879615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45182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1234539.31</v>
      </c>
      <c r="D713" s="180">
        <f>(D615/D612)*AV76</f>
        <v>80841.022387060599</v>
      </c>
      <c r="E713" s="180">
        <f>(E623/E612)*SUM(C713:D713)</f>
        <v>199048.30774324201</v>
      </c>
      <c r="F713" s="180">
        <f>(F624/F612)*AV64</f>
        <v>3475.7393859330455</v>
      </c>
      <c r="G713" s="180">
        <f>(G625/G612)*AV77</f>
        <v>0</v>
      </c>
      <c r="H713" s="180">
        <f>(H628/H612)*AV60</f>
        <v>5164.3581698678272</v>
      </c>
      <c r="I713" s="180">
        <f>(I629/I612)*AV78</f>
        <v>47261.841894307669</v>
      </c>
      <c r="J713" s="180">
        <f>(J630/J612)*AV79</f>
        <v>0</v>
      </c>
      <c r="K713" s="180">
        <f>(K644/K612)*AV75</f>
        <v>1711.145195249755</v>
      </c>
      <c r="L713" s="180">
        <f>(L647/L612)*AV80</f>
        <v>41515.369132082655</v>
      </c>
      <c r="M713" s="180">
        <f t="shared" si="20"/>
        <v>379018</v>
      </c>
      <c r="N713" s="199" t="s">
        <v>741</v>
      </c>
    </row>
    <row r="715" spans="1:83" ht="12.65" customHeight="1" x14ac:dyDescent="0.35">
      <c r="C715" s="180">
        <f>SUM(C614:C647)+SUM(C668:C713)</f>
        <v>240598278.53999999</v>
      </c>
      <c r="D715" s="180">
        <f>SUM(D616:D647)+SUM(D668:D713)</f>
        <v>9054318.370000001</v>
      </c>
      <c r="E715" s="180">
        <f>SUM(E624:E647)+SUM(E668:E713)</f>
        <v>31622936.149176124</v>
      </c>
      <c r="F715" s="180">
        <f>SUM(F625:F648)+SUM(F668:F713)</f>
        <v>391031.37907446973</v>
      </c>
      <c r="G715" s="180">
        <f>SUM(G626:G647)+SUM(G668:G713)</f>
        <v>3751969.2479485977</v>
      </c>
      <c r="H715" s="180">
        <f>SUM(H629:H647)+SUM(H668:H713)</f>
        <v>977227.67840239103</v>
      </c>
      <c r="I715" s="180">
        <f>SUM(I630:I647)+SUM(I668:I713)</f>
        <v>4464409.5850672517</v>
      </c>
      <c r="J715" s="180">
        <f>SUM(J631:J647)+SUM(J668:J713)</f>
        <v>613.62639978775769</v>
      </c>
      <c r="K715" s="180">
        <f>SUM(K668:K713)</f>
        <v>15248976.704137558</v>
      </c>
      <c r="L715" s="180">
        <f>SUM(L668:L713)</f>
        <v>3907840.1054826267</v>
      </c>
      <c r="M715" s="180">
        <f>SUM(M668:M713)</f>
        <v>63368165</v>
      </c>
      <c r="N715" s="198" t="s">
        <v>742</v>
      </c>
    </row>
    <row r="716" spans="1:83" ht="12.65" customHeight="1" x14ac:dyDescent="0.35">
      <c r="C716" s="180">
        <f>CE71</f>
        <v>240598278.53999999</v>
      </c>
      <c r="D716" s="180">
        <f>D615</f>
        <v>9054318.370000001</v>
      </c>
      <c r="E716" s="180">
        <f>E623</f>
        <v>31622936.149176124</v>
      </c>
      <c r="F716" s="180">
        <f>F624</f>
        <v>391031.37907446967</v>
      </c>
      <c r="G716" s="180">
        <f>G625</f>
        <v>3751969.2479485981</v>
      </c>
      <c r="H716" s="180">
        <f>H628</f>
        <v>977227.67840239091</v>
      </c>
      <c r="I716" s="180">
        <f>I629</f>
        <v>4464409.5850672498</v>
      </c>
      <c r="J716" s="180">
        <f>J630</f>
        <v>613.6263997877578</v>
      </c>
      <c r="K716" s="180">
        <f>K644</f>
        <v>15248976.704137562</v>
      </c>
      <c r="L716" s="180">
        <f>L647</f>
        <v>3907840.1054826267</v>
      </c>
      <c r="M716" s="180">
        <f>C648</f>
        <v>63368164.591398448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e">
        <f>RIGHT(C83,3)&amp;"*"&amp;RIGHT(C82,4)&amp;"*"&amp;"A"</f>
        <v>#VALUE!</v>
      </c>
      <c r="B722" s="273">
        <f>ROUND(C165,0)</f>
        <v>5922991</v>
      </c>
      <c r="C722" s="273">
        <f>ROUND(C166,0)</f>
        <v>232810</v>
      </c>
      <c r="D722" s="273">
        <f>ROUND(C167,0)</f>
        <v>992800</v>
      </c>
      <c r="E722" s="273">
        <f>ROUND(C168,0)</f>
        <v>9864905</v>
      </c>
      <c r="F722" s="273">
        <f>ROUND(C169,0)</f>
        <v>164490</v>
      </c>
      <c r="G722" s="273">
        <f>ROUND(C170,0)</f>
        <v>2330949</v>
      </c>
      <c r="H722" s="273">
        <f>ROUND(C171+C172,0)</f>
        <v>2993936</v>
      </c>
      <c r="I722" s="273">
        <f>ROUND(C175,0)</f>
        <v>5455388</v>
      </c>
      <c r="J722" s="273">
        <f>ROUND(C176,0)</f>
        <v>635553</v>
      </c>
      <c r="K722" s="273">
        <f>ROUND(C179,0)</f>
        <v>2926122</v>
      </c>
      <c r="L722" s="273">
        <f>ROUND(C180,0)</f>
        <v>332385</v>
      </c>
      <c r="M722" s="273">
        <f>ROUND(C183,0)</f>
        <v>98747</v>
      </c>
      <c r="N722" s="273">
        <f>ROUND(C184,0)</f>
        <v>8126566</v>
      </c>
      <c r="O722" s="273">
        <f>ROUND(C185,0)</f>
        <v>0</v>
      </c>
      <c r="P722" s="273">
        <f>ROUND(C188,0)</f>
        <v>0</v>
      </c>
      <c r="Q722" s="273">
        <f>ROUND(C189,0)</f>
        <v>5103501</v>
      </c>
      <c r="R722" s="273">
        <f>ROUND(B195,0)</f>
        <v>7414346</v>
      </c>
      <c r="S722" s="273">
        <f>ROUND(C195,0)</f>
        <v>0</v>
      </c>
      <c r="T722" s="273">
        <f>ROUND(D195,0)</f>
        <v>0</v>
      </c>
      <c r="U722" s="273">
        <f>ROUND(B196,0)</f>
        <v>1128574</v>
      </c>
      <c r="V722" s="273">
        <f>ROUND(C196,0)</f>
        <v>0</v>
      </c>
      <c r="W722" s="273">
        <f>ROUND(D196,0)</f>
        <v>0</v>
      </c>
      <c r="X722" s="273">
        <f>ROUND(B197,0)</f>
        <v>93535040</v>
      </c>
      <c r="Y722" s="273">
        <f>ROUND(C197,0)</f>
        <v>0</v>
      </c>
      <c r="Z722" s="273">
        <f>ROUND(D197,0)</f>
        <v>0</v>
      </c>
      <c r="AA722" s="273">
        <f>ROUND(B198,0)</f>
        <v>32934281</v>
      </c>
      <c r="AB722" s="273">
        <f>ROUND(C198,0)</f>
        <v>1361029</v>
      </c>
      <c r="AC722" s="273">
        <f>ROUND(D198,0)</f>
        <v>0</v>
      </c>
      <c r="AD722" s="273">
        <f>ROUND(B199,0)</f>
        <v>3002396</v>
      </c>
      <c r="AE722" s="273">
        <f>ROUND(C199,0)</f>
        <v>124767</v>
      </c>
      <c r="AF722" s="273">
        <f>ROUND(D199,0)</f>
        <v>588</v>
      </c>
      <c r="AG722" s="273">
        <f>ROUND(B200,0)</f>
        <v>85092825</v>
      </c>
      <c r="AH722" s="273">
        <f>ROUND(C200,0)</f>
        <v>5609567</v>
      </c>
      <c r="AI722" s="273">
        <f>ROUND(D200,0)</f>
        <v>3123586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9893352</v>
      </c>
      <c r="AN722" s="273">
        <f>ROUND(C202,0)</f>
        <v>2562976</v>
      </c>
      <c r="AO722" s="273">
        <f>ROUND(D202,0)</f>
        <v>44457</v>
      </c>
      <c r="AP722" s="273">
        <f>ROUND(B203,0)</f>
        <v>5156386</v>
      </c>
      <c r="AQ722" s="273">
        <f>ROUND(C203,0)</f>
        <v>3048299</v>
      </c>
      <c r="AR722" s="273">
        <f>ROUND(D203,0)</f>
        <v>0</v>
      </c>
      <c r="AS722" s="273"/>
      <c r="AT722" s="273"/>
      <c r="AU722" s="273"/>
      <c r="AV722" s="273">
        <f>ROUND(B209,0)</f>
        <v>318805</v>
      </c>
      <c r="AW722" s="273">
        <f>ROUND(C209,0)</f>
        <v>67387</v>
      </c>
      <c r="AX722" s="273">
        <f>ROUND(D209,0)</f>
        <v>0</v>
      </c>
      <c r="AY722" s="273">
        <f>ROUND(B210,0)</f>
        <v>24219002</v>
      </c>
      <c r="AZ722" s="273">
        <f>ROUND(C210,0)</f>
        <v>3340552</v>
      </c>
      <c r="BA722" s="273">
        <f>ROUND(D210,0)</f>
        <v>0</v>
      </c>
      <c r="BB722" s="273">
        <f>ROUND(B211,0)</f>
        <v>7542775</v>
      </c>
      <c r="BC722" s="273">
        <f>ROUND(C211,0)</f>
        <v>2024035</v>
      </c>
      <c r="BD722" s="273">
        <f>ROUND(D211,0)</f>
        <v>1410</v>
      </c>
      <c r="BE722" s="273">
        <f>ROUND(B212,0)</f>
        <v>1206838</v>
      </c>
      <c r="BF722" s="273">
        <f>ROUND(C212,0)</f>
        <v>296983</v>
      </c>
      <c r="BG722" s="273">
        <f>ROUND(D212,0)</f>
        <v>3257</v>
      </c>
      <c r="BH722" s="273">
        <f>ROUND(B213,0)</f>
        <v>60460807</v>
      </c>
      <c r="BI722" s="273">
        <f>ROUND(C213,0)</f>
        <v>10384134</v>
      </c>
      <c r="BJ722" s="273">
        <f>ROUND(D213,0)</f>
        <v>6255033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4713305</v>
      </c>
      <c r="BO722" s="273">
        <f>ROUND(C215,0)</f>
        <v>1072650</v>
      </c>
      <c r="BP722" s="273">
        <f>ROUND(D215,0)</f>
        <v>93138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408843627</v>
      </c>
      <c r="BU722" s="273">
        <f>ROUND(C224,0)</f>
        <v>230836323</v>
      </c>
      <c r="BV722" s="273">
        <f>ROUND(C225,0)</f>
        <v>0</v>
      </c>
      <c r="BW722" s="273">
        <f>ROUND(C226,0)</f>
        <v>21381713</v>
      </c>
      <c r="BX722" s="273">
        <f>ROUND(C227,0)</f>
        <v>181969350</v>
      </c>
      <c r="BY722" s="273">
        <f>ROUND(C228,0)</f>
        <v>13265856</v>
      </c>
      <c r="BZ722" s="273">
        <f>ROUND(C231,0)</f>
        <v>5743</v>
      </c>
      <c r="CA722" s="273">
        <f>ROUND(C233,0)</f>
        <v>5652895</v>
      </c>
      <c r="CB722" s="273">
        <f>ROUND(C234,0)</f>
        <v>13130746</v>
      </c>
      <c r="CC722" s="273">
        <f>ROUND(C238+C239,0)</f>
        <v>13681335</v>
      </c>
      <c r="CD722" s="273">
        <f>D221</f>
        <v>10651207.16</v>
      </c>
      <c r="CE722" s="273"/>
    </row>
    <row r="723" spans="1:84" ht="12.65" customHeight="1" x14ac:dyDescent="0.3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5" customHeight="1" x14ac:dyDescent="0.3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e">
        <f>RIGHT(C83,3)&amp;"*"&amp;RIGHT(C82,4)&amp;"*"&amp;"A"</f>
        <v>#VALUE!</v>
      </c>
      <c r="B726" s="273">
        <f>ROUND(C111,0)</f>
        <v>6072</v>
      </c>
      <c r="C726" s="273">
        <f>ROUND(C112,0)</f>
        <v>0</v>
      </c>
      <c r="D726" s="273">
        <f>ROUND(C113,0)</f>
        <v>0</v>
      </c>
      <c r="E726" s="273">
        <f>ROUND(C114,0)</f>
        <v>767</v>
      </c>
      <c r="F726" s="273">
        <f>ROUND(D111,0)</f>
        <v>30560</v>
      </c>
      <c r="G726" s="273">
        <f>ROUND(D112,0)</f>
        <v>0</v>
      </c>
      <c r="H726" s="273">
        <f>ROUND(D113,0)</f>
        <v>0</v>
      </c>
      <c r="I726" s="273">
        <f>ROUND(D114,0)</f>
        <v>1277</v>
      </c>
      <c r="J726" s="273">
        <f>ROUND(C116,0)</f>
        <v>10</v>
      </c>
      <c r="K726" s="273">
        <f>ROUND(C117,0)</f>
        <v>21</v>
      </c>
      <c r="L726" s="273">
        <f>ROUND(C118,0)</f>
        <v>65</v>
      </c>
      <c r="M726" s="273">
        <f>ROUND(C119,0)</f>
        <v>0</v>
      </c>
      <c r="N726" s="273">
        <f>ROUND(C120,0)</f>
        <v>14</v>
      </c>
      <c r="O726" s="273">
        <f>ROUND(C121,0)</f>
        <v>0</v>
      </c>
      <c r="P726" s="273">
        <f>ROUND(C122,0)</f>
        <v>0</v>
      </c>
      <c r="Q726" s="273">
        <f>ROUND(C123,0)</f>
        <v>0</v>
      </c>
      <c r="R726" s="273">
        <f>ROUND(C124,0)</f>
        <v>0</v>
      </c>
      <c r="S726" s="273">
        <f>ROUND(C125,0)</f>
        <v>0</v>
      </c>
      <c r="T726" s="273"/>
      <c r="U726" s="273">
        <f>ROUND(C126,0)</f>
        <v>5</v>
      </c>
      <c r="V726" s="273">
        <f>ROUND(C128,0)</f>
        <v>133</v>
      </c>
      <c r="W726" s="273">
        <f>ROUND(C129,0)</f>
        <v>16</v>
      </c>
      <c r="X726" s="273">
        <f>ROUND(B138,0)</f>
        <v>2755</v>
      </c>
      <c r="Y726" s="273">
        <f>ROUND(B139,0)</f>
        <v>16692</v>
      </c>
      <c r="Z726" s="273">
        <f>ROUND(B140,0)</f>
        <v>0</v>
      </c>
      <c r="AA726" s="273">
        <f>ROUND(B141,0)</f>
        <v>242618864</v>
      </c>
      <c r="AB726" s="273">
        <f>ROUND(B142,0)</f>
        <v>241908114</v>
      </c>
      <c r="AC726" s="273">
        <f>ROUND(C138,0)</f>
        <v>1821</v>
      </c>
      <c r="AD726" s="273">
        <f>ROUND(C139,0)</f>
        <v>7960</v>
      </c>
      <c r="AE726" s="273">
        <f>ROUND(C140,0)</f>
        <v>0</v>
      </c>
      <c r="AF726" s="273">
        <f>ROUND(C141,0)</f>
        <v>122349495</v>
      </c>
      <c r="AG726" s="273">
        <f>ROUND(C142,0)</f>
        <v>158269342</v>
      </c>
      <c r="AH726" s="273">
        <f>ROUND(D138,0)</f>
        <v>1496</v>
      </c>
      <c r="AI726" s="273">
        <f>ROUND(D139,0)</f>
        <v>5908</v>
      </c>
      <c r="AJ726" s="273">
        <f>ROUND(D140,0)</f>
        <v>0</v>
      </c>
      <c r="AK726" s="273">
        <f>ROUND(D141,0)</f>
        <v>108246189</v>
      </c>
      <c r="AL726" s="273">
        <f>ROUND(D142,0)</f>
        <v>257410995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5" customHeight="1" x14ac:dyDescent="0.3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5" customHeight="1" x14ac:dyDescent="0.3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e">
        <f>RIGHT(C83,3)&amp;"*"&amp;RIGHT(C82,4)&amp;"*"&amp;"A"</f>
        <v>#VALUE!</v>
      </c>
      <c r="B730" s="273">
        <f>ROUND(C250,0)</f>
        <v>23184570</v>
      </c>
      <c r="C730" s="273">
        <f>ROUND(C251,0)</f>
        <v>0</v>
      </c>
      <c r="D730" s="273">
        <f>ROUND(C252,0)</f>
        <v>154135727</v>
      </c>
      <c r="E730" s="273">
        <f>ROUND(C253,0)</f>
        <v>127659282</v>
      </c>
      <c r="F730" s="273">
        <f>ROUND(C254,0)</f>
        <v>0</v>
      </c>
      <c r="G730" s="273">
        <f>ROUND(C255,0)</f>
        <v>2111002</v>
      </c>
      <c r="H730" s="273">
        <f>ROUND(C256,0)</f>
        <v>0</v>
      </c>
      <c r="I730" s="273">
        <f>ROUND(C257,0)</f>
        <v>6250054</v>
      </c>
      <c r="J730" s="273">
        <f>ROUND(C258,0)</f>
        <v>497825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7414346</v>
      </c>
      <c r="P730" s="273">
        <f>ROUND(C268,0)</f>
        <v>1128574</v>
      </c>
      <c r="Q730" s="273">
        <f>ROUND(C269,0)</f>
        <v>93535040</v>
      </c>
      <c r="R730" s="273">
        <f>ROUND(C270,0)</f>
        <v>34295310</v>
      </c>
      <c r="S730" s="273">
        <f>ROUND(C271,0)</f>
        <v>3126575</v>
      </c>
      <c r="T730" s="273">
        <f>ROUND(C272,0)</f>
        <v>87578806</v>
      </c>
      <c r="U730" s="273">
        <f>ROUND(C273,0)</f>
        <v>12411870</v>
      </c>
      <c r="V730" s="273">
        <f>ROUND(C274,0)</f>
        <v>8204686</v>
      </c>
      <c r="W730" s="273">
        <f>ROUND(C275,0)</f>
        <v>0</v>
      </c>
      <c r="X730" s="273">
        <f>ROUND(C276,0)</f>
        <v>109294435</v>
      </c>
      <c r="Y730" s="273">
        <f>ROUND(C279,0)</f>
        <v>0</v>
      </c>
      <c r="Z730" s="273">
        <f>ROUND(C280,0)</f>
        <v>0</v>
      </c>
      <c r="AA730" s="273">
        <f>ROUND(C281,0)</f>
        <v>43162446</v>
      </c>
      <c r="AB730" s="273">
        <f>ROUND(C282,0)</f>
        <v>41317419</v>
      </c>
      <c r="AC730" s="273">
        <f>ROUND(C286,0)</f>
        <v>1517268</v>
      </c>
      <c r="AD730" s="273">
        <f>ROUND(C287,0)</f>
        <v>0</v>
      </c>
      <c r="AE730" s="273">
        <f>ROUND(C288,0)</f>
        <v>0</v>
      </c>
      <c r="AF730" s="273">
        <f>ROUND(C289,0)</f>
        <v>1541544</v>
      </c>
      <c r="AG730" s="273">
        <f>ROUND(C304,0)</f>
        <v>171510</v>
      </c>
      <c r="AH730" s="273">
        <f>ROUND(C305,0)</f>
        <v>2336801</v>
      </c>
      <c r="AI730" s="273">
        <f>ROUND(C306,0)</f>
        <v>11529003</v>
      </c>
      <c r="AJ730" s="273">
        <f>ROUND(C307,0)</f>
        <v>22436632</v>
      </c>
      <c r="AK730" s="273">
        <f>ROUND(C308,0)</f>
        <v>0</v>
      </c>
      <c r="AL730" s="273">
        <f>ROUND(C309,0)</f>
        <v>15572001</v>
      </c>
      <c r="AM730" s="273">
        <f>ROUND(C310,0)</f>
        <v>0</v>
      </c>
      <c r="AN730" s="273">
        <f>ROUND(C311,0)</f>
        <v>0</v>
      </c>
      <c r="AO730" s="273">
        <f>ROUND(C312,0)</f>
        <v>0</v>
      </c>
      <c r="AP730" s="273">
        <f>ROUND(C313,0)</f>
        <v>4727150</v>
      </c>
      <c r="AQ730" s="273">
        <f>ROUND(C316,0)</f>
        <v>0</v>
      </c>
      <c r="AR730" s="273">
        <f>ROUND(C317,0)</f>
        <v>0</v>
      </c>
      <c r="AS730" s="273">
        <f>ROUND(C318,0)</f>
        <v>22590133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763564</v>
      </c>
      <c r="AX730" s="273">
        <f>ROUND(C325,0)</f>
        <v>0</v>
      </c>
      <c r="AY730" s="273">
        <f>ROUND(C326,0)</f>
        <v>94701777</v>
      </c>
      <c r="AZ730" s="273">
        <f>ROUND(C327,0)</f>
        <v>2759374</v>
      </c>
      <c r="BA730" s="273">
        <f>ROUND(C328,0)</f>
        <v>0</v>
      </c>
      <c r="BB730" s="273">
        <f>ROUND(C332,0)</f>
        <v>111598553</v>
      </c>
      <c r="BC730" s="273"/>
      <c r="BD730" s="273"/>
      <c r="BE730" s="273">
        <f>ROUND(C337,0)</f>
        <v>0</v>
      </c>
      <c r="BF730" s="273">
        <f>ROUND(C336,0)</f>
        <v>0</v>
      </c>
      <c r="BG730" s="273"/>
      <c r="BH730" s="273"/>
      <c r="BI730" s="273">
        <f>ROUND(CE60,2)</f>
        <v>899.29</v>
      </c>
      <c r="BJ730" s="273">
        <f>ROUND(C359,0)</f>
        <v>473214549</v>
      </c>
      <c r="BK730" s="273">
        <f>ROUND(C360,0)</f>
        <v>657588451</v>
      </c>
      <c r="BL730" s="273">
        <f>ROUND(C364,0)</f>
        <v>856296869</v>
      </c>
      <c r="BM730" s="273">
        <f>ROUND(C365,0)</f>
        <v>18783641</v>
      </c>
      <c r="BN730" s="273">
        <f>ROUND(C366,0)</f>
        <v>13681335</v>
      </c>
      <c r="BO730" s="273">
        <f>ROUND(C370,0)</f>
        <v>22459984</v>
      </c>
      <c r="BP730" s="273">
        <f>ROUND(C371,0)</f>
        <v>0</v>
      </c>
      <c r="BQ730" s="273">
        <f>ROUND(C378,0)</f>
        <v>99965140</v>
      </c>
      <c r="BR730" s="273">
        <f>ROUND(C379,0)</f>
        <v>22502880</v>
      </c>
      <c r="BS730" s="273">
        <f>ROUND(C380,0)</f>
        <v>9740621</v>
      </c>
      <c r="BT730" s="273">
        <f>ROUND(C381,0)</f>
        <v>28151473</v>
      </c>
      <c r="BU730" s="273">
        <f>ROUND(C382,0)</f>
        <v>1955475</v>
      </c>
      <c r="BV730" s="273">
        <f>ROUND(C383,0)</f>
        <v>59757020</v>
      </c>
      <c r="BW730" s="273">
        <f>ROUND(C384,0)</f>
        <v>17185742</v>
      </c>
      <c r="BX730" s="273">
        <f>ROUND(C385,0)</f>
        <v>6090941</v>
      </c>
      <c r="BY730" s="273">
        <f>ROUND(C386,0)</f>
        <v>3258507</v>
      </c>
      <c r="BZ730" s="273">
        <f>ROUND(C387,0)</f>
        <v>8225313</v>
      </c>
      <c r="CA730" s="273">
        <f>ROUND(C388,0)</f>
        <v>5103501</v>
      </c>
      <c r="CB730" s="273">
        <f>C363</f>
        <v>10651207.16</v>
      </c>
      <c r="CC730" s="273">
        <f>ROUND(C389,0)</f>
        <v>1121649</v>
      </c>
      <c r="CD730" s="273">
        <f>ROUND(C392,0)</f>
        <v>8820548</v>
      </c>
      <c r="CE730" s="273">
        <f>ROUND(C394,0)</f>
        <v>0</v>
      </c>
      <c r="CF730" s="201">
        <f>ROUND(C395,0)</f>
        <v>0</v>
      </c>
    </row>
    <row r="731" spans="1:84" ht="12.65" customHeight="1" x14ac:dyDescent="0.3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5" customHeight="1" x14ac:dyDescent="0.3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e">
        <f>RIGHT($C$83,3)&amp;"*"&amp;RIGHT($C$82,4)&amp;"*"&amp;C$55&amp;"*"&amp;"A"</f>
        <v>#VALUE!</v>
      </c>
      <c r="B734" s="273">
        <f>ROUND(C59,0)</f>
        <v>2292</v>
      </c>
      <c r="C734" s="273">
        <f>ROUND(C60,2)</f>
        <v>20.32</v>
      </c>
      <c r="D734" s="273">
        <f>ROUND(C61,0)</f>
        <v>3245417</v>
      </c>
      <c r="E734" s="273">
        <f>ROUND(C62,0)</f>
        <v>730852</v>
      </c>
      <c r="F734" s="273">
        <f>ROUND(C63,0)</f>
        <v>1177670</v>
      </c>
      <c r="G734" s="273">
        <f>ROUND(C64,0)</f>
        <v>557422</v>
      </c>
      <c r="H734" s="273">
        <f>ROUND(C65,0)</f>
        <v>292</v>
      </c>
      <c r="I734" s="273">
        <f>ROUND(C66,0)</f>
        <v>41307</v>
      </c>
      <c r="J734" s="273">
        <f>ROUND(C67,0)</f>
        <v>309256</v>
      </c>
      <c r="K734" s="273">
        <f>ROUND(C68,0)</f>
        <v>104</v>
      </c>
      <c r="L734" s="273">
        <f>ROUND(C69,0)</f>
        <v>22138</v>
      </c>
      <c r="M734" s="273">
        <f>ROUND(C70,0)</f>
        <v>0</v>
      </c>
      <c r="N734" s="273">
        <f>ROUND(C75,0)</f>
        <v>17793451</v>
      </c>
      <c r="O734" s="273">
        <f>ROUND(C73,0)</f>
        <v>17779615</v>
      </c>
      <c r="P734" s="273">
        <f>IF(C76&gt;0,ROUND(C76,0),0)</f>
        <v>6296</v>
      </c>
      <c r="Q734" s="273">
        <f>IF(C77&gt;0,ROUND(C77,0),0)</f>
        <v>43019</v>
      </c>
      <c r="R734" s="273">
        <f>IF(C78&gt;0,ROUND(C78,0),0)</f>
        <v>2256</v>
      </c>
      <c r="S734" s="273">
        <f>IF(C79&gt;0,ROUND(C79,0),0)</f>
        <v>93303</v>
      </c>
      <c r="T734" s="273">
        <f>IF(C80&gt;0,ROUND(C80,2),0)</f>
        <v>14.96</v>
      </c>
      <c r="U734" s="273"/>
      <c r="V734" s="273"/>
      <c r="W734" s="273"/>
      <c r="X734" s="273"/>
      <c r="Y734" s="273">
        <f>IF(M668&lt;&gt;0,ROUND(M668,0),0)</f>
        <v>3281993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5" customHeight="1" x14ac:dyDescent="0.35">
      <c r="A735" s="209" t="e">
        <f>RIGHT($C$83,3)&amp;"*"&amp;RIGHT($C$82,4)&amp;"*"&amp;D$55&amp;"*"&amp;"A"</f>
        <v>#VALUE!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5" customHeight="1" x14ac:dyDescent="0.35">
      <c r="A736" s="209" t="e">
        <f>RIGHT($C$83,3)&amp;"*"&amp;RIGHT($C$82,4)&amp;"*"&amp;E$55&amp;"*"&amp;"A"</f>
        <v>#VALUE!</v>
      </c>
      <c r="B736" s="273">
        <f>ROUND(E59,0)</f>
        <v>28268</v>
      </c>
      <c r="C736" s="275">
        <f>ROUND(E60,2)</f>
        <v>178.2</v>
      </c>
      <c r="D736" s="273">
        <f>ROUND(E61,0)</f>
        <v>17971356</v>
      </c>
      <c r="E736" s="273">
        <f>ROUND(E62,0)</f>
        <v>4045011</v>
      </c>
      <c r="F736" s="273">
        <f>ROUND(E63,0)</f>
        <v>-30613</v>
      </c>
      <c r="G736" s="273">
        <f>ROUND(E64,0)</f>
        <v>1252803</v>
      </c>
      <c r="H736" s="273">
        <f>ROUND(E65,0)</f>
        <v>2911</v>
      </c>
      <c r="I736" s="273">
        <f>ROUND(E66,0)</f>
        <v>618500</v>
      </c>
      <c r="J736" s="273">
        <f>ROUND(E67,0)</f>
        <v>2138944</v>
      </c>
      <c r="K736" s="273">
        <f>ROUND(E68,0)</f>
        <v>21078</v>
      </c>
      <c r="L736" s="273">
        <f>ROUND(E69,0)</f>
        <v>12894</v>
      </c>
      <c r="M736" s="273">
        <f>ROUND(E70,0)</f>
        <v>6979</v>
      </c>
      <c r="N736" s="273">
        <f>ROUND(E75,0)</f>
        <v>132015226</v>
      </c>
      <c r="O736" s="273">
        <f>ROUND(E73,0)</f>
        <v>109548009</v>
      </c>
      <c r="P736" s="273">
        <f>IF(E76&gt;0,ROUND(E76,0),0)</f>
        <v>47930</v>
      </c>
      <c r="Q736" s="273">
        <f>IF(E77&gt;0,ROUND(E77,0),0)</f>
        <v>34474</v>
      </c>
      <c r="R736" s="273">
        <f>IF(E78&gt;0,ROUND(E78,0),0)</f>
        <v>17172</v>
      </c>
      <c r="S736" s="273">
        <f>IF(E79&gt;0,ROUND(E79,0),0)</f>
        <v>234001</v>
      </c>
      <c r="T736" s="275">
        <f>IF(E80&gt;0,ROUND(E80,2),0)</f>
        <v>104.14</v>
      </c>
      <c r="U736" s="273"/>
      <c r="V736" s="274"/>
      <c r="W736" s="273"/>
      <c r="X736" s="273"/>
      <c r="Y736" s="273">
        <f t="shared" si="21"/>
        <v>12283700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5" customHeight="1" x14ac:dyDescent="0.35">
      <c r="A737" s="209" t="e">
        <f>RIGHT($C$83,3)&amp;"*"&amp;RIGHT($C$82,4)&amp;"*"&amp;F$55&amp;"*"&amp;"A"</f>
        <v>#VALUE!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5" customHeight="1" x14ac:dyDescent="0.35">
      <c r="A738" s="209" t="e">
        <f>RIGHT($C$83,3)&amp;"*"&amp;RIGHT($C$82,4)&amp;"*"&amp;G$55&amp;"*"&amp;"A"</f>
        <v>#VALUE!</v>
      </c>
      <c r="B738" s="273">
        <f>ROUND(G59,0)</f>
        <v>0</v>
      </c>
      <c r="C738" s="275">
        <f>ROUND(G60,2)</f>
        <v>0</v>
      </c>
      <c r="D738" s="273">
        <f>ROUND(G61,0)</f>
        <v>0</v>
      </c>
      <c r="E738" s="273">
        <f>ROUND(G62,0)</f>
        <v>0</v>
      </c>
      <c r="F738" s="273">
        <f>ROUND(G63,0)</f>
        <v>0</v>
      </c>
      <c r="G738" s="273">
        <f>ROUND(G64,0)</f>
        <v>0</v>
      </c>
      <c r="H738" s="273">
        <f>ROUND(G65,0)</f>
        <v>0</v>
      </c>
      <c r="I738" s="273">
        <f>ROUND(G66,0)</f>
        <v>0</v>
      </c>
      <c r="J738" s="273">
        <f>ROUND(G67,0)</f>
        <v>0</v>
      </c>
      <c r="K738" s="273">
        <f>ROUND(G68,0)</f>
        <v>0</v>
      </c>
      <c r="L738" s="273">
        <f>ROUND(G69,0)</f>
        <v>0</v>
      </c>
      <c r="M738" s="273">
        <f>ROUND(G70,0)</f>
        <v>0</v>
      </c>
      <c r="N738" s="273">
        <f>ROUND(G75,0)</f>
        <v>0</v>
      </c>
      <c r="O738" s="273">
        <f>ROUND(G73,0)</f>
        <v>0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0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5" customHeight="1" x14ac:dyDescent="0.35">
      <c r="A739" s="209" t="e">
        <f>RIGHT($C$83,3)&amp;"*"&amp;RIGHT($C$82,4)&amp;"*"&amp;H$55&amp;"*"&amp;"A"</f>
        <v>#VALUE!</v>
      </c>
      <c r="B739" s="273">
        <f>ROUND(H59,0)</f>
        <v>0</v>
      </c>
      <c r="C739" s="275">
        <f>ROUND(H60,2)</f>
        <v>0</v>
      </c>
      <c r="D739" s="273">
        <f>ROUND(H61,0)</f>
        <v>0</v>
      </c>
      <c r="E739" s="273">
        <f>ROUND(H62,0)</f>
        <v>0</v>
      </c>
      <c r="F739" s="273">
        <f>ROUND(H63,0)</f>
        <v>0</v>
      </c>
      <c r="G739" s="273">
        <f>ROUND(H64,0)</f>
        <v>0</v>
      </c>
      <c r="H739" s="273">
        <f>ROUND(H65,0)</f>
        <v>0</v>
      </c>
      <c r="I739" s="273">
        <f>ROUND(H66,0)</f>
        <v>0</v>
      </c>
      <c r="J739" s="273">
        <f>ROUND(H67,0)</f>
        <v>0</v>
      </c>
      <c r="K739" s="273">
        <f>ROUND(H68,0)</f>
        <v>0</v>
      </c>
      <c r="L739" s="273">
        <f>ROUND(H69,0)</f>
        <v>0</v>
      </c>
      <c r="M739" s="273">
        <f>ROUND(H70,0)</f>
        <v>0</v>
      </c>
      <c r="N739" s="273">
        <f>ROUND(H75,0)</f>
        <v>0</v>
      </c>
      <c r="O739" s="273">
        <f>ROUND(H73,0)</f>
        <v>0</v>
      </c>
      <c r="P739" s="273">
        <f>IF(H76&gt;0,ROUND(H76,0),0)</f>
        <v>0</v>
      </c>
      <c r="Q739" s="273">
        <f>IF(H77&gt;0,ROUND(H77,0),0)</f>
        <v>0</v>
      </c>
      <c r="R739" s="273">
        <f>IF(H78&gt;0,ROUND(H78,0),0)</f>
        <v>0</v>
      </c>
      <c r="S739" s="273">
        <f>IF(H79&gt;0,ROUND(H79,0),0)</f>
        <v>0</v>
      </c>
      <c r="T739" s="275">
        <f>IF(H80&gt;0,ROUND(H80,2),0)</f>
        <v>0</v>
      </c>
      <c r="U739" s="273"/>
      <c r="V739" s="274"/>
      <c r="W739" s="273"/>
      <c r="X739" s="273"/>
      <c r="Y739" s="273">
        <f t="shared" si="21"/>
        <v>0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5" customHeight="1" x14ac:dyDescent="0.35">
      <c r="A740" s="209" t="e">
        <f>RIGHT($C$83,3)&amp;"*"&amp;RIGHT($C$82,4)&amp;"*"&amp;I$55&amp;"*"&amp;"A"</f>
        <v>#VALUE!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>
        <f t="shared" si="21"/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5" customHeight="1" x14ac:dyDescent="0.35">
      <c r="A741" s="209" t="e">
        <f>RIGHT($C$83,3)&amp;"*"&amp;RIGHT($C$82,4)&amp;"*"&amp;J$55&amp;"*"&amp;"A"</f>
        <v>#VALUE!</v>
      </c>
      <c r="B741" s="273">
        <f>ROUND(J59,0)</f>
        <v>0</v>
      </c>
      <c r="C741" s="275">
        <f>ROUND(J60,2)</f>
        <v>0</v>
      </c>
      <c r="D741" s="273">
        <f>ROUND(J61,0)</f>
        <v>0</v>
      </c>
      <c r="E741" s="273">
        <f>ROUND(J62,0)</f>
        <v>0</v>
      </c>
      <c r="F741" s="273">
        <f>ROUND(J63,0)</f>
        <v>0</v>
      </c>
      <c r="G741" s="273">
        <f>ROUND(J64,0)</f>
        <v>0</v>
      </c>
      <c r="H741" s="273">
        <f>ROUND(J65,0)</f>
        <v>0</v>
      </c>
      <c r="I741" s="273">
        <f>ROUND(J66,0)</f>
        <v>0</v>
      </c>
      <c r="J741" s="273">
        <f>ROUND(J67,0)</f>
        <v>0</v>
      </c>
      <c r="K741" s="273">
        <f>ROUND(J68,0)</f>
        <v>0</v>
      </c>
      <c r="L741" s="273">
        <f>ROUND(J69,0)</f>
        <v>0</v>
      </c>
      <c r="M741" s="273">
        <f>ROUND(J70,0)</f>
        <v>0</v>
      </c>
      <c r="N741" s="273">
        <f>ROUND(J75,0)</f>
        <v>0</v>
      </c>
      <c r="O741" s="273">
        <f>ROUND(J73,0)</f>
        <v>0</v>
      </c>
      <c r="P741" s="273">
        <f>IF(J76&gt;0,ROUND(J76,0),0)</f>
        <v>0</v>
      </c>
      <c r="Q741" s="273">
        <f>IF(J77&gt;0,ROUND(J77,0),0)</f>
        <v>0</v>
      </c>
      <c r="R741" s="273">
        <f>IF(J78&gt;0,ROUND(J78,0),0)</f>
        <v>0</v>
      </c>
      <c r="S741" s="273">
        <f>IF(J79&gt;0,ROUND(J79,0),0)</f>
        <v>0</v>
      </c>
      <c r="T741" s="275">
        <f>IF(J80&gt;0,ROUND(J80,2),0)</f>
        <v>0</v>
      </c>
      <c r="U741" s="273"/>
      <c r="V741" s="274"/>
      <c r="W741" s="273"/>
      <c r="X741" s="273"/>
      <c r="Y741" s="273">
        <f t="shared" si="21"/>
        <v>0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5" customHeight="1" x14ac:dyDescent="0.35">
      <c r="A742" s="209" t="e">
        <f>RIGHT($C$83,3)&amp;"*"&amp;RIGHT($C$82,4)&amp;"*"&amp;K$55&amp;"*"&amp;"A"</f>
        <v>#VALUE!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5" customHeight="1" x14ac:dyDescent="0.35">
      <c r="A743" s="209" t="e">
        <f>RIGHT($C$83,3)&amp;"*"&amp;RIGHT($C$82,4)&amp;"*"&amp;L$55&amp;"*"&amp;"A"</f>
        <v>#VALUE!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5" customHeight="1" x14ac:dyDescent="0.35">
      <c r="A744" s="209" t="e">
        <f>RIGHT($C$83,3)&amp;"*"&amp;RIGHT($C$82,4)&amp;"*"&amp;M$55&amp;"*"&amp;"A"</f>
        <v>#VALUE!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5" customHeight="1" x14ac:dyDescent="0.35">
      <c r="A745" s="209" t="e">
        <f>RIGHT($C$83,3)&amp;"*"&amp;RIGHT($C$82,4)&amp;"*"&amp;N$55&amp;"*"&amp;"A"</f>
        <v>#VALUE!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5" customHeight="1" x14ac:dyDescent="0.35">
      <c r="A746" s="209" t="e">
        <f>RIGHT($C$83,3)&amp;"*"&amp;RIGHT($C$82,4)&amp;"*"&amp;O$55&amp;"*"&amp;"A"</f>
        <v>#VALUE!</v>
      </c>
      <c r="B746" s="273">
        <f>ROUND(O59,0)</f>
        <v>3595</v>
      </c>
      <c r="C746" s="275">
        <f>ROUND(O60,2)</f>
        <v>33.61</v>
      </c>
      <c r="D746" s="273">
        <f>ROUND(O61,0)</f>
        <v>3924954</v>
      </c>
      <c r="E746" s="273">
        <f>ROUND(O62,0)</f>
        <v>883536</v>
      </c>
      <c r="F746" s="273">
        <f>ROUND(O63,0)</f>
        <v>523489</v>
      </c>
      <c r="G746" s="273">
        <f>ROUND(O64,0)</f>
        <v>420469</v>
      </c>
      <c r="H746" s="273">
        <f>ROUND(O65,0)</f>
        <v>1235</v>
      </c>
      <c r="I746" s="273">
        <f>ROUND(O66,0)</f>
        <v>294812</v>
      </c>
      <c r="J746" s="273">
        <f>ROUND(O67,0)</f>
        <v>925986</v>
      </c>
      <c r="K746" s="273">
        <f>ROUND(O68,0)</f>
        <v>4783</v>
      </c>
      <c r="L746" s="273">
        <f>ROUND(O69,0)</f>
        <v>25816</v>
      </c>
      <c r="M746" s="273">
        <f>ROUND(O70,0)</f>
        <v>6654</v>
      </c>
      <c r="N746" s="273">
        <f>ROUND(O75,0)</f>
        <v>35102298</v>
      </c>
      <c r="O746" s="273">
        <f>ROUND(O73,0)</f>
        <v>33245192</v>
      </c>
      <c r="P746" s="273">
        <f>IF(O76&gt;0,ROUND(O76,0),0)</f>
        <v>23723</v>
      </c>
      <c r="Q746" s="273">
        <f>IF(O77&gt;0,ROUND(O77,0),0)</f>
        <v>6854</v>
      </c>
      <c r="R746" s="273">
        <f>IF(O78&gt;0,ROUND(O78,0),0)</f>
        <v>8500</v>
      </c>
      <c r="S746" s="273">
        <f>IF(O79&gt;0,ROUND(O79,0),0)</f>
        <v>71683</v>
      </c>
      <c r="T746" s="275">
        <f>IF(O80&gt;0,ROUND(O80,2),0)</f>
        <v>21.94</v>
      </c>
      <c r="U746" s="273"/>
      <c r="V746" s="274"/>
      <c r="W746" s="273"/>
      <c r="X746" s="273"/>
      <c r="Y746" s="273">
        <f t="shared" si="21"/>
        <v>3876624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5" customHeight="1" x14ac:dyDescent="0.35">
      <c r="A747" s="209" t="e">
        <f>RIGHT($C$83,3)&amp;"*"&amp;RIGHT($C$82,4)&amp;"*"&amp;P$55&amp;"*"&amp;"A"</f>
        <v>#VALUE!</v>
      </c>
      <c r="B747" s="273">
        <f>ROUND(P59,0)</f>
        <v>395533</v>
      </c>
      <c r="C747" s="275">
        <f>ROUND(P60,2)</f>
        <v>37.119999999999997</v>
      </c>
      <c r="D747" s="273">
        <f>ROUND(P61,0)</f>
        <v>5988178</v>
      </c>
      <c r="E747" s="273">
        <f>ROUND(P62,0)</f>
        <v>1347904</v>
      </c>
      <c r="F747" s="273">
        <f>ROUND(P63,0)</f>
        <v>1253459</v>
      </c>
      <c r="G747" s="273">
        <f>ROUND(P64,0)</f>
        <v>9533192</v>
      </c>
      <c r="H747" s="273">
        <f>ROUND(P65,0)</f>
        <v>6371</v>
      </c>
      <c r="I747" s="273">
        <f>ROUND(P66,0)</f>
        <v>1779749</v>
      </c>
      <c r="J747" s="273">
        <f>ROUND(P67,0)</f>
        <v>2148161</v>
      </c>
      <c r="K747" s="273">
        <f>ROUND(P68,0)</f>
        <v>456057</v>
      </c>
      <c r="L747" s="273">
        <f>ROUND(P69,0)</f>
        <v>56585</v>
      </c>
      <c r="M747" s="273">
        <f>ROUND(P70,0)</f>
        <v>578</v>
      </c>
      <c r="N747" s="273">
        <f>ROUND(P75,0)</f>
        <v>210759397</v>
      </c>
      <c r="O747" s="273">
        <f>ROUND(P73,0)</f>
        <v>74586894</v>
      </c>
      <c r="P747" s="273">
        <f>IF(P76&gt;0,ROUND(P76,0),0)</f>
        <v>26529</v>
      </c>
      <c r="Q747" s="273">
        <f>IF(P77&gt;0,ROUND(P77,0),0)</f>
        <v>0</v>
      </c>
      <c r="R747" s="273">
        <f>IF(P78&gt;0,ROUND(P78,0),0)</f>
        <v>9505</v>
      </c>
      <c r="S747" s="273">
        <f>IF(P79&gt;0,ROUND(P79,0),0)</f>
        <v>114878</v>
      </c>
      <c r="T747" s="275">
        <f>IF(P80&gt;0,ROUND(P80,2),0)</f>
        <v>12.14</v>
      </c>
      <c r="U747" s="273"/>
      <c r="V747" s="274"/>
      <c r="W747" s="273"/>
      <c r="X747" s="273"/>
      <c r="Y747" s="273">
        <f t="shared" si="21"/>
        <v>8543251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5" customHeight="1" x14ac:dyDescent="0.35">
      <c r="A748" s="209" t="e">
        <f>RIGHT($C$83,3)&amp;"*"&amp;RIGHT($C$82,4)&amp;"*"&amp;Q$55&amp;"*"&amp;"A"</f>
        <v>#VALUE!</v>
      </c>
      <c r="B748" s="273">
        <f>ROUND(Q59,0)</f>
        <v>1153400</v>
      </c>
      <c r="C748" s="275">
        <f>ROUND(Q60,2)</f>
        <v>10.97</v>
      </c>
      <c r="D748" s="273">
        <f>ROUND(Q61,0)</f>
        <v>1515335</v>
      </c>
      <c r="E748" s="273">
        <f>ROUND(Q62,0)</f>
        <v>341073</v>
      </c>
      <c r="F748" s="273">
        <f>ROUND(Q63,0)</f>
        <v>0</v>
      </c>
      <c r="G748" s="273">
        <f>ROUND(Q64,0)</f>
        <v>335964</v>
      </c>
      <c r="H748" s="273">
        <f>ROUND(Q65,0)</f>
        <v>619</v>
      </c>
      <c r="I748" s="273">
        <f>ROUND(Q66,0)</f>
        <v>48139</v>
      </c>
      <c r="J748" s="273">
        <f>ROUND(Q67,0)</f>
        <v>122056</v>
      </c>
      <c r="K748" s="273">
        <f>ROUND(Q68,0)</f>
        <v>5981</v>
      </c>
      <c r="L748" s="273">
        <f>ROUND(Q69,0)</f>
        <v>1442</v>
      </c>
      <c r="M748" s="273">
        <f>ROUND(Q70,0)</f>
        <v>0</v>
      </c>
      <c r="N748" s="273">
        <f>ROUND(Q75,0)</f>
        <v>15865803</v>
      </c>
      <c r="O748" s="273">
        <f>ROUND(Q73,0)</f>
        <v>3302487</v>
      </c>
      <c r="P748" s="273">
        <f>IF(Q76&gt;0,ROUND(Q76,0),0)</f>
        <v>2295</v>
      </c>
      <c r="Q748" s="273">
        <f>IF(Q77&gt;0,ROUND(Q77,0),0)</f>
        <v>0</v>
      </c>
      <c r="R748" s="273">
        <f>IF(Q78&gt;0,ROUND(Q78,0),0)</f>
        <v>822</v>
      </c>
      <c r="S748" s="273">
        <f>IF(Q79&gt;0,ROUND(Q79,0),0)</f>
        <v>9613</v>
      </c>
      <c r="T748" s="275">
        <f>IF(Q80&gt;0,ROUND(Q80,2),0)</f>
        <v>8.25</v>
      </c>
      <c r="U748" s="273"/>
      <c r="V748" s="274"/>
      <c r="W748" s="273"/>
      <c r="X748" s="273"/>
      <c r="Y748" s="273">
        <f t="shared" si="21"/>
        <v>897199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5" customHeight="1" x14ac:dyDescent="0.35">
      <c r="A749" s="209" t="e">
        <f>RIGHT($C$83,3)&amp;"*"&amp;RIGHT($C$82,4)&amp;"*"&amp;R$55&amp;"*"&amp;"A"</f>
        <v>#VALUE!</v>
      </c>
      <c r="B749" s="273">
        <f>ROUND(R59,0)</f>
        <v>0</v>
      </c>
      <c r="C749" s="275">
        <f>ROUND(R60,2)</f>
        <v>0</v>
      </c>
      <c r="D749" s="273">
        <f>ROUND(R61,0)</f>
        <v>0</v>
      </c>
      <c r="E749" s="273">
        <f>ROUND(R62,0)</f>
        <v>0</v>
      </c>
      <c r="F749" s="273">
        <f>ROUND(R63,0)</f>
        <v>0</v>
      </c>
      <c r="G749" s="273">
        <f>ROUND(R64,0)</f>
        <v>0</v>
      </c>
      <c r="H749" s="273">
        <f>ROUND(R65,0)</f>
        <v>0</v>
      </c>
      <c r="I749" s="273">
        <f>ROUND(R66,0)</f>
        <v>0</v>
      </c>
      <c r="J749" s="273">
        <f>ROUND(R67,0)</f>
        <v>0</v>
      </c>
      <c r="K749" s="273">
        <f>ROUND(R68,0)</f>
        <v>0</v>
      </c>
      <c r="L749" s="273">
        <f>ROUND(R69,0)</f>
        <v>0</v>
      </c>
      <c r="M749" s="273">
        <f>ROUND(R70,0)</f>
        <v>0</v>
      </c>
      <c r="N749" s="273">
        <f>ROUND(R75,0)</f>
        <v>0</v>
      </c>
      <c r="O749" s="273">
        <f>ROUND(R73,0)</f>
        <v>0</v>
      </c>
      <c r="P749" s="273">
        <f>IF(R76&gt;0,ROUND(R76,0),0)</f>
        <v>0</v>
      </c>
      <c r="Q749" s="273">
        <f>IF(R77&gt;0,ROUND(R77,0),0)</f>
        <v>0</v>
      </c>
      <c r="R749" s="273">
        <f>IF(R78&gt;0,ROUND(R78,0),0)</f>
        <v>0</v>
      </c>
      <c r="S749" s="273">
        <f>IF(R79&gt;0,ROUND(R79,0),0)</f>
        <v>0</v>
      </c>
      <c r="T749" s="275">
        <f>IF(R80&gt;0,ROUND(R80,2),0)</f>
        <v>0</v>
      </c>
      <c r="U749" s="273"/>
      <c r="V749" s="274"/>
      <c r="W749" s="273"/>
      <c r="X749" s="273"/>
      <c r="Y749" s="273">
        <f t="shared" si="21"/>
        <v>0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5" customHeight="1" x14ac:dyDescent="0.35">
      <c r="A750" s="209" t="e">
        <f>RIGHT($C$83,3)&amp;"*"&amp;RIGHT($C$82,4)&amp;"*"&amp;S$55&amp;"*"&amp;"A"</f>
        <v>#VALUE!</v>
      </c>
      <c r="B750" s="273"/>
      <c r="C750" s="275">
        <f>ROUND(S60,2)</f>
        <v>12.97</v>
      </c>
      <c r="D750" s="273">
        <f>ROUND(S61,0)</f>
        <v>650777</v>
      </c>
      <c r="E750" s="273">
        <f>ROUND(S62,0)</f>
        <v>147097</v>
      </c>
      <c r="F750" s="273">
        <f>ROUND(S63,0)</f>
        <v>0</v>
      </c>
      <c r="G750" s="273">
        <f>ROUND(S64,0)</f>
        <v>-1574193</v>
      </c>
      <c r="H750" s="273">
        <f>ROUND(S65,0)</f>
        <v>0</v>
      </c>
      <c r="I750" s="273">
        <f>ROUND(S66,0)</f>
        <v>144732</v>
      </c>
      <c r="J750" s="273">
        <f>ROUND(S67,0)</f>
        <v>0</v>
      </c>
      <c r="K750" s="273">
        <f>ROUND(S68,0)</f>
        <v>48359</v>
      </c>
      <c r="L750" s="273">
        <f>ROUND(S69,0)</f>
        <v>13226</v>
      </c>
      <c r="M750" s="273">
        <f>ROUND(S70,0)</f>
        <v>0</v>
      </c>
      <c r="N750" s="273">
        <f>ROUND(S75,0)</f>
        <v>0</v>
      </c>
      <c r="O750" s="273">
        <f>ROUND(S73,0)</f>
        <v>0</v>
      </c>
      <c r="P750" s="273">
        <f>IF(S76&gt;0,ROUND(S76,0),0)</f>
        <v>0</v>
      </c>
      <c r="Q750" s="273">
        <f>IF(S77&gt;0,ROUND(S77,0),0)</f>
        <v>0</v>
      </c>
      <c r="R750" s="273">
        <f>IF(S78&gt;0,ROUND(S78,0),0)</f>
        <v>0</v>
      </c>
      <c r="S750" s="273">
        <f>IF(S79&gt;0,ROUND(S79,0),0)</f>
        <v>2118</v>
      </c>
      <c r="T750" s="275">
        <f>IF(S80&gt;0,ROUND(S80,2),0)</f>
        <v>0</v>
      </c>
      <c r="U750" s="273"/>
      <c r="V750" s="274"/>
      <c r="W750" s="273"/>
      <c r="X750" s="273"/>
      <c r="Y750" s="273">
        <f t="shared" si="21"/>
        <v>-93089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5" customHeight="1" x14ac:dyDescent="0.35">
      <c r="A751" s="209" t="e">
        <f>RIGHT($C$83,3)&amp;"*"&amp;RIGHT($C$82,4)&amp;"*"&amp;T$55&amp;"*"&amp;"A"</f>
        <v>#VALUE!</v>
      </c>
      <c r="B751" s="273"/>
      <c r="C751" s="275">
        <f>ROUND(T60,2)</f>
        <v>0.33</v>
      </c>
      <c r="D751" s="273">
        <f>ROUND(T61,0)</f>
        <v>82120</v>
      </c>
      <c r="E751" s="273">
        <f>ROUND(T62,0)</f>
        <v>18484</v>
      </c>
      <c r="F751" s="273">
        <f>ROUND(T63,0)</f>
        <v>0</v>
      </c>
      <c r="G751" s="273">
        <f>ROUND(T64,0)</f>
        <v>8872</v>
      </c>
      <c r="H751" s="273">
        <f>ROUND(T65,0)</f>
        <v>0</v>
      </c>
      <c r="I751" s="273">
        <f>ROUND(T66,0)</f>
        <v>213137</v>
      </c>
      <c r="J751" s="273">
        <f>ROUND(T67,0)</f>
        <v>0</v>
      </c>
      <c r="K751" s="273">
        <f>ROUND(T68,0)</f>
        <v>0</v>
      </c>
      <c r="L751" s="273">
        <f>ROUND(T69,0)</f>
        <v>0</v>
      </c>
      <c r="M751" s="273">
        <f>ROUND(T70,0)</f>
        <v>0</v>
      </c>
      <c r="N751" s="273">
        <f>ROUND(T75,0)</f>
        <v>2562836</v>
      </c>
      <c r="O751" s="273">
        <f>ROUND(T73,0)</f>
        <v>2517510</v>
      </c>
      <c r="P751" s="273">
        <f>IF(T76&gt;0,ROUND(T76,0),0)</f>
        <v>0</v>
      </c>
      <c r="Q751" s="273">
        <f>IF(T77&gt;0,ROUND(T77,0),0)</f>
        <v>0</v>
      </c>
      <c r="R751" s="273">
        <f>IF(T78&gt;0,ROUND(T78,0),0)</f>
        <v>0</v>
      </c>
      <c r="S751" s="273">
        <f>IF(T79&gt;0,ROUND(T79,0),0)</f>
        <v>0</v>
      </c>
      <c r="T751" s="275">
        <f>IF(T80&gt;0,ROUND(T80,2),0)</f>
        <v>0.33</v>
      </c>
      <c r="U751" s="273"/>
      <c r="V751" s="274"/>
      <c r="W751" s="273"/>
      <c r="X751" s="273"/>
      <c r="Y751" s="273">
        <f t="shared" si="21"/>
        <v>89602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5" customHeight="1" x14ac:dyDescent="0.35">
      <c r="A752" s="209" t="e">
        <f>RIGHT($C$83,3)&amp;"*"&amp;RIGHT($C$82,4)&amp;"*"&amp;U$55&amp;"*"&amp;"A"</f>
        <v>#VALUE!</v>
      </c>
      <c r="B752" s="273">
        <f>ROUND(U59,0)</f>
        <v>483168</v>
      </c>
      <c r="C752" s="275">
        <f>ROUND(U60,2)</f>
        <v>30.92</v>
      </c>
      <c r="D752" s="273">
        <f>ROUND(U61,0)</f>
        <v>2357199</v>
      </c>
      <c r="E752" s="273">
        <f>ROUND(U62,0)</f>
        <v>530561</v>
      </c>
      <c r="F752" s="273">
        <f>ROUND(U63,0)</f>
        <v>54317</v>
      </c>
      <c r="G752" s="273">
        <f>ROUND(U64,0)</f>
        <v>2035642</v>
      </c>
      <c r="H752" s="273">
        <f>ROUND(U65,0)</f>
        <v>269</v>
      </c>
      <c r="I752" s="273">
        <f>ROUND(U66,0)</f>
        <v>1735685</v>
      </c>
      <c r="J752" s="273">
        <f>ROUND(U67,0)</f>
        <v>360201</v>
      </c>
      <c r="K752" s="273">
        <f>ROUND(U68,0)</f>
        <v>94757</v>
      </c>
      <c r="L752" s="273">
        <f>ROUND(U69,0)</f>
        <v>39392</v>
      </c>
      <c r="M752" s="273">
        <f>ROUND(U70,0)</f>
        <v>22942</v>
      </c>
      <c r="N752" s="273">
        <f>ROUND(U75,0)</f>
        <v>62455334</v>
      </c>
      <c r="O752" s="273">
        <f>ROUND(U73,0)</f>
        <v>36575061</v>
      </c>
      <c r="P752" s="273">
        <f>IF(U76&gt;0,ROUND(U76,0),0)</f>
        <v>8756</v>
      </c>
      <c r="Q752" s="273">
        <f>IF(U77&gt;0,ROUND(U77,0),0)</f>
        <v>0</v>
      </c>
      <c r="R752" s="273">
        <f>IF(U78&gt;0,ROUND(U78,0),0)</f>
        <v>3137</v>
      </c>
      <c r="S752" s="273">
        <f>IF(U79&gt;0,ROUND(U79,0),0)</f>
        <v>28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2620757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5" customHeight="1" x14ac:dyDescent="0.35">
      <c r="A753" s="209" t="e">
        <f>RIGHT($C$83,3)&amp;"*"&amp;RIGHT($C$82,4)&amp;"*"&amp;V$55&amp;"*"&amp;"A"</f>
        <v>#VALUE!</v>
      </c>
      <c r="B753" s="273">
        <f>ROUND(V59,0)</f>
        <v>0</v>
      </c>
      <c r="C753" s="275">
        <f>ROUND(V60,2)</f>
        <v>4.43</v>
      </c>
      <c r="D753" s="273">
        <f>ROUND(V61,0)</f>
        <v>432009</v>
      </c>
      <c r="E753" s="273">
        <f>ROUND(V62,0)</f>
        <v>97237</v>
      </c>
      <c r="F753" s="273">
        <f>ROUND(V63,0)</f>
        <v>0</v>
      </c>
      <c r="G753" s="273">
        <f>ROUND(V64,0)</f>
        <v>56496</v>
      </c>
      <c r="H753" s="273">
        <f>ROUND(V65,0)</f>
        <v>0</v>
      </c>
      <c r="I753" s="273">
        <f>ROUND(V66,0)</f>
        <v>22308</v>
      </c>
      <c r="J753" s="273">
        <f>ROUND(V67,0)</f>
        <v>15975</v>
      </c>
      <c r="K753" s="273">
        <f>ROUND(V68,0)</f>
        <v>1654</v>
      </c>
      <c r="L753" s="273">
        <f>ROUND(V69,0)</f>
        <v>350</v>
      </c>
      <c r="M753" s="273">
        <f>ROUND(V70,0)</f>
        <v>0</v>
      </c>
      <c r="N753" s="273">
        <f>ROUND(V75,0)</f>
        <v>13424984</v>
      </c>
      <c r="O753" s="273">
        <f>ROUND(V73,0)</f>
        <v>7754490</v>
      </c>
      <c r="P753" s="273">
        <f>IF(V76&gt;0,ROUND(V76,0),0)</f>
        <v>0</v>
      </c>
      <c r="Q753" s="273">
        <f>IF(V77&gt;0,ROUND(V77,0),0)</f>
        <v>0</v>
      </c>
      <c r="R753" s="273">
        <f>IF(V78&gt;0,ROUND(V78,0),0)</f>
        <v>0</v>
      </c>
      <c r="S753" s="273">
        <f>IF(V79&gt;0,ROUND(V79,0),0)</f>
        <v>0</v>
      </c>
      <c r="T753" s="275">
        <f>IF(V80&gt;0,ROUND(V80,2),0)</f>
        <v>0.56000000000000005</v>
      </c>
      <c r="U753" s="273"/>
      <c r="V753" s="274"/>
      <c r="W753" s="273"/>
      <c r="X753" s="273"/>
      <c r="Y753" s="273">
        <f t="shared" si="21"/>
        <v>291368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5" customHeight="1" x14ac:dyDescent="0.35">
      <c r="A754" s="209" t="e">
        <f>RIGHT($C$83,3)&amp;"*"&amp;RIGHT($C$82,4)&amp;"*"&amp;W$55&amp;"*"&amp;"A"</f>
        <v>#VALUE!</v>
      </c>
      <c r="B754" s="273">
        <f>ROUND(W59,0)</f>
        <v>3883</v>
      </c>
      <c r="C754" s="275">
        <f>ROUND(W60,2)</f>
        <v>4.71</v>
      </c>
      <c r="D754" s="273">
        <f>ROUND(W61,0)</f>
        <v>638740</v>
      </c>
      <c r="E754" s="273">
        <f>ROUND(W62,0)</f>
        <v>143768</v>
      </c>
      <c r="F754" s="273">
        <f>ROUND(W63,0)</f>
        <v>0</v>
      </c>
      <c r="G754" s="273">
        <f>ROUND(W64,0)</f>
        <v>74337</v>
      </c>
      <c r="H754" s="273">
        <f>ROUND(W65,0)</f>
        <v>3818</v>
      </c>
      <c r="I754" s="273">
        <f>ROUND(W66,0)</f>
        <v>189840</v>
      </c>
      <c r="J754" s="273">
        <f>ROUND(W67,0)</f>
        <v>335940</v>
      </c>
      <c r="K754" s="273">
        <f>ROUND(W68,0)</f>
        <v>202933</v>
      </c>
      <c r="L754" s="273">
        <f>ROUND(W69,0)</f>
        <v>382</v>
      </c>
      <c r="M754" s="273">
        <f>ROUND(W70,0)</f>
        <v>0</v>
      </c>
      <c r="N754" s="273">
        <f>ROUND(W75,0)</f>
        <v>20483154</v>
      </c>
      <c r="O754" s="273">
        <f>ROUND(W73,0)</f>
        <v>4121623</v>
      </c>
      <c r="P754" s="273">
        <f>IF(W76&gt;0,ROUND(W76,0),0)</f>
        <v>0</v>
      </c>
      <c r="Q754" s="273">
        <f>IF(W77&gt;0,ROUND(W77,0),0)</f>
        <v>0</v>
      </c>
      <c r="R754" s="273">
        <f>IF(W78&gt;0,ROUND(W78,0),0)</f>
        <v>0</v>
      </c>
      <c r="S754" s="273">
        <f>IF(W79&gt;0,ROUND(W79,0),0)</f>
        <v>20655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523242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5" customHeight="1" x14ac:dyDescent="0.35">
      <c r="A755" s="209" t="e">
        <f>RIGHT($C$83,3)&amp;"*"&amp;RIGHT($C$82,4)&amp;"*"&amp;X$55&amp;"*"&amp;"A"</f>
        <v>#VALUE!</v>
      </c>
      <c r="B755" s="273">
        <f>ROUND(X59,0)</f>
        <v>20087</v>
      </c>
      <c r="C755" s="275">
        <f>ROUND(X60,2)</f>
        <v>8.5500000000000007</v>
      </c>
      <c r="D755" s="273">
        <f>ROUND(X61,0)</f>
        <v>935784</v>
      </c>
      <c r="E755" s="273">
        <f>ROUND(X62,0)</f>
        <v>210627</v>
      </c>
      <c r="F755" s="273">
        <f>ROUND(X63,0)</f>
        <v>0</v>
      </c>
      <c r="G755" s="273">
        <f>ROUND(X64,0)</f>
        <v>227091</v>
      </c>
      <c r="H755" s="273">
        <f>ROUND(X65,0)</f>
        <v>0</v>
      </c>
      <c r="I755" s="273">
        <f>ROUND(X66,0)</f>
        <v>201310</v>
      </c>
      <c r="J755" s="273">
        <f>ROUND(X67,0)</f>
        <v>53449</v>
      </c>
      <c r="K755" s="273">
        <f>ROUND(X68,0)</f>
        <v>0</v>
      </c>
      <c r="L755" s="273">
        <f>ROUND(X69,0)</f>
        <v>606</v>
      </c>
      <c r="M755" s="273">
        <f>ROUND(X70,0)</f>
        <v>0</v>
      </c>
      <c r="N755" s="273">
        <f>ROUND(X75,0)</f>
        <v>114341058</v>
      </c>
      <c r="O755" s="273">
        <f>ROUND(X73,0)</f>
        <v>32903742</v>
      </c>
      <c r="P755" s="273">
        <f>IF(X76&gt;0,ROUND(X76,0),0)</f>
        <v>792</v>
      </c>
      <c r="Q755" s="273">
        <f>IF(X77&gt;0,ROUND(X77,0),0)</f>
        <v>0</v>
      </c>
      <c r="R755" s="273">
        <f>IF(X78&gt;0,ROUND(X78,0),0)</f>
        <v>284</v>
      </c>
      <c r="S755" s="273">
        <f>IF(X79&gt;0,ROUND(X79,0),0)</f>
        <v>13854</v>
      </c>
      <c r="T755" s="275">
        <f>IF(X80&gt;0,ROUND(X80,2),0)</f>
        <v>0</v>
      </c>
      <c r="U755" s="273"/>
      <c r="V755" s="274"/>
      <c r="W755" s="273"/>
      <c r="X755" s="273"/>
      <c r="Y755" s="273">
        <f t="shared" si="21"/>
        <v>1858129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5" customHeight="1" x14ac:dyDescent="0.35">
      <c r="A756" s="209" t="e">
        <f>RIGHT($C$83,3)&amp;"*"&amp;RIGHT($C$82,4)&amp;"*"&amp;Y$55&amp;"*"&amp;"A"</f>
        <v>#VALUE!</v>
      </c>
      <c r="B756" s="273">
        <f>ROUND(Y59,0)</f>
        <v>114735</v>
      </c>
      <c r="C756" s="275">
        <f>ROUND(Y60,2)</f>
        <v>23.36</v>
      </c>
      <c r="D756" s="273">
        <f>ROUND(Y61,0)</f>
        <v>2318360</v>
      </c>
      <c r="E756" s="273">
        <f>ROUND(Y62,0)</f>
        <v>521819</v>
      </c>
      <c r="F756" s="273">
        <f>ROUND(Y63,0)</f>
        <v>23699</v>
      </c>
      <c r="G756" s="273">
        <f>ROUND(Y64,0)</f>
        <v>205044</v>
      </c>
      <c r="H756" s="273">
        <f>ROUND(Y65,0)</f>
        <v>3818</v>
      </c>
      <c r="I756" s="273">
        <f>ROUND(Y66,0)</f>
        <v>1870592</v>
      </c>
      <c r="J756" s="273">
        <f>ROUND(Y67,0)</f>
        <v>950957</v>
      </c>
      <c r="K756" s="273">
        <f>ROUND(Y68,0)</f>
        <v>232910</v>
      </c>
      <c r="L756" s="273">
        <f>ROUND(Y69,0)</f>
        <v>779</v>
      </c>
      <c r="M756" s="273">
        <f>ROUND(Y70,0)</f>
        <v>6260</v>
      </c>
      <c r="N756" s="273">
        <f>ROUND(Y75,0)</f>
        <v>39915398</v>
      </c>
      <c r="O756" s="273">
        <f>ROUND(Y73,0)</f>
        <v>9613408</v>
      </c>
      <c r="P756" s="273">
        <f>IF(Y76&gt;0,ROUND(Y76,0),0)</f>
        <v>14335</v>
      </c>
      <c r="Q756" s="273">
        <f>IF(Y77&gt;0,ROUND(Y77,0),0)</f>
        <v>0</v>
      </c>
      <c r="R756" s="273">
        <f>IF(Y78&gt;0,ROUND(Y78,0),0)</f>
        <v>5136</v>
      </c>
      <c r="S756" s="273">
        <f>IF(Y79&gt;0,ROUND(Y79,0),0)</f>
        <v>29897</v>
      </c>
      <c r="T756" s="275">
        <f>IF(Y80&gt;0,ROUND(Y80,2),0)</f>
        <v>0.02</v>
      </c>
      <c r="U756" s="273"/>
      <c r="V756" s="274"/>
      <c r="W756" s="273"/>
      <c r="X756" s="273"/>
      <c r="Y756" s="273">
        <f t="shared" si="21"/>
        <v>2522124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5" customHeight="1" x14ac:dyDescent="0.35">
      <c r="A757" s="209" t="e">
        <f>RIGHT($C$83,3)&amp;"*"&amp;RIGHT($C$82,4)&amp;"*"&amp;Z$55&amp;"*"&amp;"A"</f>
        <v>#VALUE!</v>
      </c>
      <c r="B757" s="273">
        <f>ROUND(Z59,0)</f>
        <v>0</v>
      </c>
      <c r="C757" s="275">
        <f>ROUND(Z60,2)</f>
        <v>3.18</v>
      </c>
      <c r="D757" s="273">
        <f>ROUND(Z61,0)</f>
        <v>381740</v>
      </c>
      <c r="E757" s="273">
        <f>ROUND(Z62,0)</f>
        <v>85922</v>
      </c>
      <c r="F757" s="273">
        <f>ROUND(Z63,0)</f>
        <v>18000</v>
      </c>
      <c r="G757" s="273">
        <f>ROUND(Z64,0)</f>
        <v>14229</v>
      </c>
      <c r="H757" s="273">
        <f>ROUND(Z65,0)</f>
        <v>194</v>
      </c>
      <c r="I757" s="273">
        <f>ROUND(Z66,0)</f>
        <v>1522077</v>
      </c>
      <c r="J757" s="273">
        <f>ROUND(Z67,0)</f>
        <v>758409</v>
      </c>
      <c r="K757" s="273">
        <f>ROUND(Z68,0)</f>
        <v>2997</v>
      </c>
      <c r="L757" s="273">
        <f>ROUND(Z69,0)</f>
        <v>460</v>
      </c>
      <c r="M757" s="273">
        <f>ROUND(Z70,0)</f>
        <v>121196</v>
      </c>
      <c r="N757" s="273">
        <f>ROUND(Z75,0)</f>
        <v>13685370</v>
      </c>
      <c r="O757" s="273">
        <f>ROUND(Z73,0)</f>
        <v>649271</v>
      </c>
      <c r="P757" s="273">
        <f>IF(Z76&gt;0,ROUND(Z76,0),0)</f>
        <v>0</v>
      </c>
      <c r="Q757" s="273">
        <f>IF(Z77&gt;0,ROUND(Z77,0),0)</f>
        <v>0</v>
      </c>
      <c r="R757" s="273">
        <f>IF(Z78&gt;0,ROUND(Z78,0),0)</f>
        <v>0</v>
      </c>
      <c r="S757" s="273">
        <f>IF(Z79&gt;0,ROUND(Z79,0),0)</f>
        <v>0</v>
      </c>
      <c r="T757" s="275">
        <f>IF(Z80&gt;0,ROUND(Z80,2),0)</f>
        <v>0.82</v>
      </c>
      <c r="U757" s="273"/>
      <c r="V757" s="274"/>
      <c r="W757" s="273"/>
      <c r="X757" s="273"/>
      <c r="Y757" s="273">
        <f t="shared" si="21"/>
        <v>605529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5" customHeight="1" x14ac:dyDescent="0.35">
      <c r="A758" s="209" t="e">
        <f>RIGHT($C$83,3)&amp;"*"&amp;RIGHT($C$82,4)&amp;"*"&amp;AA$55&amp;"*"&amp;"A"</f>
        <v>#VALUE!</v>
      </c>
      <c r="B758" s="273">
        <f>ROUND(AA59,0)</f>
        <v>1319</v>
      </c>
      <c r="C758" s="275">
        <f>ROUND(AA60,2)</f>
        <v>2.0699999999999998</v>
      </c>
      <c r="D758" s="273">
        <f>ROUND(AA61,0)</f>
        <v>250948</v>
      </c>
      <c r="E758" s="273">
        <f>ROUND(AA62,0)</f>
        <v>56484</v>
      </c>
      <c r="F758" s="273">
        <f>ROUND(AA63,0)</f>
        <v>0</v>
      </c>
      <c r="G758" s="273">
        <f>ROUND(AA64,0)</f>
        <v>293340</v>
      </c>
      <c r="H758" s="273">
        <f>ROUND(AA65,0)</f>
        <v>0</v>
      </c>
      <c r="I758" s="273">
        <f>ROUND(AA66,0)</f>
        <v>295851</v>
      </c>
      <c r="J758" s="273">
        <f>ROUND(AA67,0)</f>
        <v>132518</v>
      </c>
      <c r="K758" s="273">
        <f>ROUND(AA68,0)</f>
        <v>391</v>
      </c>
      <c r="L758" s="273">
        <f>ROUND(AA69,0)</f>
        <v>0</v>
      </c>
      <c r="M758" s="273">
        <f>ROUND(AA70,0)</f>
        <v>0</v>
      </c>
      <c r="N758" s="273">
        <f>ROUND(AA75,0)</f>
        <v>10013144</v>
      </c>
      <c r="O758" s="273">
        <f>ROUND(AA73,0)</f>
        <v>716469</v>
      </c>
      <c r="P758" s="273">
        <f>IF(AA76&gt;0,ROUND(AA76,0),0)</f>
        <v>3771</v>
      </c>
      <c r="Q758" s="273">
        <f>IF(AA77&gt;0,ROUND(AA77,0),0)</f>
        <v>0</v>
      </c>
      <c r="R758" s="273">
        <f>IF(AA78&gt;0,ROUND(AA78,0),0)</f>
        <v>1351</v>
      </c>
      <c r="S758" s="273">
        <f>IF(AA79&gt;0,ROUND(AA79,0),0)</f>
        <v>3433</v>
      </c>
      <c r="T758" s="275">
        <f>IF(AA80&gt;0,ROUND(AA80,2),0)</f>
        <v>0</v>
      </c>
      <c r="U758" s="273"/>
      <c r="V758" s="274"/>
      <c r="W758" s="273"/>
      <c r="X758" s="273"/>
      <c r="Y758" s="273">
        <f t="shared" si="21"/>
        <v>567535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5" customHeight="1" x14ac:dyDescent="0.35">
      <c r="A759" s="209" t="e">
        <f>RIGHT($C$83,3)&amp;"*"&amp;RIGHT($C$82,4)&amp;"*"&amp;AB$55&amp;"*"&amp;"A"</f>
        <v>#VALUE!</v>
      </c>
      <c r="B759" s="273"/>
      <c r="C759" s="275">
        <f>ROUND(AB60,2)</f>
        <v>25.6</v>
      </c>
      <c r="D759" s="273">
        <f>ROUND(AB61,0)</f>
        <v>2974184</v>
      </c>
      <c r="E759" s="273">
        <f>ROUND(AB62,0)</f>
        <v>669432</v>
      </c>
      <c r="F759" s="273">
        <f>ROUND(AB63,0)</f>
        <v>0</v>
      </c>
      <c r="G759" s="273">
        <f>ROUND(AB64,0)</f>
        <v>9117047</v>
      </c>
      <c r="H759" s="273">
        <f>ROUND(AB65,0)</f>
        <v>398</v>
      </c>
      <c r="I759" s="273">
        <f>ROUND(AB66,0)</f>
        <v>310251</v>
      </c>
      <c r="J759" s="273">
        <f>ROUND(AB67,0)</f>
        <v>406116</v>
      </c>
      <c r="K759" s="273">
        <f>ROUND(AB68,0)</f>
        <v>5835</v>
      </c>
      <c r="L759" s="273">
        <f>ROUND(AB69,0)</f>
        <v>10651</v>
      </c>
      <c r="M759" s="273">
        <f>ROUND(AB70,0)</f>
        <v>0</v>
      </c>
      <c r="N759" s="273">
        <f>ROUND(AB75,0)</f>
        <v>161435485</v>
      </c>
      <c r="O759" s="273">
        <f>ROUND(AB73,0)</f>
        <v>74025376</v>
      </c>
      <c r="P759" s="273">
        <f>IF(AB76&gt;0,ROUND(AB76,0),0)</f>
        <v>1770</v>
      </c>
      <c r="Q759" s="273">
        <f>IF(AB77&gt;0,ROUND(AB77,0),0)</f>
        <v>0</v>
      </c>
      <c r="R759" s="273">
        <f>IF(AB78&gt;0,ROUND(AB78,0),0)</f>
        <v>634</v>
      </c>
      <c r="S759" s="273">
        <f>IF(AB79&gt;0,ROUND(AB79,0),0)</f>
        <v>25</v>
      </c>
      <c r="T759" s="275">
        <f>IF(AB80&gt;0,ROUND(AB80,2),0)</f>
        <v>0</v>
      </c>
      <c r="U759" s="273"/>
      <c r="V759" s="274"/>
      <c r="W759" s="273"/>
      <c r="X759" s="273"/>
      <c r="Y759" s="273">
        <f t="shared" si="21"/>
        <v>4501243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5" customHeight="1" x14ac:dyDescent="0.35">
      <c r="A760" s="209" t="e">
        <f>RIGHT($C$83,3)&amp;"*"&amp;RIGHT($C$82,4)&amp;"*"&amp;AC$55&amp;"*"&amp;"A"</f>
        <v>#VALUE!</v>
      </c>
      <c r="B760" s="273">
        <f>ROUND(AC59,0)</f>
        <v>35698</v>
      </c>
      <c r="C760" s="275">
        <f>ROUND(AC60,2)</f>
        <v>14.3</v>
      </c>
      <c r="D760" s="273">
        <f>ROUND(AC61,0)</f>
        <v>1418444</v>
      </c>
      <c r="E760" s="273">
        <f>ROUND(AC62,0)</f>
        <v>319265</v>
      </c>
      <c r="F760" s="273">
        <f>ROUND(AC63,0)</f>
        <v>23664</v>
      </c>
      <c r="G760" s="273">
        <f>ROUND(AC64,0)</f>
        <v>413226</v>
      </c>
      <c r="H760" s="273">
        <f>ROUND(AC65,0)</f>
        <v>391</v>
      </c>
      <c r="I760" s="273">
        <f>ROUND(AC66,0)</f>
        <v>4700</v>
      </c>
      <c r="J760" s="273">
        <f>ROUND(AC67,0)</f>
        <v>127059</v>
      </c>
      <c r="K760" s="273">
        <f>ROUND(AC68,0)</f>
        <v>2020</v>
      </c>
      <c r="L760" s="273">
        <f>ROUND(AC69,0)</f>
        <v>3837</v>
      </c>
      <c r="M760" s="273">
        <f>ROUND(AC70,0)</f>
        <v>0</v>
      </c>
      <c r="N760" s="273">
        <f>ROUND(AC75,0)</f>
        <v>29573958</v>
      </c>
      <c r="O760" s="273">
        <f>ROUND(AC73,0)</f>
        <v>22993640</v>
      </c>
      <c r="P760" s="273">
        <f>IF(AC76&gt;0,ROUND(AC76,0),0)</f>
        <v>724</v>
      </c>
      <c r="Q760" s="273">
        <f>IF(AC77&gt;0,ROUND(AC77,0),0)</f>
        <v>0</v>
      </c>
      <c r="R760" s="273">
        <f>IF(AC78&gt;0,ROUND(AC78,0),0)</f>
        <v>259</v>
      </c>
      <c r="S760" s="273">
        <f>IF(AC79&gt;0,ROUND(AC79,0),0)</f>
        <v>214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822810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5" customHeight="1" x14ac:dyDescent="0.35">
      <c r="A761" s="209" t="e">
        <f>RIGHT($C$83,3)&amp;"*"&amp;RIGHT($C$82,4)&amp;"*"&amp;AD$55&amp;"*"&amp;"A"</f>
        <v>#VALUE!</v>
      </c>
      <c r="B761" s="273">
        <f>ROUND(AD59,0)</f>
        <v>30217</v>
      </c>
      <c r="C761" s="275">
        <f>ROUND(AD60,2)</f>
        <v>0</v>
      </c>
      <c r="D761" s="273">
        <f>ROUND(AD61,0)</f>
        <v>0</v>
      </c>
      <c r="E761" s="273">
        <f>ROUND(AD62,0)</f>
        <v>0</v>
      </c>
      <c r="F761" s="273">
        <f>ROUND(AD63,0)</f>
        <v>0</v>
      </c>
      <c r="G761" s="273">
        <f>ROUND(AD64,0)</f>
        <v>8202</v>
      </c>
      <c r="H761" s="273">
        <f>ROUND(AD65,0)</f>
        <v>0</v>
      </c>
      <c r="I761" s="273">
        <f>ROUND(AD66,0)</f>
        <v>736867</v>
      </c>
      <c r="J761" s="273">
        <f>ROUND(AD67,0)</f>
        <v>0</v>
      </c>
      <c r="K761" s="273">
        <f>ROUND(AD68,0)</f>
        <v>0</v>
      </c>
      <c r="L761" s="273">
        <f>ROUND(AD69,0)</f>
        <v>0</v>
      </c>
      <c r="M761" s="273">
        <f>ROUND(AD70,0)</f>
        <v>0</v>
      </c>
      <c r="N761" s="273">
        <f>ROUND(AD75,0)</f>
        <v>2537753</v>
      </c>
      <c r="O761" s="273">
        <f>ROUND(AD73,0)</f>
        <v>2462362</v>
      </c>
      <c r="P761" s="273">
        <f>IF(AD76&gt;0,ROUND(AD76,0),0)</f>
        <v>0</v>
      </c>
      <c r="Q761" s="273">
        <f>IF(AD77&gt;0,ROUND(AD77,0),0)</f>
        <v>0</v>
      </c>
      <c r="R761" s="273">
        <f>IF(AD78&gt;0,ROUND(AD78,0),0)</f>
        <v>0</v>
      </c>
      <c r="S761" s="273">
        <f>IF(AD79&gt;0,ROUND(AD79,0),0)</f>
        <v>0</v>
      </c>
      <c r="T761" s="275">
        <f>IF(AD80&gt;0,ROUND(AD80,2),0)</f>
        <v>0</v>
      </c>
      <c r="U761" s="273"/>
      <c r="V761" s="274"/>
      <c r="W761" s="273"/>
      <c r="X761" s="273"/>
      <c r="Y761" s="273">
        <f t="shared" si="21"/>
        <v>147082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5" customHeight="1" x14ac:dyDescent="0.35">
      <c r="A762" s="209" t="e">
        <f>RIGHT($C$83,3)&amp;"*"&amp;RIGHT($C$82,4)&amp;"*"&amp;AE$55&amp;"*"&amp;"A"</f>
        <v>#VALUE!</v>
      </c>
      <c r="B762" s="273">
        <f>ROUND(AE59,0)</f>
        <v>13643</v>
      </c>
      <c r="C762" s="275">
        <f>ROUND(AE60,2)</f>
        <v>0</v>
      </c>
      <c r="D762" s="273">
        <f>ROUND(AE61,0)</f>
        <v>0</v>
      </c>
      <c r="E762" s="273">
        <f>ROUND(AE62,0)</f>
        <v>0</v>
      </c>
      <c r="F762" s="273">
        <f>ROUND(AE63,0)</f>
        <v>0</v>
      </c>
      <c r="G762" s="273">
        <f>ROUND(AE64,0)</f>
        <v>456</v>
      </c>
      <c r="H762" s="273">
        <f>ROUND(AE65,0)</f>
        <v>0</v>
      </c>
      <c r="I762" s="273">
        <f>ROUND(AE66,0)</f>
        <v>854915</v>
      </c>
      <c r="J762" s="273">
        <f>ROUND(AE67,0)</f>
        <v>3743</v>
      </c>
      <c r="K762" s="273">
        <f>ROUND(AE68,0)</f>
        <v>0</v>
      </c>
      <c r="L762" s="273">
        <f>ROUND(AE69,0)</f>
        <v>208</v>
      </c>
      <c r="M762" s="273">
        <f>ROUND(AE70,0)</f>
        <v>0</v>
      </c>
      <c r="N762" s="273">
        <f>ROUND(AE75,0)</f>
        <v>3165845</v>
      </c>
      <c r="O762" s="273">
        <f>ROUND(AE73,0)</f>
        <v>2638027</v>
      </c>
      <c r="P762" s="273">
        <f>IF(AE76&gt;0,ROUND(AE76,0),0)</f>
        <v>0</v>
      </c>
      <c r="Q762" s="273">
        <f>IF(AE77&gt;0,ROUND(AE77,0),0)</f>
        <v>0</v>
      </c>
      <c r="R762" s="273">
        <f>IF(AE78&gt;0,ROUND(AE78,0),0)</f>
        <v>0</v>
      </c>
      <c r="S762" s="273">
        <f>IF(AE79&gt;0,ROUND(AE79,0),0)</f>
        <v>0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172734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5" customHeight="1" x14ac:dyDescent="0.35">
      <c r="A763" s="209" t="e">
        <f>RIGHT($C$83,3)&amp;"*"&amp;RIGHT($C$82,4)&amp;"*"&amp;AF$55&amp;"*"&amp;"A"</f>
        <v>#VALUE!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5" customHeight="1" x14ac:dyDescent="0.35">
      <c r="A764" s="209" t="e">
        <f>RIGHT($C$83,3)&amp;"*"&amp;RIGHT($C$82,4)&amp;"*"&amp;AG$55&amp;"*"&amp;"A"</f>
        <v>#VALUE!</v>
      </c>
      <c r="B764" s="273">
        <f>ROUND(AG59,0)</f>
        <v>36639</v>
      </c>
      <c r="C764" s="275">
        <f>ROUND(AG60,2)</f>
        <v>53.02</v>
      </c>
      <c r="D764" s="273">
        <f>ROUND(AG61,0)</f>
        <v>6150469</v>
      </c>
      <c r="E764" s="273">
        <f>ROUND(AG62,0)</f>
        <v>1384354</v>
      </c>
      <c r="F764" s="273">
        <f>ROUND(AG63,0)</f>
        <v>2164412</v>
      </c>
      <c r="G764" s="273">
        <f>ROUND(AG64,0)</f>
        <v>1317717</v>
      </c>
      <c r="H764" s="273">
        <f>ROUND(AG65,0)</f>
        <v>640</v>
      </c>
      <c r="I764" s="273">
        <f>ROUND(AG66,0)</f>
        <v>680336</v>
      </c>
      <c r="J764" s="273">
        <f>ROUND(AG67,0)</f>
        <v>1094156</v>
      </c>
      <c r="K764" s="273">
        <f>ROUND(AG68,0)</f>
        <v>19966</v>
      </c>
      <c r="L764" s="273">
        <f>ROUND(AG69,0)</f>
        <v>8640</v>
      </c>
      <c r="M764" s="273">
        <f>ROUND(AG70,0)</f>
        <v>833</v>
      </c>
      <c r="N764" s="273">
        <f>ROUND(AG75,0)</f>
        <v>145725921</v>
      </c>
      <c r="O764" s="273">
        <f>ROUND(AG73,0)</f>
        <v>34508727</v>
      </c>
      <c r="P764" s="273">
        <f>IF(AG76&gt;0,ROUND(AG76,0),0)</f>
        <v>27038</v>
      </c>
      <c r="Q764" s="273">
        <f>IF(AG77&gt;0,ROUND(AG77,0),0)</f>
        <v>11510</v>
      </c>
      <c r="R764" s="273">
        <f>IF(AG78&gt;0,ROUND(AG78,0),0)</f>
        <v>9687</v>
      </c>
      <c r="S764" s="273">
        <f>IF(AG79&gt;0,ROUND(AG79,0),0)</f>
        <v>186907</v>
      </c>
      <c r="T764" s="275">
        <f>IF(AG80&gt;0,ROUND(AG80,2),0)</f>
        <v>22.85</v>
      </c>
      <c r="U764" s="273"/>
      <c r="V764" s="274"/>
      <c r="W764" s="273"/>
      <c r="X764" s="273"/>
      <c r="Y764" s="273">
        <f t="shared" si="21"/>
        <v>6686783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5" customHeight="1" x14ac:dyDescent="0.35">
      <c r="A765" s="209" t="e">
        <f>RIGHT($C$83,3)&amp;"*"&amp;RIGHT($C$82,4)&amp;"*"&amp;AH$55&amp;"*"&amp;"A"</f>
        <v>#VALUE!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5" customHeight="1" x14ac:dyDescent="0.35">
      <c r="A766" s="209" t="e">
        <f>RIGHT($C$83,3)&amp;"*"&amp;RIGHT($C$82,4)&amp;"*"&amp;AI$55&amp;"*"&amp;"A"</f>
        <v>#VALUE!</v>
      </c>
      <c r="B766" s="273">
        <f>ROUND(AI59,0)</f>
        <v>0</v>
      </c>
      <c r="C766" s="275">
        <f>ROUND(AI60,2)</f>
        <v>0</v>
      </c>
      <c r="D766" s="273">
        <f>ROUND(AI61,0)</f>
        <v>0</v>
      </c>
      <c r="E766" s="273">
        <f>ROUND(AI62,0)</f>
        <v>0</v>
      </c>
      <c r="F766" s="273">
        <f>ROUND(AI63,0)</f>
        <v>0</v>
      </c>
      <c r="G766" s="273">
        <f>ROUND(AI64,0)</f>
        <v>0</v>
      </c>
      <c r="H766" s="273">
        <f>ROUND(AI65,0)</f>
        <v>0</v>
      </c>
      <c r="I766" s="273">
        <f>ROUND(AI66,0)</f>
        <v>0</v>
      </c>
      <c r="J766" s="273">
        <f>ROUND(AI67,0)</f>
        <v>0</v>
      </c>
      <c r="K766" s="273">
        <f>ROUND(AI68,0)</f>
        <v>0</v>
      </c>
      <c r="L766" s="273">
        <f>ROUND(AI69,0)</f>
        <v>0</v>
      </c>
      <c r="M766" s="273">
        <f>ROUND(AI70,0)</f>
        <v>0</v>
      </c>
      <c r="N766" s="273">
        <f>ROUND(AI75,0)</f>
        <v>0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>
        <f t="shared" si="21"/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5" customHeight="1" x14ac:dyDescent="0.35">
      <c r="A767" s="209" t="e">
        <f>RIGHT($C$83,3)&amp;"*"&amp;RIGHT($C$82,4)&amp;"*"&amp;AJ$55&amp;"*"&amp;"A"</f>
        <v>#VALUE!</v>
      </c>
      <c r="B767" s="273">
        <f>ROUND(AJ59,0)</f>
        <v>231139</v>
      </c>
      <c r="C767" s="275">
        <f>ROUND(AJ60,2)</f>
        <v>321.08999999999997</v>
      </c>
      <c r="D767" s="273">
        <f>ROUND(AJ61,0)</f>
        <v>35409919</v>
      </c>
      <c r="E767" s="273">
        <f>ROUND(AJ62,0)</f>
        <v>7971249</v>
      </c>
      <c r="F767" s="273">
        <f>ROUND(AJ63,0)</f>
        <v>1138424</v>
      </c>
      <c r="G767" s="273">
        <f>ROUND(AJ64,0)</f>
        <v>2801715</v>
      </c>
      <c r="H767" s="273">
        <f>ROUND(AJ65,0)</f>
        <v>286932</v>
      </c>
      <c r="I767" s="273">
        <f>ROUND(AJ66,0)</f>
        <v>6081830</v>
      </c>
      <c r="J767" s="273">
        <f>ROUND(AJ67,0)</f>
        <v>3430841</v>
      </c>
      <c r="K767" s="273">
        <f>ROUND(AJ68,0)</f>
        <v>4294126</v>
      </c>
      <c r="L767" s="273">
        <f>ROUND(AJ69,0)</f>
        <v>346290</v>
      </c>
      <c r="M767" s="273">
        <f>ROUND(AJ70,0)</f>
        <v>1506677</v>
      </c>
      <c r="N767" s="273">
        <f>ROUND(AJ75,0)</f>
        <v>96419726</v>
      </c>
      <c r="O767" s="273">
        <f>ROUND(AJ73,0)</f>
        <v>117945</v>
      </c>
      <c r="P767" s="273">
        <f>IF(AJ76&gt;0,ROUND(AJ76,0),0)</f>
        <v>15672</v>
      </c>
      <c r="Q767" s="273">
        <f>IF(AJ77&gt;0,ROUND(AJ77,0),0)</f>
        <v>0</v>
      </c>
      <c r="R767" s="273">
        <f>IF(AJ78&gt;0,ROUND(AJ78,0),0)</f>
        <v>5615</v>
      </c>
      <c r="S767" s="273">
        <f>IF(AJ79&gt;0,ROUND(AJ79,0),0)</f>
        <v>10078</v>
      </c>
      <c r="T767" s="275">
        <f>IF(AJ80&gt;0,ROUND(AJ80,2),0)</f>
        <v>37.5</v>
      </c>
      <c r="U767" s="273"/>
      <c r="V767" s="274"/>
      <c r="W767" s="273"/>
      <c r="X767" s="273"/>
      <c r="Y767" s="273">
        <f t="shared" si="21"/>
        <v>12598187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5" customHeight="1" x14ac:dyDescent="0.35">
      <c r="A768" s="209" t="e">
        <f>RIGHT($C$83,3)&amp;"*"&amp;RIGHT($C$82,4)&amp;"*"&amp;AK$55&amp;"*"&amp;"A"</f>
        <v>#VALUE!</v>
      </c>
      <c r="B768" s="273">
        <f>ROUND(AK59,0)</f>
        <v>8782</v>
      </c>
      <c r="C768" s="275">
        <f>ROUND(AK60,2)</f>
        <v>3.05</v>
      </c>
      <c r="D768" s="273">
        <f>ROUND(AK61,0)</f>
        <v>265811</v>
      </c>
      <c r="E768" s="273">
        <f>ROUND(AK62,0)</f>
        <v>59829</v>
      </c>
      <c r="F768" s="273">
        <f>ROUND(AK63,0)</f>
        <v>0</v>
      </c>
      <c r="G768" s="273">
        <f>ROUND(AK64,0)</f>
        <v>4</v>
      </c>
      <c r="H768" s="273">
        <f>ROUND(AK65,0)</f>
        <v>0</v>
      </c>
      <c r="I768" s="273">
        <f>ROUND(AK66,0)</f>
        <v>75637</v>
      </c>
      <c r="J768" s="273">
        <f>ROUND(AK67,0)</f>
        <v>2596</v>
      </c>
      <c r="K768" s="273">
        <f>ROUND(AK68,0)</f>
        <v>0</v>
      </c>
      <c r="L768" s="273">
        <f>ROUND(AK69,0)</f>
        <v>978</v>
      </c>
      <c r="M768" s="273">
        <f>ROUND(AK70,0)</f>
        <v>0</v>
      </c>
      <c r="N768" s="273">
        <f>ROUND(AK75,0)</f>
        <v>2272136</v>
      </c>
      <c r="O768" s="273">
        <f>ROUND(AK73,0)</f>
        <v>1959696</v>
      </c>
      <c r="P768" s="273">
        <f>IF(AK76&gt;0,ROUND(AK76,0),0)</f>
        <v>76</v>
      </c>
      <c r="Q768" s="273">
        <f>IF(AK77&gt;0,ROUND(AK77,0),0)</f>
        <v>0</v>
      </c>
      <c r="R768" s="273">
        <f>IF(AK78&gt;0,ROUND(AK78,0),0)</f>
        <v>27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100860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5" customHeight="1" x14ac:dyDescent="0.35">
      <c r="A769" s="209" t="e">
        <f>RIGHT($C$83,3)&amp;"*"&amp;RIGHT($C$82,4)&amp;"*"&amp;AL$55&amp;"*"&amp;"A"</f>
        <v>#VALUE!</v>
      </c>
      <c r="B769" s="273">
        <f>ROUND(AL59,0)</f>
        <v>2061</v>
      </c>
      <c r="C769" s="275">
        <f>ROUND(AL60,2)</f>
        <v>0.95</v>
      </c>
      <c r="D769" s="273">
        <f>ROUND(AL61,0)</f>
        <v>104046</v>
      </c>
      <c r="E769" s="273">
        <f>ROUND(AL62,0)</f>
        <v>23419</v>
      </c>
      <c r="F769" s="273">
        <f>ROUND(AL63,0)</f>
        <v>0</v>
      </c>
      <c r="G769" s="273">
        <f>ROUND(AL64,0)</f>
        <v>1</v>
      </c>
      <c r="H769" s="273">
        <f>ROUND(AL65,0)</f>
        <v>0</v>
      </c>
      <c r="I769" s="273">
        <f>ROUND(AL66,0)</f>
        <v>31024</v>
      </c>
      <c r="J769" s="273">
        <f>ROUND(AL67,0)</f>
        <v>2630</v>
      </c>
      <c r="K769" s="273">
        <f>ROUND(AL68,0)</f>
        <v>0</v>
      </c>
      <c r="L769" s="273">
        <f>ROUND(AL69,0)</f>
        <v>699</v>
      </c>
      <c r="M769" s="273">
        <f>ROUND(AL70,0)</f>
        <v>0</v>
      </c>
      <c r="N769" s="273">
        <f>ROUND(AL75,0)</f>
        <v>1127832</v>
      </c>
      <c r="O769" s="273">
        <f>ROUND(AL73,0)</f>
        <v>1069952</v>
      </c>
      <c r="P769" s="273">
        <f>IF(AL76&gt;0,ROUND(AL76,0),0)</f>
        <v>77</v>
      </c>
      <c r="Q769" s="273">
        <f>IF(AL77&gt;0,ROUND(AL77,0),0)</f>
        <v>0</v>
      </c>
      <c r="R769" s="273">
        <f>IF(AL78&gt;0,ROUND(AL78,0),0)</f>
        <v>28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46302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5" customHeight="1" x14ac:dyDescent="0.35">
      <c r="A770" s="209" t="e">
        <f>RIGHT($C$83,3)&amp;"*"&amp;RIGHT($C$82,4)&amp;"*"&amp;AM$55&amp;"*"&amp;"A"</f>
        <v>#VALUE!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5" customHeight="1" x14ac:dyDescent="0.35">
      <c r="A771" s="209" t="e">
        <f>RIGHT($C$83,3)&amp;"*"&amp;RIGHT($C$82,4)&amp;"*"&amp;AN$55&amp;"*"&amp;"A"</f>
        <v>#VALUE!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5" customHeight="1" x14ac:dyDescent="0.35">
      <c r="A772" s="209" t="e">
        <f>RIGHT($C$83,3)&amp;"*"&amp;RIGHT($C$82,4)&amp;"*"&amp;AO$55&amp;"*"&amp;"A"</f>
        <v>#VALUE!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5" customHeight="1" x14ac:dyDescent="0.35">
      <c r="A773" s="209" t="e">
        <f>RIGHT($C$83,3)&amp;"*"&amp;RIGHT($C$82,4)&amp;"*"&amp;AP$55&amp;"*"&amp;"A"</f>
        <v>#VALUE!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5" customHeight="1" x14ac:dyDescent="0.35">
      <c r="A774" s="209" t="e">
        <f>RIGHT($C$83,3)&amp;"*"&amp;RIGHT($C$82,4)&amp;"*"&amp;AQ$55&amp;"*"&amp;"A"</f>
        <v>#VALUE!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5" customHeight="1" x14ac:dyDescent="0.35">
      <c r="A775" s="209" t="e">
        <f>RIGHT($C$83,3)&amp;"*"&amp;RIGHT($C$82,4)&amp;"*"&amp;AR$55&amp;"*"&amp;"A"</f>
        <v>#VALUE!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298578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45182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5" customHeight="1" x14ac:dyDescent="0.35">
      <c r="A776" s="209" t="e">
        <f>RIGHT($C$83,3)&amp;"*"&amp;RIGHT($C$82,4)&amp;"*"&amp;AS$55&amp;"*"&amp;"A"</f>
        <v>#VALUE!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5" customHeight="1" x14ac:dyDescent="0.35">
      <c r="A777" s="209" t="e">
        <f>RIGHT($C$83,3)&amp;"*"&amp;RIGHT($C$82,4)&amp;"*"&amp;AT$55&amp;"*"&amp;"A"</f>
        <v>#VALUE!</v>
      </c>
      <c r="B777" s="273">
        <f>ROUND(AT59,0)</f>
        <v>0</v>
      </c>
      <c r="C777" s="275">
        <f>ROUND(AT60,2)</f>
        <v>0</v>
      </c>
      <c r="D777" s="273">
        <f>ROUND(AT61,0)</f>
        <v>0</v>
      </c>
      <c r="E777" s="273">
        <f>ROUND(AT62,0)</f>
        <v>0</v>
      </c>
      <c r="F777" s="273">
        <f>ROUND(AT63,0)</f>
        <v>0</v>
      </c>
      <c r="G777" s="273">
        <f>ROUND(AT64,0)</f>
        <v>0</v>
      </c>
      <c r="H777" s="273">
        <f>ROUND(AT65,0)</f>
        <v>0</v>
      </c>
      <c r="I777" s="273">
        <f>ROUND(AT66,0)</f>
        <v>0</v>
      </c>
      <c r="J777" s="273">
        <f>ROUND(AT67,0)</f>
        <v>0</v>
      </c>
      <c r="K777" s="273">
        <f>ROUND(AT68,0)</f>
        <v>0</v>
      </c>
      <c r="L777" s="273">
        <f>ROUND(AT69,0)</f>
        <v>0</v>
      </c>
      <c r="M777" s="273">
        <f>ROUND(AT70,0)</f>
        <v>0</v>
      </c>
      <c r="N777" s="273">
        <f>ROUND(AT75,0)</f>
        <v>0</v>
      </c>
      <c r="O777" s="273">
        <f>ROUND(AT73,0)</f>
        <v>0</v>
      </c>
      <c r="P777" s="273">
        <f>IF(AT76&gt;0,ROUND(AT76,0),0)</f>
        <v>0</v>
      </c>
      <c r="Q777" s="273">
        <f>IF(AT77&gt;0,ROUND(AT77,0),0)</f>
        <v>0</v>
      </c>
      <c r="R777" s="273">
        <f>IF(AT78&gt;0,ROUND(AT78,0),0)</f>
        <v>0</v>
      </c>
      <c r="S777" s="273">
        <f>IF(AT79&gt;0,ROUND(AT79,0),0)</f>
        <v>0</v>
      </c>
      <c r="T777" s="275">
        <f>IF(AT80&gt;0,ROUND(AT80,2),0)</f>
        <v>0</v>
      </c>
      <c r="U777" s="273"/>
      <c r="V777" s="274"/>
      <c r="W777" s="273"/>
      <c r="X777" s="273"/>
      <c r="Y777" s="273">
        <f t="shared" si="21"/>
        <v>0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5" customHeight="1" x14ac:dyDescent="0.35">
      <c r="A778" s="209" t="e">
        <f>RIGHT($C$83,3)&amp;"*"&amp;RIGHT($C$82,4)&amp;"*"&amp;AU$55&amp;"*"&amp;"A"</f>
        <v>#VALUE!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5" customHeight="1" x14ac:dyDescent="0.35">
      <c r="A779" s="209" t="e">
        <f>RIGHT($C$83,3)&amp;"*"&amp;RIGHT($C$82,4)&amp;"*"&amp;AV$55&amp;"*"&amp;"A"</f>
        <v>#VALUE!</v>
      </c>
      <c r="B779" s="273"/>
      <c r="C779" s="275">
        <f>ROUND(AV60,2)</f>
        <v>4.49</v>
      </c>
      <c r="D779" s="273">
        <f>ROUND(AV61,0)</f>
        <v>2553296</v>
      </c>
      <c r="E779" s="273">
        <f>ROUND(AV62,0)</f>
        <v>574698</v>
      </c>
      <c r="F779" s="273">
        <f>ROUND(AV63,0)</f>
        <v>470850</v>
      </c>
      <c r="G779" s="273">
        <f>ROUND(AV64,0)</f>
        <v>251471</v>
      </c>
      <c r="H779" s="273">
        <f>ROUND(AV65,0)</f>
        <v>13137</v>
      </c>
      <c r="I779" s="273">
        <f>ROUND(AV66,0)</f>
        <v>686180</v>
      </c>
      <c r="J779" s="273">
        <f>ROUND(AV67,0)</f>
        <v>66887</v>
      </c>
      <c r="K779" s="273">
        <f>ROUND(AV68,0)</f>
        <v>2628</v>
      </c>
      <c r="L779" s="273">
        <f>ROUND(AV69,0)</f>
        <v>549019</v>
      </c>
      <c r="M779" s="273">
        <f>ROUND(AV70,0)</f>
        <v>3933625</v>
      </c>
      <c r="N779" s="273">
        <f>ROUND(AV75,0)</f>
        <v>126892</v>
      </c>
      <c r="O779" s="273">
        <f>ROUND(AV73,0)</f>
        <v>125054</v>
      </c>
      <c r="P779" s="273">
        <f>IF(AV76&gt;0,ROUND(AV76,0),0)</f>
        <v>1958</v>
      </c>
      <c r="Q779" s="273">
        <f>IF(AV77&gt;0,ROUND(AV77,0),0)</f>
        <v>0</v>
      </c>
      <c r="R779" s="273">
        <f>IF(AV78&gt;0,ROUND(AV78,0),0)</f>
        <v>702</v>
      </c>
      <c r="S779" s="273">
        <f>IF(AV79&gt;0,ROUND(AV79,0),0)</f>
        <v>0</v>
      </c>
      <c r="T779" s="275">
        <f>IF(AV80&gt;0,ROUND(AV80,2),0)</f>
        <v>2.4</v>
      </c>
      <c r="U779" s="273"/>
      <c r="V779" s="274"/>
      <c r="W779" s="273"/>
      <c r="X779" s="273"/>
      <c r="Y779" s="273">
        <f t="shared" si="21"/>
        <v>379018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5" customHeight="1" x14ac:dyDescent="0.35">
      <c r="A780" s="209" t="e">
        <f>RIGHT($C$83,3)&amp;"*"&amp;RIGHT($C$82,4)&amp;"*"&amp;AW$55&amp;"*"&amp;"A"</f>
        <v>#VALUE!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5" customHeight="1" x14ac:dyDescent="0.35">
      <c r="A781" s="209" t="e">
        <f>RIGHT($C$83,3)&amp;"*"&amp;RIGHT($C$82,4)&amp;"*"&amp;AX$55&amp;"*"&amp;"A"</f>
        <v>#VALUE!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5" customHeight="1" x14ac:dyDescent="0.35">
      <c r="A782" s="209" t="e">
        <f>RIGHT($C$83,3)&amp;"*"&amp;RIGHT($C$82,4)&amp;"*"&amp;AY$55&amp;"*"&amp;"A"</f>
        <v>#VALUE!</v>
      </c>
      <c r="B782" s="273">
        <f>ROUND(AY59,0)</f>
        <v>108682</v>
      </c>
      <c r="C782" s="275">
        <f>ROUND(AY60,2)</f>
        <v>32.15</v>
      </c>
      <c r="D782" s="273">
        <f>ROUND(AY61,0)</f>
        <v>1739641</v>
      </c>
      <c r="E782" s="273">
        <f>ROUND(AY62,0)</f>
        <v>391560</v>
      </c>
      <c r="F782" s="273">
        <f>ROUND(AY63,0)</f>
        <v>0</v>
      </c>
      <c r="G782" s="273">
        <f>ROUND(AY64,0)</f>
        <v>664064</v>
      </c>
      <c r="H782" s="273">
        <f>ROUND(AY65,0)</f>
        <v>292</v>
      </c>
      <c r="I782" s="273">
        <f>ROUND(AY66,0)</f>
        <v>401213</v>
      </c>
      <c r="J782" s="273">
        <f>ROUND(AY67,0)</f>
        <v>227994</v>
      </c>
      <c r="K782" s="273">
        <f>ROUND(AY68,0)</f>
        <v>4860</v>
      </c>
      <c r="L782" s="273">
        <f>ROUND(AY69,0)</f>
        <v>9485</v>
      </c>
      <c r="M782" s="273">
        <f>ROUND(AY70,0)</f>
        <v>424663</v>
      </c>
      <c r="N782" s="273"/>
      <c r="O782" s="273"/>
      <c r="P782" s="273">
        <f>IF(AY76&gt;0,ROUND(AY76,0),0)</f>
        <v>5726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5" customHeight="1" x14ac:dyDescent="0.35">
      <c r="A783" s="209" t="e">
        <f>RIGHT($C$83,3)&amp;"*"&amp;RIGHT($C$82,4)&amp;"*"&amp;AZ$55&amp;"*"&amp;"A"</f>
        <v>#VALUE!</v>
      </c>
      <c r="B783" s="273">
        <f>ROUND(AZ59,0)</f>
        <v>86182</v>
      </c>
      <c r="C783" s="275">
        <f>ROUND(AZ60,2)</f>
        <v>0</v>
      </c>
      <c r="D783" s="273">
        <f>ROUND(AZ61,0)</f>
        <v>0</v>
      </c>
      <c r="E783" s="273">
        <f>ROUND(AZ62,0)</f>
        <v>0</v>
      </c>
      <c r="F783" s="273">
        <f>ROUND(AZ63,0)</f>
        <v>0</v>
      </c>
      <c r="G783" s="273">
        <f>ROUND(AZ64,0)</f>
        <v>0</v>
      </c>
      <c r="H783" s="273">
        <f>ROUND(AZ65,0)</f>
        <v>0</v>
      </c>
      <c r="I783" s="273">
        <f>ROUND(AZ66,0)</f>
        <v>0</v>
      </c>
      <c r="J783" s="273">
        <f>ROUND(AZ67,0)</f>
        <v>0</v>
      </c>
      <c r="K783" s="273">
        <f>ROUND(AZ68,0)</f>
        <v>0</v>
      </c>
      <c r="L783" s="273">
        <f>ROUND(AZ69,0)</f>
        <v>0</v>
      </c>
      <c r="M783" s="273">
        <f>ROUND(AZ70,0)</f>
        <v>0</v>
      </c>
      <c r="N783" s="273"/>
      <c r="O783" s="273"/>
      <c r="P783" s="273">
        <f>IF(AZ76&gt;0,ROUND(AZ76,0),0)</f>
        <v>0</v>
      </c>
      <c r="Q783" s="273">
        <f>IF(AZ77&gt;0,ROUND(AZ77,0),0)</f>
        <v>21094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5" customHeight="1" x14ac:dyDescent="0.35">
      <c r="A784" s="209" t="e">
        <f>RIGHT($C$83,3)&amp;"*"&amp;RIGHT($C$82,4)&amp;"*"&amp;BA$55&amp;"*"&amp;"A"</f>
        <v>#VALUE!</v>
      </c>
      <c r="B784" s="273">
        <f>ROUND(BA59,0)</f>
        <v>0</v>
      </c>
      <c r="C784" s="275">
        <f>ROUND(BA60,2)</f>
        <v>0.01</v>
      </c>
      <c r="D784" s="273">
        <f>ROUND(BA61,0)</f>
        <v>428</v>
      </c>
      <c r="E784" s="273">
        <f>ROUND(BA62,0)</f>
        <v>96</v>
      </c>
      <c r="F784" s="273">
        <f>ROUND(BA63,0)</f>
        <v>0</v>
      </c>
      <c r="G784" s="273">
        <f>ROUND(BA64,0)</f>
        <v>0</v>
      </c>
      <c r="H784" s="273">
        <f>ROUND(BA65,0)</f>
        <v>0</v>
      </c>
      <c r="I784" s="273">
        <f>ROUND(BA66,0)</f>
        <v>0</v>
      </c>
      <c r="J784" s="273">
        <f>ROUND(BA67,0)</f>
        <v>0</v>
      </c>
      <c r="K784" s="273">
        <f>ROUND(BA68,0)</f>
        <v>0</v>
      </c>
      <c r="L784" s="273">
        <f>ROUND(BA69,0)</f>
        <v>0</v>
      </c>
      <c r="M784" s="273">
        <f>ROUND(BA70,0)</f>
        <v>0</v>
      </c>
      <c r="N784" s="273"/>
      <c r="O784" s="273"/>
      <c r="P784" s="273">
        <f>IF(BA76&gt;0,ROUND(BA76,0),0)</f>
        <v>0</v>
      </c>
      <c r="Q784" s="273">
        <f>IF(BA77&gt;0,ROUND(BA77,0),0)</f>
        <v>0</v>
      </c>
      <c r="R784" s="273">
        <f>IF(BA78&gt;0,ROUND(BA78,0),0)</f>
        <v>0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5" customHeight="1" x14ac:dyDescent="0.35">
      <c r="A785" s="209" t="e">
        <f>RIGHT($C$83,3)&amp;"*"&amp;RIGHT($C$82,4)&amp;"*"&amp;BB$55&amp;"*"&amp;"A"</f>
        <v>#VALUE!</v>
      </c>
      <c r="B785" s="273"/>
      <c r="C785" s="275">
        <f>ROUND(BB60,2)</f>
        <v>0</v>
      </c>
      <c r="D785" s="273">
        <f>ROUND(BB61,0)</f>
        <v>0</v>
      </c>
      <c r="E785" s="273">
        <f>ROUND(BB62,0)</f>
        <v>0</v>
      </c>
      <c r="F785" s="273">
        <f>ROUND(BB63,0)</f>
        <v>0</v>
      </c>
      <c r="G785" s="273">
        <f>ROUND(BB64,0)</f>
        <v>0</v>
      </c>
      <c r="H785" s="273">
        <f>ROUND(BB65,0)</f>
        <v>0</v>
      </c>
      <c r="I785" s="273">
        <f>ROUND(BB66,0)</f>
        <v>0</v>
      </c>
      <c r="J785" s="273">
        <f>ROUND(BB67,0)</f>
        <v>0</v>
      </c>
      <c r="K785" s="273">
        <f>ROUND(BB68,0)</f>
        <v>0</v>
      </c>
      <c r="L785" s="273">
        <f>ROUND(BB69,0)</f>
        <v>0</v>
      </c>
      <c r="M785" s="273">
        <f>ROUND(BB70,0)</f>
        <v>0</v>
      </c>
      <c r="N785" s="273"/>
      <c r="O785" s="273"/>
      <c r="P785" s="273">
        <f>IF(BB76&gt;0,ROUND(BB76,0),0)</f>
        <v>0</v>
      </c>
      <c r="Q785" s="273">
        <f>IF(BB77&gt;0,ROUND(BB77,0),0)</f>
        <v>0</v>
      </c>
      <c r="R785" s="273">
        <f>IF(BB78&gt;0,ROUND(BB78,0),0)</f>
        <v>0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5" customHeight="1" x14ac:dyDescent="0.35">
      <c r="A786" s="209" t="e">
        <f>RIGHT($C$83,3)&amp;"*"&amp;RIGHT($C$82,4)&amp;"*"&amp;BC$55&amp;"*"&amp;"A"</f>
        <v>#VALUE!</v>
      </c>
      <c r="B786" s="273"/>
      <c r="C786" s="275">
        <f>ROUND(BC60,2)</f>
        <v>0</v>
      </c>
      <c r="D786" s="273">
        <f>ROUND(BC61,0)</f>
        <v>0</v>
      </c>
      <c r="E786" s="273">
        <f>ROUND(BC62,0)</f>
        <v>0</v>
      </c>
      <c r="F786" s="273">
        <f>ROUND(BC63,0)</f>
        <v>0</v>
      </c>
      <c r="G786" s="273">
        <f>ROUND(BC64,0)</f>
        <v>0</v>
      </c>
      <c r="H786" s="273">
        <f>ROUND(BC65,0)</f>
        <v>0</v>
      </c>
      <c r="I786" s="273">
        <f>ROUND(BC66,0)</f>
        <v>0</v>
      </c>
      <c r="J786" s="273">
        <f>ROUND(BC67,0)</f>
        <v>0</v>
      </c>
      <c r="K786" s="273">
        <f>ROUND(BC68,0)</f>
        <v>0</v>
      </c>
      <c r="L786" s="273">
        <f>ROUND(BC69,0)</f>
        <v>0</v>
      </c>
      <c r="M786" s="273">
        <f>ROUND(BC70,0)</f>
        <v>0</v>
      </c>
      <c r="N786" s="273"/>
      <c r="O786" s="273"/>
      <c r="P786" s="273">
        <f>IF(BC76&gt;0,ROUND(BC76,0),0)</f>
        <v>0</v>
      </c>
      <c r="Q786" s="273">
        <f>IF(BC77&gt;0,ROUND(BC77,0),0)</f>
        <v>0</v>
      </c>
      <c r="R786" s="273">
        <f>IF(BC78&gt;0,ROUND(BC78,0),0)</f>
        <v>0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5" customHeight="1" x14ac:dyDescent="0.35">
      <c r="A787" s="209" t="e">
        <f>RIGHT($C$83,3)&amp;"*"&amp;RIGHT($C$82,4)&amp;"*"&amp;BD$55&amp;"*"&amp;"A"</f>
        <v>#VALUE!</v>
      </c>
      <c r="B787" s="273"/>
      <c r="C787" s="275">
        <f>ROUND(BD60,2)</f>
        <v>0</v>
      </c>
      <c r="D787" s="273">
        <f>ROUND(BD61,0)</f>
        <v>0</v>
      </c>
      <c r="E787" s="273">
        <f>ROUND(BD62,0)</f>
        <v>0</v>
      </c>
      <c r="F787" s="273">
        <f>ROUND(BD63,0)</f>
        <v>0</v>
      </c>
      <c r="G787" s="273">
        <f>ROUND(BD64,0)</f>
        <v>8386</v>
      </c>
      <c r="H787" s="273">
        <f>ROUND(BD65,0)</f>
        <v>0</v>
      </c>
      <c r="I787" s="273">
        <f>ROUND(BD66,0)</f>
        <v>0</v>
      </c>
      <c r="J787" s="273">
        <f>ROUND(BD67,0)</f>
        <v>0</v>
      </c>
      <c r="K787" s="273">
        <f>ROUND(BD68,0)</f>
        <v>331250</v>
      </c>
      <c r="L787" s="273">
        <f>ROUND(BD69,0)</f>
        <v>0</v>
      </c>
      <c r="M787" s="273">
        <f>ROUND(BD70,0)</f>
        <v>0</v>
      </c>
      <c r="N787" s="273"/>
      <c r="O787" s="273"/>
      <c r="P787" s="273">
        <f>IF(BD76&gt;0,ROUND(BD76,0),0)</f>
        <v>0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5" customHeight="1" x14ac:dyDescent="0.35">
      <c r="A788" s="209" t="e">
        <f>RIGHT($C$83,3)&amp;"*"&amp;RIGHT($C$82,4)&amp;"*"&amp;BE$55&amp;"*"&amp;"A"</f>
        <v>#VALUE!</v>
      </c>
      <c r="B788" s="273">
        <f>ROUND(BE59,0)</f>
        <v>242643</v>
      </c>
      <c r="C788" s="275">
        <f>ROUND(BE60,2)</f>
        <v>7.62</v>
      </c>
      <c r="D788" s="273">
        <f>ROUND(BE61,0)</f>
        <v>553571</v>
      </c>
      <c r="E788" s="273">
        <f>ROUND(BE62,0)</f>
        <v>124598</v>
      </c>
      <c r="F788" s="273">
        <f>ROUND(BE63,0)</f>
        <v>0</v>
      </c>
      <c r="G788" s="273">
        <f>ROUND(BE64,0)</f>
        <v>10953</v>
      </c>
      <c r="H788" s="273">
        <f>ROUND(BE65,0)</f>
        <v>1564236</v>
      </c>
      <c r="I788" s="273">
        <f>ROUND(BE66,0)</f>
        <v>4029790</v>
      </c>
      <c r="J788" s="273">
        <f>ROUND(BE67,0)</f>
        <v>2046603</v>
      </c>
      <c r="K788" s="273">
        <f>ROUND(BE68,0)</f>
        <v>210752</v>
      </c>
      <c r="L788" s="273">
        <f>ROUND(BE69,0)</f>
        <v>9844</v>
      </c>
      <c r="M788" s="273">
        <f>ROUND(BE70,0)</f>
        <v>2317290</v>
      </c>
      <c r="N788" s="273"/>
      <c r="O788" s="273"/>
      <c r="P788" s="273">
        <f>IF(BE76&gt;0,ROUND(BE76,0),0)</f>
        <v>23344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5" customHeight="1" x14ac:dyDescent="0.35">
      <c r="A789" s="209" t="e">
        <f>RIGHT($C$83,3)&amp;"*"&amp;RIGHT($C$82,4)&amp;"*"&amp;BF$55&amp;"*"&amp;"A"</f>
        <v>#VALUE!</v>
      </c>
      <c r="B789" s="273"/>
      <c r="C789" s="275">
        <f>ROUND(BF60,2)</f>
        <v>31.86</v>
      </c>
      <c r="D789" s="273">
        <f>ROUND(BF61,0)</f>
        <v>2373059</v>
      </c>
      <c r="E789" s="273">
        <f>ROUND(BF62,0)</f>
        <v>534250</v>
      </c>
      <c r="F789" s="273">
        <f>ROUND(BF63,0)</f>
        <v>0</v>
      </c>
      <c r="G789" s="273">
        <f>ROUND(BF64,0)</f>
        <v>183838</v>
      </c>
      <c r="H789" s="273">
        <f>ROUND(BF65,0)</f>
        <v>14533</v>
      </c>
      <c r="I789" s="273">
        <f>ROUND(BF66,0)</f>
        <v>365788</v>
      </c>
      <c r="J789" s="273">
        <f>ROUND(BF67,0)</f>
        <v>158040</v>
      </c>
      <c r="K789" s="273">
        <f>ROUND(BF68,0)</f>
        <v>864</v>
      </c>
      <c r="L789" s="273">
        <f>ROUND(BF69,0)</f>
        <v>42173</v>
      </c>
      <c r="M789" s="273">
        <f>ROUND(BF70,0)</f>
        <v>0</v>
      </c>
      <c r="N789" s="273"/>
      <c r="O789" s="273"/>
      <c r="P789" s="273">
        <f>IF(BF76&gt;0,ROUND(BF76,0),0)</f>
        <v>4143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5" customHeight="1" x14ac:dyDescent="0.35">
      <c r="A790" s="209" t="e">
        <f>RIGHT($C$83,3)&amp;"*"&amp;RIGHT($C$82,4)&amp;"*"&amp;BG$55&amp;"*"&amp;"A"</f>
        <v>#VALUE!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0</v>
      </c>
      <c r="I790" s="273">
        <f>ROUND(BG66,0)</f>
        <v>0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5" customHeight="1" x14ac:dyDescent="0.35">
      <c r="A791" s="209" t="e">
        <f>RIGHT($C$83,3)&amp;"*"&amp;RIGHT($C$82,4)&amp;"*"&amp;BH$55&amp;"*"&amp;"A"</f>
        <v>#VALUE!</v>
      </c>
      <c r="B791" s="273"/>
      <c r="C791" s="275">
        <f>ROUND(BH60,2)</f>
        <v>0</v>
      </c>
      <c r="D791" s="273">
        <f>ROUND(BH61,0)</f>
        <v>0</v>
      </c>
      <c r="E791" s="273">
        <f>ROUND(BH62,0)</f>
        <v>0</v>
      </c>
      <c r="F791" s="273">
        <f>ROUND(BH63,0)</f>
        <v>0</v>
      </c>
      <c r="G791" s="273">
        <f>ROUND(BH64,0)</f>
        <v>0</v>
      </c>
      <c r="H791" s="273">
        <f>ROUND(BH65,0)</f>
        <v>0</v>
      </c>
      <c r="I791" s="273">
        <f>ROUND(BH66,0)</f>
        <v>0</v>
      </c>
      <c r="J791" s="273">
        <f>ROUND(BH67,0)</f>
        <v>0</v>
      </c>
      <c r="K791" s="273">
        <f>ROUND(BH68,0)</f>
        <v>0</v>
      </c>
      <c r="L791" s="273">
        <f>ROUND(BH69,0)</f>
        <v>0</v>
      </c>
      <c r="M791" s="273">
        <f>ROUND(BH70,0)</f>
        <v>0</v>
      </c>
      <c r="N791" s="273"/>
      <c r="O791" s="273"/>
      <c r="P791" s="273">
        <f>IF(BH76&gt;0,ROUND(BH76,0),0)</f>
        <v>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5" customHeight="1" x14ac:dyDescent="0.35">
      <c r="A792" s="209" t="e">
        <f>RIGHT($C$83,3)&amp;"*"&amp;RIGHT($C$82,4)&amp;"*"&amp;BI$55&amp;"*"&amp;"A"</f>
        <v>#VALUE!</v>
      </c>
      <c r="B792" s="273"/>
      <c r="C792" s="275">
        <f>ROUND(BI60,2)</f>
        <v>0</v>
      </c>
      <c r="D792" s="273">
        <f>ROUND(BI61,0)</f>
        <v>0</v>
      </c>
      <c r="E792" s="273">
        <f>ROUND(BI62,0)</f>
        <v>0</v>
      </c>
      <c r="F792" s="273">
        <f>ROUND(BI63,0)</f>
        <v>0</v>
      </c>
      <c r="G792" s="273">
        <f>ROUND(BI64,0)</f>
        <v>8847</v>
      </c>
      <c r="H792" s="273">
        <f>ROUND(BI65,0)</f>
        <v>0</v>
      </c>
      <c r="I792" s="273">
        <f>ROUND(BI66,0)</f>
        <v>0</v>
      </c>
      <c r="J792" s="273">
        <f>ROUND(BI67,0)</f>
        <v>358</v>
      </c>
      <c r="K792" s="273">
        <f>ROUND(BI68,0)</f>
        <v>414</v>
      </c>
      <c r="L792" s="273">
        <f>ROUND(BI69,0)</f>
        <v>0</v>
      </c>
      <c r="M792" s="273">
        <f>ROUND(BI70,0)</f>
        <v>30524</v>
      </c>
      <c r="N792" s="273"/>
      <c r="O792" s="273"/>
      <c r="P792" s="273">
        <f>IF(BI76&gt;0,ROUND(BI76,0),0)</f>
        <v>0</v>
      </c>
      <c r="Q792" s="273">
        <f>IF(BI77&gt;0,ROUND(BI77,0),0)</f>
        <v>0</v>
      </c>
      <c r="R792" s="273">
        <f>IF(BI78&gt;0,ROUND(BI78,0),0)</f>
        <v>0</v>
      </c>
      <c r="S792" s="273">
        <f>IF(BI79&gt;0,ROUND(BI79,0),0)</f>
        <v>597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5" customHeight="1" x14ac:dyDescent="0.35">
      <c r="A793" s="209" t="e">
        <f>RIGHT($C$83,3)&amp;"*"&amp;RIGHT($C$82,4)&amp;"*"&amp;BJ$55&amp;"*"&amp;"A"</f>
        <v>#VALUE!</v>
      </c>
      <c r="B793" s="273"/>
      <c r="C793" s="275">
        <f>ROUND(BJ60,2)</f>
        <v>0</v>
      </c>
      <c r="D793" s="273">
        <f>ROUND(BJ61,0)</f>
        <v>0</v>
      </c>
      <c r="E793" s="273">
        <f>ROUND(BJ62,0)</f>
        <v>0</v>
      </c>
      <c r="F793" s="273">
        <f>ROUND(BJ63,0)</f>
        <v>0</v>
      </c>
      <c r="G793" s="273">
        <f>ROUND(BJ64,0)</f>
        <v>0</v>
      </c>
      <c r="H793" s="273">
        <f>ROUND(BJ65,0)</f>
        <v>0</v>
      </c>
      <c r="I793" s="273">
        <f>ROUND(BJ66,0)</f>
        <v>0</v>
      </c>
      <c r="J793" s="273">
        <f>ROUND(BJ67,0)</f>
        <v>0</v>
      </c>
      <c r="K793" s="273">
        <f>ROUND(BJ68,0)</f>
        <v>0</v>
      </c>
      <c r="L793" s="273">
        <f>ROUND(BJ69,0)</f>
        <v>0</v>
      </c>
      <c r="M793" s="273">
        <f>ROUND(BJ70,0)</f>
        <v>0</v>
      </c>
      <c r="N793" s="273"/>
      <c r="O793" s="273"/>
      <c r="P793" s="273">
        <f>IF(BJ76&gt;0,ROUND(BJ76,0),0)</f>
        <v>0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5" customHeight="1" x14ac:dyDescent="0.35">
      <c r="A794" s="209" t="e">
        <f>RIGHT($C$83,3)&amp;"*"&amp;RIGHT($C$82,4)&amp;"*"&amp;BK$55&amp;"*"&amp;"A"</f>
        <v>#VALUE!</v>
      </c>
      <c r="B794" s="273"/>
      <c r="C794" s="275">
        <f>ROUND(BK60,2)</f>
        <v>0</v>
      </c>
      <c r="D794" s="273">
        <f>ROUND(BK61,0)</f>
        <v>0</v>
      </c>
      <c r="E794" s="273">
        <f>ROUND(BK62,0)</f>
        <v>0</v>
      </c>
      <c r="F794" s="273">
        <f>ROUND(BK63,0)</f>
        <v>0</v>
      </c>
      <c r="G794" s="273">
        <f>ROUND(BK64,0)</f>
        <v>0</v>
      </c>
      <c r="H794" s="273">
        <f>ROUND(BK65,0)</f>
        <v>0</v>
      </c>
      <c r="I794" s="273">
        <f>ROUND(BK66,0)</f>
        <v>6993657</v>
      </c>
      <c r="J794" s="273">
        <f>ROUND(BK67,0)</f>
        <v>0</v>
      </c>
      <c r="K794" s="273">
        <f>ROUND(BK68,0)</f>
        <v>0</v>
      </c>
      <c r="L794" s="273">
        <f>ROUND(BK69,0)</f>
        <v>88300</v>
      </c>
      <c r="M794" s="273">
        <f>ROUND(BK70,0)</f>
        <v>0</v>
      </c>
      <c r="N794" s="273"/>
      <c r="O794" s="273"/>
      <c r="P794" s="273">
        <f>IF(BK76&gt;0,ROUND(BK76,0),0)</f>
        <v>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5" customHeight="1" x14ac:dyDescent="0.35">
      <c r="A795" s="209" t="e">
        <f>RIGHT($C$83,3)&amp;"*"&amp;RIGHT($C$82,4)&amp;"*"&amp;BL$55&amp;"*"&amp;"A"</f>
        <v>#VALUE!</v>
      </c>
      <c r="B795" s="273"/>
      <c r="C795" s="275">
        <f>ROUND(BL60,2)</f>
        <v>2</v>
      </c>
      <c r="D795" s="273">
        <f>ROUND(BL61,0)</f>
        <v>102877</v>
      </c>
      <c r="E795" s="273">
        <f>ROUND(BL62,0)</f>
        <v>23156</v>
      </c>
      <c r="F795" s="273">
        <f>ROUND(BL63,0)</f>
        <v>0</v>
      </c>
      <c r="G795" s="273">
        <f>ROUND(BL64,0)</f>
        <v>30010</v>
      </c>
      <c r="H795" s="273">
        <f>ROUND(BL65,0)</f>
        <v>229</v>
      </c>
      <c r="I795" s="273">
        <f>ROUND(BL66,0)</f>
        <v>1196584</v>
      </c>
      <c r="J795" s="273">
        <f>ROUND(BL67,0)</f>
        <v>9137</v>
      </c>
      <c r="K795" s="273">
        <f>ROUND(BL68,0)</f>
        <v>2635</v>
      </c>
      <c r="L795" s="273">
        <f>ROUND(BL69,0)</f>
        <v>-1</v>
      </c>
      <c r="M795" s="273">
        <f>ROUND(BL70,0)</f>
        <v>0</v>
      </c>
      <c r="N795" s="273"/>
      <c r="O795" s="273"/>
      <c r="P795" s="273">
        <f>IF(BL76&gt;0,ROUND(BL76,0),0)</f>
        <v>0</v>
      </c>
      <c r="Q795" s="273">
        <f>IF(BL77&gt;0,ROUND(BL77,0),0)</f>
        <v>0</v>
      </c>
      <c r="R795" s="273">
        <f>IF(BL78&gt;0,ROUND(BL78,0),0)</f>
        <v>0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5" customHeight="1" x14ac:dyDescent="0.35">
      <c r="A796" s="209" t="e">
        <f>RIGHT($C$83,3)&amp;"*"&amp;RIGHT($C$82,4)&amp;"*"&amp;BM$55&amp;"*"&amp;"A"</f>
        <v>#VALUE!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5" customHeight="1" x14ac:dyDescent="0.35">
      <c r="A797" s="209" t="e">
        <f>RIGHT($C$83,3)&amp;"*"&amp;RIGHT($C$82,4)&amp;"*"&amp;BN$55&amp;"*"&amp;"A"</f>
        <v>#VALUE!</v>
      </c>
      <c r="B797" s="273"/>
      <c r="C797" s="275">
        <f>ROUND(BN60,2)</f>
        <v>4.49</v>
      </c>
      <c r="D797" s="273">
        <f>ROUND(BN61,0)</f>
        <v>549576</v>
      </c>
      <c r="E797" s="273">
        <f>ROUND(BN62,0)</f>
        <v>123799</v>
      </c>
      <c r="F797" s="273">
        <f>ROUND(BN63,0)</f>
        <v>-49896</v>
      </c>
      <c r="G797" s="273">
        <f>ROUND(BN64,0)</f>
        <v>59550</v>
      </c>
      <c r="H797" s="273">
        <f>ROUND(BN65,0)</f>
        <v>2209</v>
      </c>
      <c r="I797" s="273">
        <f>ROUND(BN66,0)</f>
        <v>205445</v>
      </c>
      <c r="J797" s="273">
        <f>ROUND(BN67,0)</f>
        <v>806771</v>
      </c>
      <c r="K797" s="273">
        <f>ROUND(BN68,0)</f>
        <v>50889</v>
      </c>
      <c r="L797" s="273">
        <f>ROUND(BN69,0)</f>
        <v>201888</v>
      </c>
      <c r="M797" s="273">
        <f>ROUND(BN70,0)</f>
        <v>0</v>
      </c>
      <c r="N797" s="273"/>
      <c r="O797" s="273"/>
      <c r="P797" s="273">
        <f>IF(BN76&gt;0,ROUND(BN76,0),0)</f>
        <v>21347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5" customHeight="1" x14ac:dyDescent="0.35">
      <c r="A798" s="209" t="e">
        <f>RIGHT($C$83,3)&amp;"*"&amp;RIGHT($C$82,4)&amp;"*"&amp;BO$55&amp;"*"&amp;"A"</f>
        <v>#VALUE!</v>
      </c>
      <c r="B798" s="273"/>
      <c r="C798" s="275">
        <f>ROUND(BO60,2)</f>
        <v>0</v>
      </c>
      <c r="D798" s="273">
        <f>ROUND(BO61,0)</f>
        <v>0</v>
      </c>
      <c r="E798" s="273">
        <f>ROUND(BO62,0)</f>
        <v>0</v>
      </c>
      <c r="F798" s="273">
        <f>ROUND(BO63,0)</f>
        <v>0</v>
      </c>
      <c r="G798" s="273">
        <f>ROUND(BO64,0)</f>
        <v>0</v>
      </c>
      <c r="H798" s="273">
        <f>ROUND(BO65,0)</f>
        <v>0</v>
      </c>
      <c r="I798" s="273">
        <f>ROUND(BO66,0)</f>
        <v>0</v>
      </c>
      <c r="J798" s="273">
        <f>ROUND(BO67,0)</f>
        <v>0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5" customHeight="1" x14ac:dyDescent="0.35">
      <c r="A799" s="209" t="e">
        <f>RIGHT($C$83,3)&amp;"*"&amp;RIGHT($C$82,4)&amp;"*"&amp;BP$55&amp;"*"&amp;"A"</f>
        <v>#VALUE!</v>
      </c>
      <c r="B799" s="273"/>
      <c r="C799" s="275">
        <f>ROUND(BP60,2)</f>
        <v>0</v>
      </c>
      <c r="D799" s="273">
        <f>ROUND(BP61,0)</f>
        <v>0</v>
      </c>
      <c r="E799" s="273">
        <f>ROUND(BP62,0)</f>
        <v>0</v>
      </c>
      <c r="F799" s="273">
        <f>ROUND(BP63,0)</f>
        <v>0</v>
      </c>
      <c r="G799" s="273">
        <f>ROUND(BP64,0)</f>
        <v>0</v>
      </c>
      <c r="H799" s="273">
        <f>ROUND(BP65,0)</f>
        <v>0</v>
      </c>
      <c r="I799" s="273">
        <f>ROUND(BP66,0)</f>
        <v>0</v>
      </c>
      <c r="J799" s="273">
        <f>ROUND(BP67,0)</f>
        <v>0</v>
      </c>
      <c r="K799" s="273">
        <f>ROUND(BP68,0)</f>
        <v>0</v>
      </c>
      <c r="L799" s="273">
        <f>ROUND(BP69,0)</f>
        <v>0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5" customHeight="1" x14ac:dyDescent="0.35">
      <c r="A800" s="209" t="e">
        <f>RIGHT($C$83,3)&amp;"*"&amp;RIGHT($C$82,4)&amp;"*"&amp;BQ$55&amp;"*"&amp;"A"</f>
        <v>#VALUE!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5" customHeight="1" x14ac:dyDescent="0.35">
      <c r="A801" s="209" t="e">
        <f>RIGHT($C$83,3)&amp;"*"&amp;RIGHT($C$82,4)&amp;"*"&amp;BR$55&amp;"*"&amp;"A"</f>
        <v>#VALUE!</v>
      </c>
      <c r="B801" s="273"/>
      <c r="C801" s="275">
        <f>ROUND(BR60,2)</f>
        <v>0</v>
      </c>
      <c r="D801" s="273">
        <f>ROUND(BR61,0)</f>
        <v>0</v>
      </c>
      <c r="E801" s="273">
        <f>ROUND(BR62,0)</f>
        <v>0</v>
      </c>
      <c r="F801" s="273">
        <f>ROUND(BR63,0)</f>
        <v>0</v>
      </c>
      <c r="G801" s="273">
        <f>ROUND(BR64,0)</f>
        <v>0</v>
      </c>
      <c r="H801" s="273">
        <f>ROUND(BR65,0)</f>
        <v>0</v>
      </c>
      <c r="I801" s="273">
        <f>ROUND(BR66,0)</f>
        <v>0</v>
      </c>
      <c r="J801" s="273">
        <f>ROUND(BR67,0)</f>
        <v>106856</v>
      </c>
      <c r="K801" s="273">
        <f>ROUND(BR68,0)</f>
        <v>0</v>
      </c>
      <c r="L801" s="273">
        <f>ROUND(BR69,0)</f>
        <v>25000</v>
      </c>
      <c r="M801" s="273">
        <f>ROUND(BR70,0)</f>
        <v>0</v>
      </c>
      <c r="N801" s="273"/>
      <c r="O801" s="273"/>
      <c r="P801" s="273">
        <f>IF(BR76&gt;0,ROUND(BR76,0),0)</f>
        <v>3128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5" customHeight="1" x14ac:dyDescent="0.35">
      <c r="A802" s="209" t="e">
        <f>RIGHT($C$83,3)&amp;"*"&amp;RIGHT($C$82,4)&amp;"*"&amp;BS$55&amp;"*"&amp;"A"</f>
        <v>#VALUE!</v>
      </c>
      <c r="B802" s="273"/>
      <c r="C802" s="275">
        <f>ROUND(BS60,2)</f>
        <v>0</v>
      </c>
      <c r="D802" s="273">
        <f>ROUND(BS61,0)</f>
        <v>0</v>
      </c>
      <c r="E802" s="273">
        <f>ROUND(BS62,0)</f>
        <v>0</v>
      </c>
      <c r="F802" s="273">
        <f>ROUND(BS63,0)</f>
        <v>0</v>
      </c>
      <c r="G802" s="273">
        <f>ROUND(BS64,0)</f>
        <v>0</v>
      </c>
      <c r="H802" s="273">
        <f>ROUND(BS65,0)</f>
        <v>0</v>
      </c>
      <c r="I802" s="273">
        <f>ROUND(BS66,0)</f>
        <v>0</v>
      </c>
      <c r="J802" s="273">
        <f>ROUND(BS67,0)</f>
        <v>0</v>
      </c>
      <c r="K802" s="273">
        <f>ROUND(BS68,0)</f>
        <v>0</v>
      </c>
      <c r="L802" s="273">
        <f>ROUND(BS69,0)</f>
        <v>0</v>
      </c>
      <c r="M802" s="273">
        <f>ROUND(BS70,0)</f>
        <v>0</v>
      </c>
      <c r="N802" s="273"/>
      <c r="O802" s="273"/>
      <c r="P802" s="273">
        <f>IF(BS76&gt;0,ROUND(BS76,0),0)</f>
        <v>0</v>
      </c>
      <c r="Q802" s="273">
        <f>IF(BS77&gt;0,ROUND(BS77,0),0)</f>
        <v>0</v>
      </c>
      <c r="R802" s="273">
        <f>IF(BS78&gt;0,ROUND(BS78,0),0)</f>
        <v>0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5" customHeight="1" x14ac:dyDescent="0.35">
      <c r="A803" s="209" t="e">
        <f>RIGHT($C$83,3)&amp;"*"&amp;RIGHT($C$82,4)&amp;"*"&amp;BT$55&amp;"*"&amp;"A"</f>
        <v>#VALUE!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8</v>
      </c>
      <c r="H803" s="273">
        <f>ROUND(BT65,0)</f>
        <v>0</v>
      </c>
      <c r="I803" s="273">
        <f>ROUND(BT66,0)</f>
        <v>0</v>
      </c>
      <c r="J803" s="273">
        <f>ROUND(BT67,0)</f>
        <v>0</v>
      </c>
      <c r="K803" s="273">
        <f>ROUND(BT68,0)</f>
        <v>1820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0</v>
      </c>
      <c r="Q803" s="273">
        <f>IF(BT77&gt;0,ROUND(BT77,0),0)</f>
        <v>0</v>
      </c>
      <c r="R803" s="273">
        <f>IF(BT78&gt;0,ROUND(BT78,0),0)</f>
        <v>0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5" customHeight="1" x14ac:dyDescent="0.35">
      <c r="A804" s="209" t="e">
        <f>RIGHT($C$83,3)&amp;"*"&amp;RIGHT($C$82,4)&amp;"*"&amp;BU$55&amp;"*"&amp;"A"</f>
        <v>#VALUE!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5" customHeight="1" x14ac:dyDescent="0.35">
      <c r="A805" s="209" t="e">
        <f>RIGHT($C$83,3)&amp;"*"&amp;RIGHT($C$82,4)&amp;"*"&amp;BV$55&amp;"*"&amp;"A"</f>
        <v>#VALUE!</v>
      </c>
      <c r="B805" s="273"/>
      <c r="C805" s="275">
        <f>ROUND(BV60,2)</f>
        <v>0</v>
      </c>
      <c r="D805" s="273">
        <f>ROUND(BV61,0)</f>
        <v>0</v>
      </c>
      <c r="E805" s="273">
        <f>ROUND(BV62,0)</f>
        <v>0</v>
      </c>
      <c r="F805" s="273">
        <f>ROUND(BV63,0)</f>
        <v>0</v>
      </c>
      <c r="G805" s="273">
        <f>ROUND(BV64,0)</f>
        <v>0</v>
      </c>
      <c r="H805" s="273">
        <f>ROUND(BV65,0)</f>
        <v>0</v>
      </c>
      <c r="I805" s="273">
        <f>ROUND(BV66,0)</f>
        <v>2216118</v>
      </c>
      <c r="J805" s="273">
        <f>ROUND(BV67,0)</f>
        <v>86256</v>
      </c>
      <c r="K805" s="273">
        <f>ROUND(BV68,0)</f>
        <v>0</v>
      </c>
      <c r="L805" s="273">
        <f>ROUND(BV69,0)</f>
        <v>0</v>
      </c>
      <c r="M805" s="273">
        <f>ROUND(BV70,0)</f>
        <v>0</v>
      </c>
      <c r="N805" s="273"/>
      <c r="O805" s="273"/>
      <c r="P805" s="273">
        <f>IF(BV76&gt;0,ROUND(BV76,0),0)</f>
        <v>2525</v>
      </c>
      <c r="Q805" s="273">
        <f>IF(BV77&gt;0,ROUND(BV77,0),0)</f>
        <v>0</v>
      </c>
      <c r="R805" s="273">
        <f>IF(BV78&gt;0,ROUND(BV78,0),0)</f>
        <v>905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5" customHeight="1" x14ac:dyDescent="0.35">
      <c r="A806" s="209" t="e">
        <f>RIGHT($C$83,3)&amp;"*"&amp;RIGHT($C$82,4)&amp;"*"&amp;BW$55&amp;"*"&amp;"A"</f>
        <v>#VALUE!</v>
      </c>
      <c r="B806" s="273"/>
      <c r="C806" s="275">
        <f>ROUND(BW60,2)</f>
        <v>0</v>
      </c>
      <c r="D806" s="273">
        <f>ROUND(BW61,0)</f>
        <v>0</v>
      </c>
      <c r="E806" s="273">
        <f>ROUND(BW62,0)</f>
        <v>0</v>
      </c>
      <c r="F806" s="273">
        <f>ROUND(BW63,0)</f>
        <v>3150</v>
      </c>
      <c r="G806" s="273">
        <f>ROUND(BW64,0)</f>
        <v>50397</v>
      </c>
      <c r="H806" s="273">
        <f>ROUND(BW65,0)</f>
        <v>0</v>
      </c>
      <c r="I806" s="273">
        <f>ROUND(BW66,0)</f>
        <v>26208</v>
      </c>
      <c r="J806" s="273">
        <f>ROUND(BW67,0)</f>
        <v>0</v>
      </c>
      <c r="K806" s="273">
        <f>ROUND(BW68,0)</f>
        <v>3589</v>
      </c>
      <c r="L806" s="273">
        <f>ROUND(BW69,0)</f>
        <v>10400</v>
      </c>
      <c r="M806" s="273">
        <f>ROUND(BW70,0)</f>
        <v>115450</v>
      </c>
      <c r="N806" s="273"/>
      <c r="O806" s="273"/>
      <c r="P806" s="273">
        <f>IF(BW76&gt;0,ROUND(BW76,0),0)</f>
        <v>0</v>
      </c>
      <c r="Q806" s="273">
        <f>IF(BW77&gt;0,ROUND(BW77,0),0)</f>
        <v>0</v>
      </c>
      <c r="R806" s="273">
        <f>IF(BW78&gt;0,ROUND(BW78,0),0)</f>
        <v>0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5" customHeight="1" x14ac:dyDescent="0.35">
      <c r="A807" s="209" t="e">
        <f>RIGHT($C$83,3)&amp;"*"&amp;RIGHT($C$82,4)&amp;"*"&amp;BX$55&amp;"*"&amp;"A"</f>
        <v>#VALUE!</v>
      </c>
      <c r="B807" s="273"/>
      <c r="C807" s="275">
        <f>ROUND(BX60,2)</f>
        <v>0</v>
      </c>
      <c r="D807" s="273">
        <f>ROUND(BX61,0)</f>
        <v>0</v>
      </c>
      <c r="E807" s="273">
        <f>ROUND(BX62,0)</f>
        <v>0</v>
      </c>
      <c r="F807" s="273">
        <f>ROUND(BX63,0)</f>
        <v>0</v>
      </c>
      <c r="G807" s="273">
        <f>ROUND(BX64,0)</f>
        <v>0</v>
      </c>
      <c r="H807" s="273">
        <f>ROUND(BX65,0)</f>
        <v>0</v>
      </c>
      <c r="I807" s="273">
        <f>ROUND(BX66,0)</f>
        <v>2376300</v>
      </c>
      <c r="J807" s="273">
        <f>ROUND(BX67,0)</f>
        <v>0</v>
      </c>
      <c r="K807" s="273">
        <f>ROUND(BX68,0)</f>
        <v>0</v>
      </c>
      <c r="L807" s="273">
        <f>ROUND(BX69,0)</f>
        <v>0</v>
      </c>
      <c r="M807" s="273">
        <f>ROUND(BX70,0)</f>
        <v>0</v>
      </c>
      <c r="N807" s="273"/>
      <c r="O807" s="273"/>
      <c r="P807" s="273">
        <f>IF(BX76&gt;0,ROUND(BX76,0),0)</f>
        <v>0</v>
      </c>
      <c r="Q807" s="273">
        <f>IF(BX77&gt;0,ROUND(BX77,0),0)</f>
        <v>0</v>
      </c>
      <c r="R807" s="273">
        <f>IF(BX78&gt;0,ROUND(BX78,0),0)</f>
        <v>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5" customHeight="1" x14ac:dyDescent="0.35">
      <c r="A808" s="209" t="e">
        <f>RIGHT($C$83,3)&amp;"*"&amp;RIGHT($C$82,4)&amp;"*"&amp;BY$55&amp;"*"&amp;"A"</f>
        <v>#VALUE!</v>
      </c>
      <c r="B808" s="273"/>
      <c r="C808" s="275">
        <f>ROUND(BY60,2)</f>
        <v>11.08</v>
      </c>
      <c r="D808" s="273">
        <f>ROUND(BY61,0)</f>
        <v>1339152</v>
      </c>
      <c r="E808" s="273">
        <f>ROUND(BY62,0)</f>
        <v>301418</v>
      </c>
      <c r="F808" s="273">
        <f>ROUND(BY63,0)</f>
        <v>0</v>
      </c>
      <c r="G808" s="273">
        <f>ROUND(BY64,0)</f>
        <v>366</v>
      </c>
      <c r="H808" s="273">
        <f>ROUND(BY65,0)</f>
        <v>680</v>
      </c>
      <c r="I808" s="273">
        <f>ROUND(BY66,0)</f>
        <v>90440</v>
      </c>
      <c r="J808" s="273">
        <f>ROUND(BY67,0)</f>
        <v>39502</v>
      </c>
      <c r="K808" s="273">
        <f>ROUND(BY68,0)</f>
        <v>4320</v>
      </c>
      <c r="L808" s="273">
        <f>ROUND(BY69,0)</f>
        <v>1035</v>
      </c>
      <c r="M808" s="273">
        <f>ROUND(BY70,0)</f>
        <v>0</v>
      </c>
      <c r="N808" s="273"/>
      <c r="O808" s="273"/>
      <c r="P808" s="273">
        <f>IF(BY76&gt;0,ROUND(BY76,0),0)</f>
        <v>688</v>
      </c>
      <c r="Q808" s="273">
        <f>IF(BY77&gt;0,ROUND(BY77,0),0)</f>
        <v>0</v>
      </c>
      <c r="R808" s="273">
        <f>IF(BY78&gt;0,ROUND(BY78,0),0)</f>
        <v>246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5" customHeight="1" x14ac:dyDescent="0.35">
      <c r="A809" s="209" t="e">
        <f>RIGHT($C$83,3)&amp;"*"&amp;RIGHT($C$82,4)&amp;"*"&amp;BZ$55&amp;"*"&amp;"A"</f>
        <v>#VALUE!</v>
      </c>
      <c r="B809" s="273"/>
      <c r="C809" s="275">
        <f>ROUND(BZ60,2)</f>
        <v>6.85</v>
      </c>
      <c r="D809" s="273">
        <f>ROUND(BZ61,0)</f>
        <v>657491</v>
      </c>
      <c r="E809" s="273">
        <f>ROUND(BZ62,0)</f>
        <v>147989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1054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5" customHeight="1" x14ac:dyDescent="0.35">
      <c r="A810" s="209" t="e">
        <f>RIGHT($C$83,3)&amp;"*"&amp;RIGHT($C$82,4)&amp;"*"&amp;CA$55&amp;"*"&amp;"A"</f>
        <v>#VALUE!</v>
      </c>
      <c r="B810" s="273"/>
      <c r="C810" s="275">
        <f>ROUND(CA60,2)</f>
        <v>4.6399999999999997</v>
      </c>
      <c r="D810" s="273">
        <f>ROUND(CA61,0)</f>
        <v>541414</v>
      </c>
      <c r="E810" s="273">
        <f>ROUND(CA62,0)</f>
        <v>121948</v>
      </c>
      <c r="F810" s="273">
        <f>ROUND(CA63,0)</f>
        <v>0</v>
      </c>
      <c r="G810" s="273">
        <f>ROUND(CA64,0)</f>
        <v>3166</v>
      </c>
      <c r="H810" s="273">
        <f>ROUND(CA65,0)</f>
        <v>0</v>
      </c>
      <c r="I810" s="273">
        <f>ROUND(CA66,0)</f>
        <v>0</v>
      </c>
      <c r="J810" s="273">
        <f>ROUND(CA67,0)</f>
        <v>80475</v>
      </c>
      <c r="K810" s="273">
        <f>ROUND(CA68,0)</f>
        <v>0</v>
      </c>
      <c r="L810" s="273">
        <f>ROUND(CA69,0)</f>
        <v>1150</v>
      </c>
      <c r="M810" s="273">
        <f>ROUND(CA70,0)</f>
        <v>2806</v>
      </c>
      <c r="N810" s="273"/>
      <c r="O810" s="273"/>
      <c r="P810" s="273">
        <f>IF(CA76&gt;0,ROUND(CA76,0),0)</f>
        <v>0</v>
      </c>
      <c r="Q810" s="273">
        <f>IF(CA77&gt;0,ROUND(CA77,0),0)</f>
        <v>0</v>
      </c>
      <c r="R810" s="273">
        <f>IF(CA78&gt;0,ROUND(CA78,0),0)</f>
        <v>0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5" customHeight="1" x14ac:dyDescent="0.35">
      <c r="A811" s="209" t="e">
        <f>RIGHT($C$83,3)&amp;"*"&amp;RIGHT($C$82,4)&amp;"*"&amp;CB$55&amp;"*"&amp;"A"</f>
        <v>#VALUE!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41963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-58910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5" customHeight="1" x14ac:dyDescent="0.35">
      <c r="A812" s="209" t="e">
        <f>RIGHT($C$83,3)&amp;"*"&amp;RIGHT($C$82,4)&amp;"*"&amp;CC$55&amp;"*"&amp;"A"</f>
        <v>#VALUE!</v>
      </c>
      <c r="B812" s="273"/>
      <c r="C812" s="275">
        <f>ROUND(CC60,2)</f>
        <v>5.34</v>
      </c>
      <c r="D812" s="273">
        <f>ROUND(CC61,0)</f>
        <v>2538847</v>
      </c>
      <c r="E812" s="273">
        <f>ROUND(CC62,0)</f>
        <v>571446</v>
      </c>
      <c r="F812" s="273">
        <f>ROUND(CC63,0)</f>
        <v>2969995</v>
      </c>
      <c r="G812" s="273">
        <f>ROUND(CC64,0)</f>
        <v>-218659</v>
      </c>
      <c r="H812" s="273">
        <f>ROUND(CC65,0)</f>
        <v>52269</v>
      </c>
      <c r="I812" s="273">
        <f>ROUND(CC66,0)</f>
        <v>23075156</v>
      </c>
      <c r="J812" s="273">
        <f>ROUND(CC67,0)</f>
        <v>237868</v>
      </c>
      <c r="K812" s="273">
        <f>ROUND(CC68,0)</f>
        <v>82970</v>
      </c>
      <c r="L812" s="273">
        <f>ROUND(CC69,0)</f>
        <v>-363071</v>
      </c>
      <c r="M812" s="273">
        <f>ROUND(CC70,0)</f>
        <v>256356</v>
      </c>
      <c r="N812" s="273"/>
      <c r="O812" s="273"/>
      <c r="P812" s="273">
        <f>IF(CC76&gt;0,ROUND(CC76,0),0)</f>
        <v>0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5" customHeight="1" x14ac:dyDescent="0.35">
      <c r="A813" s="209" t="e">
        <f>RIGHT($C$83,3)&amp;"*"&amp;RIGHT($C$82,4)&amp;"*"&amp;"9000"&amp;"*"&amp;"A"</f>
        <v>#VALUE!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16587321</v>
      </c>
      <c r="V813" s="274">
        <f>ROUND(CD70,0)</f>
        <v>13766060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5" customHeight="1" x14ac:dyDescent="0.3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5" customHeight="1" x14ac:dyDescent="0.35">
      <c r="B815" s="277" t="s">
        <v>1004</v>
      </c>
      <c r="C815" s="278">
        <f t="shared" ref="C815:K815" si="22">SUM(C734:C813)</f>
        <v>899.28000000000009</v>
      </c>
      <c r="D815" s="274">
        <f t="shared" si="22"/>
        <v>99965142</v>
      </c>
      <c r="E815" s="274">
        <f t="shared" si="22"/>
        <v>22502881</v>
      </c>
      <c r="F815" s="274">
        <f t="shared" si="22"/>
        <v>9740620</v>
      </c>
      <c r="G815" s="274">
        <f t="shared" si="22"/>
        <v>28151473</v>
      </c>
      <c r="H815" s="274">
        <f t="shared" si="22"/>
        <v>1955473</v>
      </c>
      <c r="I815" s="274">
        <f t="shared" si="22"/>
        <v>59757019</v>
      </c>
      <c r="J815" s="274">
        <f t="shared" si="22"/>
        <v>17185740</v>
      </c>
      <c r="K815" s="274">
        <f t="shared" si="22"/>
        <v>6090942</v>
      </c>
      <c r="L815" s="274">
        <f>SUM(L734:L813)+SUM(U734:U813)</f>
        <v>17708970</v>
      </c>
      <c r="M815" s="274">
        <f>SUM(M734:M813)+SUM(V734:V813)</f>
        <v>22459983</v>
      </c>
      <c r="N815" s="274">
        <f t="shared" ref="N815:Y815" si="23">SUM(N734:N813)</f>
        <v>1130803001</v>
      </c>
      <c r="O815" s="274">
        <f t="shared" si="23"/>
        <v>473214550</v>
      </c>
      <c r="P815" s="274">
        <f t="shared" si="23"/>
        <v>242643</v>
      </c>
      <c r="Q815" s="274">
        <f t="shared" si="23"/>
        <v>116951</v>
      </c>
      <c r="R815" s="274">
        <f t="shared" si="23"/>
        <v>66266</v>
      </c>
      <c r="S815" s="274">
        <f t="shared" si="23"/>
        <v>791284</v>
      </c>
      <c r="T815" s="278">
        <f t="shared" si="23"/>
        <v>225.91000000000003</v>
      </c>
      <c r="U815" s="274">
        <f t="shared" si="23"/>
        <v>16587321</v>
      </c>
      <c r="V815" s="274">
        <f t="shared" si="23"/>
        <v>13766060</v>
      </c>
      <c r="W815" s="274">
        <f t="shared" si="23"/>
        <v>0</v>
      </c>
      <c r="X815" s="274">
        <f t="shared" si="23"/>
        <v>0</v>
      </c>
      <c r="Y815" s="274">
        <f t="shared" si="23"/>
        <v>63368165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5" customHeight="1" x14ac:dyDescent="0.35">
      <c r="B816" s="274" t="s">
        <v>1005</v>
      </c>
      <c r="C816" s="278">
        <f>CE60</f>
        <v>899.2860384615384</v>
      </c>
      <c r="D816" s="274">
        <f>CE61</f>
        <v>99965140.219999999</v>
      </c>
      <c r="E816" s="274">
        <f>CE62</f>
        <v>22502881</v>
      </c>
      <c r="F816" s="274">
        <f>CE63</f>
        <v>9740621.4699999988</v>
      </c>
      <c r="G816" s="274">
        <f>CE64</f>
        <v>28151473.449999992</v>
      </c>
      <c r="H816" s="277">
        <f>CE65</f>
        <v>1955474.87</v>
      </c>
      <c r="I816" s="277">
        <f>CE66</f>
        <v>59757020.18</v>
      </c>
      <c r="J816" s="277">
        <f>CE67</f>
        <v>17185740</v>
      </c>
      <c r="K816" s="277">
        <f>CE68</f>
        <v>6090941.3200000003</v>
      </c>
      <c r="L816" s="277">
        <f>CE69</f>
        <v>17708969.629999995</v>
      </c>
      <c r="M816" s="277">
        <f>CE70</f>
        <v>22459983.599999998</v>
      </c>
      <c r="N816" s="274">
        <f>CE75</f>
        <v>1130802999.74</v>
      </c>
      <c r="O816" s="274">
        <f>CE73</f>
        <v>473214548.91000015</v>
      </c>
      <c r="P816" s="274">
        <f>CE76</f>
        <v>242643</v>
      </c>
      <c r="Q816" s="274">
        <f>CE77</f>
        <v>116951</v>
      </c>
      <c r="R816" s="274">
        <f>CE78</f>
        <v>66266.010000000009</v>
      </c>
      <c r="S816" s="274">
        <f>CE79</f>
        <v>791281.35000000009</v>
      </c>
      <c r="T816" s="278">
        <f>CE80</f>
        <v>225.91236057692308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63368164.591398448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99965140.219999999</v>
      </c>
      <c r="E817" s="180">
        <f>C379</f>
        <v>22502880.460000001</v>
      </c>
      <c r="F817" s="180">
        <f>C380</f>
        <v>9740621.4700000007</v>
      </c>
      <c r="G817" s="237">
        <f>C381</f>
        <v>28151473.449999999</v>
      </c>
      <c r="H817" s="237">
        <f>C382</f>
        <v>1955474.87</v>
      </c>
      <c r="I817" s="237">
        <f>C383</f>
        <v>59757020.180000007</v>
      </c>
      <c r="J817" s="237">
        <f>C384</f>
        <v>17185741.510000002</v>
      </c>
      <c r="K817" s="237">
        <f>C385</f>
        <v>6090941.3200000003</v>
      </c>
      <c r="L817" s="237">
        <f>C386+C387+C388+C389</f>
        <v>17708969.630000021</v>
      </c>
      <c r="M817" s="237">
        <f>C370</f>
        <v>22459983.600000001</v>
      </c>
      <c r="N817" s="180">
        <f>D361</f>
        <v>1130802999.74</v>
      </c>
      <c r="O817" s="180">
        <f>C359</f>
        <v>473214548.91000003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0000000-0004-0000-0000-000000000000}"/>
    <hyperlink ref="A17" r:id="rId2" xr:uid="{00000000-0004-0000-0000-000001000000}"/>
  </hyperlinks>
  <printOptions horizontalCentered="1" gridLinesSet="0"/>
  <pageMargins left="0.25" right="0.25" top="0.5" bottom="0.5" header="0.5" footer="0.5"/>
  <pageSetup fitToHeight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H817"/>
  <sheetViews>
    <sheetView showGridLines="0" zoomScale="75" workbookViewId="0">
      <selection activeCell="A151" sqref="A15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0" t="s">
        <v>1231</v>
      </c>
      <c r="B1" s="231"/>
      <c r="C1" s="231"/>
      <c r="D1" s="231"/>
      <c r="E1" s="231"/>
      <c r="F1" s="231"/>
    </row>
    <row r="2" spans="1:6" ht="12.75" customHeight="1" x14ac:dyDescent="0.35">
      <c r="A2" s="231" t="s">
        <v>1232</v>
      </c>
      <c r="B2" s="231"/>
      <c r="C2" s="232"/>
      <c r="D2" s="231"/>
      <c r="E2" s="231"/>
      <c r="F2" s="231"/>
    </row>
    <row r="3" spans="1:6" ht="12.75" customHeight="1" x14ac:dyDescent="0.35">
      <c r="A3" s="199"/>
      <c r="C3" s="233"/>
    </row>
    <row r="4" spans="1:6" ht="12.75" customHeight="1" x14ac:dyDescent="0.35">
      <c r="C4" s="233"/>
    </row>
    <row r="5" spans="1:6" ht="12.75" customHeight="1" x14ac:dyDescent="0.35">
      <c r="A5" s="199" t="s">
        <v>1257</v>
      </c>
      <c r="C5" s="233"/>
    </row>
    <row r="6" spans="1:6" ht="12.75" customHeight="1" x14ac:dyDescent="0.35">
      <c r="A6" s="199" t="s">
        <v>0</v>
      </c>
      <c r="C6" s="233"/>
    </row>
    <row r="7" spans="1:6" ht="12.75" customHeight="1" x14ac:dyDescent="0.35">
      <c r="A7" s="199" t="s">
        <v>1</v>
      </c>
      <c r="C7" s="233"/>
    </row>
    <row r="8" spans="1:6" ht="12.75" customHeight="1" x14ac:dyDescent="0.35">
      <c r="C8" s="233"/>
    </row>
    <row r="9" spans="1:6" ht="12.75" customHeight="1" x14ac:dyDescent="0.35">
      <c r="C9" s="233"/>
    </row>
    <row r="10" spans="1:6" ht="12.75" customHeight="1" x14ac:dyDescent="0.35">
      <c r="A10" s="198" t="s">
        <v>1228</v>
      </c>
      <c r="C10" s="233"/>
    </row>
    <row r="11" spans="1:6" ht="12.75" customHeight="1" x14ac:dyDescent="0.35">
      <c r="A11" s="198" t="s">
        <v>1230</v>
      </c>
      <c r="C11" s="233"/>
    </row>
    <row r="12" spans="1:6" ht="12.75" customHeight="1" x14ac:dyDescent="0.35">
      <c r="C12" s="233"/>
    </row>
    <row r="13" spans="1:6" ht="12.75" customHeight="1" x14ac:dyDescent="0.35">
      <c r="C13" s="233"/>
    </row>
    <row r="14" spans="1:6" ht="12.75" customHeight="1" x14ac:dyDescent="0.35">
      <c r="A14" s="199" t="s">
        <v>2</v>
      </c>
      <c r="C14" s="233"/>
    </row>
    <row r="15" spans="1:6" ht="12.75" customHeight="1" x14ac:dyDescent="0.35">
      <c r="A15" s="199"/>
      <c r="C15" s="233"/>
    </row>
    <row r="16" spans="1:6" ht="12.75" customHeight="1" x14ac:dyDescent="0.35">
      <c r="A16" s="180" t="s">
        <v>1278</v>
      </c>
      <c r="C16" s="233"/>
      <c r="F16" s="279" t="s">
        <v>1279</v>
      </c>
    </row>
    <row r="17" spans="1:6" ht="12.75" customHeight="1" x14ac:dyDescent="0.35">
      <c r="A17" s="180" t="s">
        <v>1280</v>
      </c>
      <c r="C17" s="279" t="s">
        <v>1279</v>
      </c>
    </row>
    <row r="18" spans="1:6" ht="12.75" customHeight="1" x14ac:dyDescent="0.35">
      <c r="A18" s="225"/>
      <c r="C18" s="233"/>
    </row>
    <row r="19" spans="1:6" ht="12.75" customHeight="1" x14ac:dyDescent="0.35">
      <c r="C19" s="233"/>
    </row>
    <row r="20" spans="1:6" ht="12.75" customHeight="1" x14ac:dyDescent="0.35">
      <c r="A20" s="270" t="s">
        <v>1233</v>
      </c>
      <c r="B20" s="270"/>
      <c r="C20" s="280"/>
      <c r="D20" s="270"/>
      <c r="E20" s="270"/>
      <c r="F20" s="270"/>
    </row>
    <row r="21" spans="1:6" ht="22.5" customHeight="1" x14ac:dyDescent="0.35">
      <c r="A21" s="199"/>
      <c r="C21" s="233"/>
    </row>
    <row r="22" spans="1:6" ht="12.65" customHeight="1" x14ac:dyDescent="0.35">
      <c r="A22" s="234" t="s">
        <v>1253</v>
      </c>
      <c r="B22" s="235"/>
      <c r="C22" s="236"/>
      <c r="D22" s="234"/>
      <c r="E22" s="234"/>
    </row>
    <row r="23" spans="1:6" ht="12.65" customHeight="1" x14ac:dyDescent="0.35">
      <c r="B23" s="199"/>
      <c r="C23" s="233"/>
    </row>
    <row r="24" spans="1:6" ht="12.65" customHeight="1" x14ac:dyDescent="0.35">
      <c r="A24" s="237" t="s">
        <v>3</v>
      </c>
      <c r="C24" s="233"/>
    </row>
    <row r="25" spans="1:6" ht="12.65" customHeight="1" x14ac:dyDescent="0.35">
      <c r="A25" s="198" t="s">
        <v>1234</v>
      </c>
      <c r="C25" s="233"/>
    </row>
    <row r="26" spans="1:6" ht="12.65" customHeight="1" x14ac:dyDescent="0.35">
      <c r="A26" s="199" t="s">
        <v>4</v>
      </c>
      <c r="C26" s="233"/>
    </row>
    <row r="27" spans="1:6" ht="12.65" customHeight="1" x14ac:dyDescent="0.35">
      <c r="A27" s="198" t="s">
        <v>1235</v>
      </c>
      <c r="C27" s="233"/>
    </row>
    <row r="28" spans="1:6" ht="12.65" customHeight="1" x14ac:dyDescent="0.35">
      <c r="A28" s="199" t="s">
        <v>5</v>
      </c>
      <c r="C28" s="233"/>
    </row>
    <row r="29" spans="1:6" ht="12.65" customHeight="1" x14ac:dyDescent="0.35">
      <c r="A29" s="198"/>
      <c r="C29" s="233"/>
    </row>
    <row r="30" spans="1:6" ht="12.65" customHeight="1" x14ac:dyDescent="0.35">
      <c r="A30" s="180" t="s">
        <v>6</v>
      </c>
      <c r="C30" s="233"/>
    </row>
    <row r="31" spans="1:6" ht="12.65" customHeight="1" x14ac:dyDescent="0.35">
      <c r="A31" s="199" t="s">
        <v>7</v>
      </c>
      <c r="C31" s="233"/>
    </row>
    <row r="32" spans="1:6" ht="12.65" customHeight="1" x14ac:dyDescent="0.35">
      <c r="A32" s="199" t="s">
        <v>8</v>
      </c>
      <c r="C32" s="233"/>
    </row>
    <row r="33" spans="1:83" ht="12.65" customHeight="1" x14ac:dyDescent="0.35">
      <c r="A33" s="198" t="s">
        <v>1236</v>
      </c>
      <c r="C33" s="233"/>
    </row>
    <row r="34" spans="1:83" ht="12.65" customHeight="1" x14ac:dyDescent="0.35">
      <c r="A34" s="199" t="s">
        <v>9</v>
      </c>
      <c r="C34" s="233"/>
    </row>
    <row r="35" spans="1:83" ht="12.65" customHeight="1" x14ac:dyDescent="0.35">
      <c r="A35" s="199"/>
      <c r="C35" s="233"/>
    </row>
    <row r="36" spans="1:83" ht="12.65" customHeight="1" x14ac:dyDescent="0.35">
      <c r="A36" s="198" t="s">
        <v>1237</v>
      </c>
      <c r="C36" s="233"/>
    </row>
    <row r="37" spans="1:83" ht="12.65" customHeight="1" x14ac:dyDescent="0.35">
      <c r="A37" s="199" t="s">
        <v>1229</v>
      </c>
      <c r="C37" s="233"/>
    </row>
    <row r="38" spans="1:83" ht="12" customHeight="1" x14ac:dyDescent="0.35">
      <c r="A38" s="198"/>
      <c r="C38" s="233"/>
    </row>
    <row r="39" spans="1:83" ht="12.65" customHeight="1" x14ac:dyDescent="0.35">
      <c r="A39" s="199"/>
      <c r="C39" s="233"/>
    </row>
    <row r="40" spans="1:83" ht="12" customHeight="1" x14ac:dyDescent="0.35">
      <c r="A40" s="199"/>
      <c r="C40" s="233"/>
    </row>
    <row r="41" spans="1:83" ht="12" customHeight="1" x14ac:dyDescent="0.35">
      <c r="A41" s="199"/>
      <c r="C41" s="238"/>
      <c r="D41" s="239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</row>
    <row r="42" spans="1:83" ht="12" customHeight="1" x14ac:dyDescent="0.35">
      <c r="A42" s="199"/>
      <c r="C42" s="238"/>
      <c r="D42" s="239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40"/>
    </row>
    <row r="43" spans="1:83" ht="12" customHeight="1" x14ac:dyDescent="0.35">
      <c r="A43" s="199"/>
      <c r="C43" s="233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1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22504604</v>
      </c>
      <c r="C47" s="184">
        <v>572674.67999999993</v>
      </c>
      <c r="D47" s="184">
        <v>0</v>
      </c>
      <c r="E47" s="184">
        <v>4329635.76</v>
      </c>
      <c r="F47" s="184">
        <v>0</v>
      </c>
      <c r="G47" s="184">
        <v>93.32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968790.50999999989</v>
      </c>
      <c r="P47" s="184">
        <v>1125851.04</v>
      </c>
      <c r="Q47" s="184">
        <v>340306.48</v>
      </c>
      <c r="R47" s="184">
        <v>0</v>
      </c>
      <c r="S47" s="184">
        <v>271115.18</v>
      </c>
      <c r="T47" s="184">
        <v>16015.5</v>
      </c>
      <c r="U47" s="184">
        <v>750506.88</v>
      </c>
      <c r="V47" s="184">
        <v>110822.28</v>
      </c>
      <c r="W47" s="184">
        <v>146544.63999999998</v>
      </c>
      <c r="X47" s="184">
        <v>237597.95</v>
      </c>
      <c r="Y47" s="184">
        <v>684793.8</v>
      </c>
      <c r="Z47" s="184">
        <v>103006.35999999999</v>
      </c>
      <c r="AA47" s="184">
        <v>57095.570000000007</v>
      </c>
      <c r="AB47" s="184">
        <v>754098.02</v>
      </c>
      <c r="AC47" s="184">
        <v>407085.83</v>
      </c>
      <c r="AD47" s="184">
        <v>0</v>
      </c>
      <c r="AE47" s="184">
        <v>0</v>
      </c>
      <c r="AF47" s="184">
        <v>0</v>
      </c>
      <c r="AG47" s="184">
        <v>1732187.87</v>
      </c>
      <c r="AH47" s="184">
        <v>0</v>
      </c>
      <c r="AI47" s="184">
        <v>0</v>
      </c>
      <c r="AJ47" s="184">
        <v>6666483.7199999988</v>
      </c>
      <c r="AK47" s="184">
        <v>83469.33</v>
      </c>
      <c r="AL47" s="184">
        <v>52259.11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317730.76</v>
      </c>
      <c r="AW47" s="184">
        <v>0</v>
      </c>
      <c r="AX47" s="184">
        <v>0</v>
      </c>
      <c r="AY47" s="184">
        <v>701071.22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188383.46</v>
      </c>
      <c r="BF47" s="184">
        <v>734177.02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31601.08</v>
      </c>
      <c r="BM47" s="184">
        <v>0</v>
      </c>
      <c r="BN47" s="184">
        <v>137279.54</v>
      </c>
      <c r="BO47" s="184">
        <v>0</v>
      </c>
      <c r="BP47" s="184">
        <v>0</v>
      </c>
      <c r="BQ47" s="184">
        <v>0</v>
      </c>
      <c r="BR47" s="184">
        <v>-184.87999999569729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487477.60000000003</v>
      </c>
      <c r="BZ47" s="184">
        <v>166495.28999999998</v>
      </c>
      <c r="CA47" s="184">
        <v>163536.19</v>
      </c>
      <c r="CB47" s="184">
        <v>0</v>
      </c>
      <c r="CC47" s="184">
        <v>166602.81999999998</v>
      </c>
      <c r="CD47" s="195"/>
      <c r="CE47" s="195">
        <v>22504603.93</v>
      </c>
    </row>
    <row r="48" spans="1:83" ht="12.65" customHeight="1" x14ac:dyDescent="0.35">
      <c r="A48" s="175" t="s">
        <v>205</v>
      </c>
      <c r="B48" s="183"/>
      <c r="C48" s="242">
        <v>0</v>
      </c>
      <c r="D48" s="242">
        <v>0</v>
      </c>
      <c r="E48" s="195">
        <v>0</v>
      </c>
      <c r="F48" s="195">
        <v>0</v>
      </c>
      <c r="G48" s="195">
        <v>0</v>
      </c>
      <c r="H48" s="195">
        <v>0</v>
      </c>
      <c r="I48" s="195">
        <v>0</v>
      </c>
      <c r="J48" s="195">
        <v>0</v>
      </c>
      <c r="K48" s="195">
        <v>0</v>
      </c>
      <c r="L48" s="195">
        <v>0</v>
      </c>
      <c r="M48" s="195">
        <v>0</v>
      </c>
      <c r="N48" s="195">
        <v>0</v>
      </c>
      <c r="O48" s="195">
        <v>0</v>
      </c>
      <c r="P48" s="195">
        <v>0</v>
      </c>
      <c r="Q48" s="195">
        <v>0</v>
      </c>
      <c r="R48" s="195">
        <v>0</v>
      </c>
      <c r="S48" s="195">
        <v>0</v>
      </c>
      <c r="T48" s="195">
        <v>0</v>
      </c>
      <c r="U48" s="195">
        <v>0</v>
      </c>
      <c r="V48" s="195">
        <v>0</v>
      </c>
      <c r="W48" s="195">
        <v>0</v>
      </c>
      <c r="X48" s="195">
        <v>0</v>
      </c>
      <c r="Y48" s="195">
        <v>0</v>
      </c>
      <c r="Z48" s="195">
        <v>0</v>
      </c>
      <c r="AA48" s="195">
        <v>0</v>
      </c>
      <c r="AB48" s="195">
        <v>0</v>
      </c>
      <c r="AC48" s="195">
        <v>0</v>
      </c>
      <c r="AD48" s="195">
        <v>0</v>
      </c>
      <c r="AE48" s="195">
        <v>0</v>
      </c>
      <c r="AF48" s="195">
        <v>0</v>
      </c>
      <c r="AG48" s="195">
        <v>0</v>
      </c>
      <c r="AH48" s="195">
        <v>0</v>
      </c>
      <c r="AI48" s="195">
        <v>0</v>
      </c>
      <c r="AJ48" s="195">
        <v>0</v>
      </c>
      <c r="AK48" s="195">
        <v>0</v>
      </c>
      <c r="AL48" s="195">
        <v>0</v>
      </c>
      <c r="AM48" s="195">
        <v>0</v>
      </c>
      <c r="AN48" s="195">
        <v>0</v>
      </c>
      <c r="AO48" s="195">
        <v>0</v>
      </c>
      <c r="AP48" s="195">
        <v>0</v>
      </c>
      <c r="AQ48" s="195">
        <v>0</v>
      </c>
      <c r="AR48" s="195">
        <v>0</v>
      </c>
      <c r="AS48" s="195">
        <v>0</v>
      </c>
      <c r="AT48" s="195">
        <v>0</v>
      </c>
      <c r="AU48" s="195">
        <v>0</v>
      </c>
      <c r="AV48" s="195">
        <v>0</v>
      </c>
      <c r="AW48" s="195">
        <v>0</v>
      </c>
      <c r="AX48" s="195">
        <v>0</v>
      </c>
      <c r="AY48" s="195">
        <v>0</v>
      </c>
      <c r="AZ48" s="195">
        <v>0</v>
      </c>
      <c r="BA48" s="195">
        <v>0</v>
      </c>
      <c r="BB48" s="195">
        <v>0</v>
      </c>
      <c r="BC48" s="195">
        <v>0</v>
      </c>
      <c r="BD48" s="195">
        <v>0</v>
      </c>
      <c r="BE48" s="195">
        <v>0</v>
      </c>
      <c r="BF48" s="195">
        <v>0</v>
      </c>
      <c r="BG48" s="195">
        <v>0</v>
      </c>
      <c r="BH48" s="195">
        <v>0</v>
      </c>
      <c r="BI48" s="195">
        <v>0</v>
      </c>
      <c r="BJ48" s="195">
        <v>0</v>
      </c>
      <c r="BK48" s="195">
        <v>0</v>
      </c>
      <c r="BL48" s="195">
        <v>0</v>
      </c>
      <c r="BM48" s="195">
        <v>0</v>
      </c>
      <c r="BN48" s="195">
        <v>0</v>
      </c>
      <c r="BO48" s="195">
        <v>0</v>
      </c>
      <c r="BP48" s="195">
        <v>0</v>
      </c>
      <c r="BQ48" s="195">
        <v>0</v>
      </c>
      <c r="BR48" s="195">
        <v>0</v>
      </c>
      <c r="BS48" s="195">
        <v>0</v>
      </c>
      <c r="BT48" s="195">
        <v>0</v>
      </c>
      <c r="BU48" s="195">
        <v>0</v>
      </c>
      <c r="BV48" s="195">
        <v>0</v>
      </c>
      <c r="BW48" s="195">
        <v>0</v>
      </c>
      <c r="BX48" s="195">
        <v>0</v>
      </c>
      <c r="BY48" s="195">
        <v>0</v>
      </c>
      <c r="BZ48" s="195">
        <v>0</v>
      </c>
      <c r="CA48" s="195">
        <v>0</v>
      </c>
      <c r="CB48" s="195">
        <v>0</v>
      </c>
      <c r="CC48" s="195">
        <v>0</v>
      </c>
      <c r="CD48" s="195"/>
      <c r="CE48" s="195">
        <v>0</v>
      </c>
    </row>
    <row r="49" spans="1:84" ht="12.65" customHeight="1" x14ac:dyDescent="0.35">
      <c r="A49" s="175" t="s">
        <v>206</v>
      </c>
      <c r="B49" s="195">
        <v>22504604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15355044</v>
      </c>
      <c r="C51" s="184">
        <v>148416.56</v>
      </c>
      <c r="D51" s="184">
        <v>0</v>
      </c>
      <c r="E51" s="184">
        <v>270816.49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204486.18000000002</v>
      </c>
      <c r="P51" s="184">
        <v>2177804.3200000003</v>
      </c>
      <c r="Q51" s="184">
        <v>60577.920000000006</v>
      </c>
      <c r="R51" s="184">
        <v>0</v>
      </c>
      <c r="S51" s="184">
        <v>0</v>
      </c>
      <c r="T51" s="184">
        <v>9353.85</v>
      </c>
      <c r="U51" s="184">
        <v>100788.44</v>
      </c>
      <c r="V51" s="184">
        <v>12855.73</v>
      </c>
      <c r="W51" s="184">
        <v>346735.73</v>
      </c>
      <c r="X51" s="184">
        <v>54861.040000000008</v>
      </c>
      <c r="Y51" s="184">
        <v>807745.8</v>
      </c>
      <c r="Z51" s="184">
        <v>776189.91999999993</v>
      </c>
      <c r="AA51" s="184">
        <v>24396.28</v>
      </c>
      <c r="AB51" s="184">
        <v>342129.6</v>
      </c>
      <c r="AC51" s="184">
        <v>60801.46</v>
      </c>
      <c r="AD51" s="184">
        <v>0</v>
      </c>
      <c r="AE51" s="184">
        <v>1862</v>
      </c>
      <c r="AF51" s="184">
        <v>0</v>
      </c>
      <c r="AG51" s="184">
        <v>357513.4800000001</v>
      </c>
      <c r="AH51" s="184">
        <v>0</v>
      </c>
      <c r="AI51" s="184">
        <v>0</v>
      </c>
      <c r="AJ51" s="184">
        <v>2484105.3400000003</v>
      </c>
      <c r="AK51" s="184">
        <v>34.020000000000003</v>
      </c>
      <c r="AL51" s="184">
        <v>2.5200000000000005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254.51999999999998</v>
      </c>
      <c r="AW51" s="184">
        <v>0</v>
      </c>
      <c r="AX51" s="184">
        <v>0</v>
      </c>
      <c r="AY51" s="184">
        <v>48119.679999999993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1194755.0499999998</v>
      </c>
      <c r="BF51" s="184">
        <v>14771.100000000002</v>
      </c>
      <c r="BG51" s="184">
        <v>0</v>
      </c>
      <c r="BH51" s="184">
        <v>0</v>
      </c>
      <c r="BI51" s="184">
        <v>357.62000000000006</v>
      </c>
      <c r="BJ51" s="184">
        <v>0</v>
      </c>
      <c r="BK51" s="184">
        <v>555.92999999999995</v>
      </c>
      <c r="BL51" s="184">
        <v>16289.779999999999</v>
      </c>
      <c r="BM51" s="184">
        <v>0</v>
      </c>
      <c r="BN51" s="184">
        <v>85303.7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659.27</v>
      </c>
      <c r="BU51" s="184">
        <v>0</v>
      </c>
      <c r="BV51" s="184">
        <v>0</v>
      </c>
      <c r="BW51" s="184">
        <v>174.10000000000002</v>
      </c>
      <c r="BX51" s="184">
        <v>0</v>
      </c>
      <c r="BY51" s="184">
        <v>183129.39999999997</v>
      </c>
      <c r="BZ51" s="184">
        <v>0</v>
      </c>
      <c r="CA51" s="184">
        <v>50098.55</v>
      </c>
      <c r="CB51" s="184">
        <v>0</v>
      </c>
      <c r="CC51" s="184">
        <v>5519099</v>
      </c>
      <c r="CD51" s="195"/>
      <c r="CE51" s="195">
        <v>15355044.379999997</v>
      </c>
    </row>
    <row r="52" spans="1:84" ht="12.65" customHeight="1" x14ac:dyDescent="0.35">
      <c r="A52" s="171" t="s">
        <v>208</v>
      </c>
      <c r="B52" s="184"/>
      <c r="C52" s="195">
        <v>0</v>
      </c>
      <c r="D52" s="195">
        <v>0</v>
      </c>
      <c r="E52" s="195">
        <v>0</v>
      </c>
      <c r="F52" s="195">
        <v>0</v>
      </c>
      <c r="G52" s="195">
        <v>0</v>
      </c>
      <c r="H52" s="195">
        <v>0</v>
      </c>
      <c r="I52" s="195">
        <v>0</v>
      </c>
      <c r="J52" s="195">
        <v>0</v>
      </c>
      <c r="K52" s="195">
        <v>0</v>
      </c>
      <c r="L52" s="195">
        <v>0</v>
      </c>
      <c r="M52" s="195">
        <v>0</v>
      </c>
      <c r="N52" s="195">
        <v>0</v>
      </c>
      <c r="O52" s="195">
        <v>0</v>
      </c>
      <c r="P52" s="195">
        <v>0</v>
      </c>
      <c r="Q52" s="195">
        <v>0</v>
      </c>
      <c r="R52" s="195">
        <v>0</v>
      </c>
      <c r="S52" s="195">
        <v>0</v>
      </c>
      <c r="T52" s="195">
        <v>0</v>
      </c>
      <c r="U52" s="195">
        <v>0</v>
      </c>
      <c r="V52" s="195">
        <v>0</v>
      </c>
      <c r="W52" s="195">
        <v>0</v>
      </c>
      <c r="X52" s="195">
        <v>0</v>
      </c>
      <c r="Y52" s="195">
        <v>0</v>
      </c>
      <c r="Z52" s="195">
        <v>0</v>
      </c>
      <c r="AA52" s="195">
        <v>0</v>
      </c>
      <c r="AB52" s="195">
        <v>0</v>
      </c>
      <c r="AC52" s="195">
        <v>0</v>
      </c>
      <c r="AD52" s="195">
        <v>0</v>
      </c>
      <c r="AE52" s="195">
        <v>0</v>
      </c>
      <c r="AF52" s="195">
        <v>0</v>
      </c>
      <c r="AG52" s="195">
        <v>0</v>
      </c>
      <c r="AH52" s="195">
        <v>0</v>
      </c>
      <c r="AI52" s="195">
        <v>0</v>
      </c>
      <c r="AJ52" s="195">
        <v>0</v>
      </c>
      <c r="AK52" s="195">
        <v>0</v>
      </c>
      <c r="AL52" s="195">
        <v>0</v>
      </c>
      <c r="AM52" s="195">
        <v>0</v>
      </c>
      <c r="AN52" s="195">
        <v>0</v>
      </c>
      <c r="AO52" s="195">
        <v>0</v>
      </c>
      <c r="AP52" s="195">
        <v>0</v>
      </c>
      <c r="AQ52" s="195">
        <v>0</v>
      </c>
      <c r="AR52" s="195">
        <v>0</v>
      </c>
      <c r="AS52" s="195">
        <v>0</v>
      </c>
      <c r="AT52" s="195">
        <v>0</v>
      </c>
      <c r="AU52" s="195">
        <v>0</v>
      </c>
      <c r="AV52" s="195">
        <v>0</v>
      </c>
      <c r="AW52" s="195">
        <v>0</v>
      </c>
      <c r="AX52" s="195">
        <v>0</v>
      </c>
      <c r="AY52" s="195">
        <v>0</v>
      </c>
      <c r="AZ52" s="195">
        <v>0</v>
      </c>
      <c r="BA52" s="195">
        <v>0</v>
      </c>
      <c r="BB52" s="195">
        <v>0</v>
      </c>
      <c r="BC52" s="195">
        <v>0</v>
      </c>
      <c r="BD52" s="195">
        <v>0</v>
      </c>
      <c r="BE52" s="195">
        <v>0</v>
      </c>
      <c r="BF52" s="195">
        <v>0</v>
      </c>
      <c r="BG52" s="195">
        <v>0</v>
      </c>
      <c r="BH52" s="195">
        <v>0</v>
      </c>
      <c r="BI52" s="195">
        <v>0</v>
      </c>
      <c r="BJ52" s="195">
        <v>0</v>
      </c>
      <c r="BK52" s="195">
        <v>0</v>
      </c>
      <c r="BL52" s="195">
        <v>0</v>
      </c>
      <c r="BM52" s="195">
        <v>0</v>
      </c>
      <c r="BN52" s="195">
        <v>0</v>
      </c>
      <c r="BO52" s="195">
        <v>0</v>
      </c>
      <c r="BP52" s="195">
        <v>0</v>
      </c>
      <c r="BQ52" s="195">
        <v>0</v>
      </c>
      <c r="BR52" s="195">
        <v>0</v>
      </c>
      <c r="BS52" s="195">
        <v>0</v>
      </c>
      <c r="BT52" s="195">
        <v>0</v>
      </c>
      <c r="BU52" s="195">
        <v>0</v>
      </c>
      <c r="BV52" s="195">
        <v>0</v>
      </c>
      <c r="BW52" s="195">
        <v>0</v>
      </c>
      <c r="BX52" s="195">
        <v>0</v>
      </c>
      <c r="BY52" s="195">
        <v>0</v>
      </c>
      <c r="BZ52" s="195">
        <v>0</v>
      </c>
      <c r="CA52" s="195">
        <v>0</v>
      </c>
      <c r="CB52" s="195">
        <v>0</v>
      </c>
      <c r="CC52" s="195">
        <v>0</v>
      </c>
      <c r="CD52" s="195"/>
      <c r="CE52" s="195">
        <v>0</v>
      </c>
    </row>
    <row r="53" spans="1:84" ht="12.65" customHeight="1" x14ac:dyDescent="0.35">
      <c r="A53" s="175" t="s">
        <v>206</v>
      </c>
      <c r="B53" s="195">
        <v>15355044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3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1" t="s">
        <v>220</v>
      </c>
      <c r="S58" s="244" t="s">
        <v>221</v>
      </c>
      <c r="T58" s="244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4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4" t="s">
        <v>221</v>
      </c>
      <c r="AW58" s="244" t="s">
        <v>221</v>
      </c>
      <c r="AX58" s="244" t="s">
        <v>221</v>
      </c>
      <c r="AY58" s="170" t="s">
        <v>231</v>
      </c>
      <c r="AZ58" s="170" t="s">
        <v>231</v>
      </c>
      <c r="BA58" s="244" t="s">
        <v>221</v>
      </c>
      <c r="BB58" s="244" t="s">
        <v>221</v>
      </c>
      <c r="BC58" s="244" t="s">
        <v>221</v>
      </c>
      <c r="BD58" s="244" t="s">
        <v>221</v>
      </c>
      <c r="BE58" s="170" t="s">
        <v>232</v>
      </c>
      <c r="BF58" s="244" t="s">
        <v>221</v>
      </c>
      <c r="BG58" s="244" t="s">
        <v>221</v>
      </c>
      <c r="BH58" s="244" t="s">
        <v>221</v>
      </c>
      <c r="BI58" s="244" t="s">
        <v>221</v>
      </c>
      <c r="BJ58" s="244" t="s">
        <v>221</v>
      </c>
      <c r="BK58" s="244" t="s">
        <v>221</v>
      </c>
      <c r="BL58" s="244" t="s">
        <v>221</v>
      </c>
      <c r="BM58" s="244" t="s">
        <v>221</v>
      </c>
      <c r="BN58" s="244" t="s">
        <v>221</v>
      </c>
      <c r="BO58" s="244" t="s">
        <v>221</v>
      </c>
      <c r="BP58" s="244" t="s">
        <v>221</v>
      </c>
      <c r="BQ58" s="244" t="s">
        <v>221</v>
      </c>
      <c r="BR58" s="244" t="s">
        <v>221</v>
      </c>
      <c r="BS58" s="244" t="s">
        <v>221</v>
      </c>
      <c r="BT58" s="244" t="s">
        <v>221</v>
      </c>
      <c r="BU58" s="244" t="s">
        <v>221</v>
      </c>
      <c r="BV58" s="244" t="s">
        <v>221</v>
      </c>
      <c r="BW58" s="244" t="s">
        <v>221</v>
      </c>
      <c r="BX58" s="244" t="s">
        <v>221</v>
      </c>
      <c r="BY58" s="244" t="s">
        <v>221</v>
      </c>
      <c r="BZ58" s="244" t="s">
        <v>221</v>
      </c>
      <c r="CA58" s="244" t="s">
        <v>221</v>
      </c>
      <c r="CB58" s="244" t="s">
        <v>221</v>
      </c>
      <c r="CC58" s="244" t="s">
        <v>221</v>
      </c>
      <c r="CD58" s="244" t="s">
        <v>221</v>
      </c>
      <c r="CE58" s="244" t="s">
        <v>221</v>
      </c>
    </row>
    <row r="59" spans="1:84" ht="12.65" customHeight="1" x14ac:dyDescent="0.35">
      <c r="A59" s="171" t="s">
        <v>233</v>
      </c>
      <c r="B59" s="175"/>
      <c r="C59" s="184">
        <v>2062</v>
      </c>
      <c r="D59" s="184">
        <v>0</v>
      </c>
      <c r="E59" s="184">
        <v>24142</v>
      </c>
      <c r="F59" s="184">
        <v>0</v>
      </c>
      <c r="G59" s="184">
        <v>0</v>
      </c>
      <c r="H59" s="184">
        <v>0</v>
      </c>
      <c r="I59" s="184">
        <v>0</v>
      </c>
      <c r="J59" s="184">
        <v>1156</v>
      </c>
      <c r="K59" s="184">
        <v>0</v>
      </c>
      <c r="L59" s="184">
        <v>0</v>
      </c>
      <c r="M59" s="184">
        <v>0</v>
      </c>
      <c r="N59" s="184">
        <v>0</v>
      </c>
      <c r="O59" s="184">
        <v>3185</v>
      </c>
      <c r="P59" s="184">
        <v>291795</v>
      </c>
      <c r="Q59" s="184">
        <v>894000</v>
      </c>
      <c r="R59" s="184">
        <v>0</v>
      </c>
      <c r="S59" s="245"/>
      <c r="T59" s="245"/>
      <c r="U59" s="184">
        <v>410543</v>
      </c>
      <c r="V59" s="184">
        <v>0</v>
      </c>
      <c r="W59" s="184">
        <v>1972</v>
      </c>
      <c r="X59" s="184">
        <v>17258</v>
      </c>
      <c r="Y59" s="184">
        <v>106794</v>
      </c>
      <c r="Z59" s="184">
        <v>0</v>
      </c>
      <c r="AA59" s="184">
        <v>870</v>
      </c>
      <c r="AB59" s="245"/>
      <c r="AC59" s="184">
        <v>36919</v>
      </c>
      <c r="AD59" s="184">
        <v>23943</v>
      </c>
      <c r="AE59" s="184">
        <v>11359</v>
      </c>
      <c r="AF59" s="184">
        <v>0</v>
      </c>
      <c r="AG59" s="184">
        <v>39909</v>
      </c>
      <c r="AH59" s="184">
        <v>0</v>
      </c>
      <c r="AI59" s="184">
        <v>0</v>
      </c>
      <c r="AJ59" s="184">
        <v>199029.53</v>
      </c>
      <c r="AK59" s="184">
        <v>9750</v>
      </c>
      <c r="AL59" s="184">
        <v>3163</v>
      </c>
      <c r="AM59" s="184">
        <v>0</v>
      </c>
      <c r="AN59" s="184">
        <v>0</v>
      </c>
      <c r="AO59" s="184">
        <v>0</v>
      </c>
      <c r="AP59" s="184">
        <v>0</v>
      </c>
      <c r="AQ59" s="184">
        <v>0</v>
      </c>
      <c r="AR59" s="184">
        <v>0</v>
      </c>
      <c r="AS59" s="184">
        <v>0</v>
      </c>
      <c r="AT59" s="184">
        <v>0</v>
      </c>
      <c r="AU59" s="184">
        <v>0</v>
      </c>
      <c r="AV59" s="245"/>
      <c r="AW59" s="245"/>
      <c r="AX59" s="245"/>
      <c r="AY59" s="185">
        <v>94990</v>
      </c>
      <c r="AZ59" s="185">
        <v>117641</v>
      </c>
      <c r="BA59" s="245"/>
      <c r="BB59" s="245"/>
      <c r="BC59" s="245"/>
      <c r="BD59" s="245"/>
      <c r="BE59" s="185">
        <v>238248</v>
      </c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6"/>
      <c r="CE59" s="195"/>
    </row>
    <row r="60" spans="1:84" ht="12.65" customHeight="1" x14ac:dyDescent="0.35">
      <c r="A60" s="247" t="s">
        <v>234</v>
      </c>
      <c r="B60" s="175"/>
      <c r="C60" s="184">
        <v>19.572241379310345</v>
      </c>
      <c r="D60" s="184">
        <v>0</v>
      </c>
      <c r="E60" s="184">
        <v>168.13978448275861</v>
      </c>
      <c r="F60" s="184">
        <v>0</v>
      </c>
      <c r="G60" s="184">
        <v>8.8936781609195402E-3</v>
      </c>
      <c r="H60" s="184">
        <v>0</v>
      </c>
      <c r="I60" s="184">
        <v>0</v>
      </c>
      <c r="J60" s="184">
        <v>0</v>
      </c>
      <c r="K60" s="184">
        <v>0</v>
      </c>
      <c r="L60" s="184">
        <v>0</v>
      </c>
      <c r="M60" s="184">
        <v>0</v>
      </c>
      <c r="N60" s="184">
        <v>0</v>
      </c>
      <c r="O60" s="184">
        <v>34.158860153256704</v>
      </c>
      <c r="P60" s="184">
        <v>41.724674329501923</v>
      </c>
      <c r="Q60" s="184">
        <v>11.323697318007662</v>
      </c>
      <c r="R60" s="184">
        <v>0</v>
      </c>
      <c r="S60" s="184">
        <v>13.081326628352489</v>
      </c>
      <c r="T60" s="184">
        <v>0.29266283524904219</v>
      </c>
      <c r="U60" s="184">
        <v>31.029832375478929</v>
      </c>
      <c r="V60" s="184">
        <v>4.071355363984674</v>
      </c>
      <c r="W60" s="184">
        <v>4.7011973180076634</v>
      </c>
      <c r="X60" s="184">
        <v>8.851834291187739</v>
      </c>
      <c r="Y60" s="184">
        <v>26.728309386973176</v>
      </c>
      <c r="Z60" s="184">
        <v>3.5774664750957861</v>
      </c>
      <c r="AA60" s="184">
        <v>1.9760727969348659</v>
      </c>
      <c r="AB60" s="184">
        <v>26.142643678160919</v>
      </c>
      <c r="AC60" s="184">
        <v>15.261317049808429</v>
      </c>
      <c r="AD60" s="184">
        <v>0</v>
      </c>
      <c r="AE60" s="184">
        <v>0</v>
      </c>
      <c r="AF60" s="184">
        <v>0</v>
      </c>
      <c r="AG60" s="184">
        <v>66.943534482758622</v>
      </c>
      <c r="AH60" s="184">
        <v>0</v>
      </c>
      <c r="AI60" s="184">
        <v>0</v>
      </c>
      <c r="AJ60" s="184">
        <v>294.78595785440604</v>
      </c>
      <c r="AK60" s="184">
        <v>3.4111111111111114</v>
      </c>
      <c r="AL60" s="184">
        <v>1.8316570881226053</v>
      </c>
      <c r="AM60" s="184">
        <v>0</v>
      </c>
      <c r="AN60" s="184">
        <v>0</v>
      </c>
      <c r="AO60" s="184">
        <v>0</v>
      </c>
      <c r="AP60" s="184">
        <v>0</v>
      </c>
      <c r="AQ60" s="184">
        <v>0</v>
      </c>
      <c r="AR60" s="184">
        <v>0</v>
      </c>
      <c r="AS60" s="184">
        <v>0</v>
      </c>
      <c r="AT60" s="184">
        <v>0</v>
      </c>
      <c r="AU60" s="184">
        <v>0</v>
      </c>
      <c r="AV60" s="184">
        <v>12.655320881226052</v>
      </c>
      <c r="AW60" s="184">
        <v>0</v>
      </c>
      <c r="AX60" s="184">
        <v>0</v>
      </c>
      <c r="AY60" s="184">
        <v>33.064631226053642</v>
      </c>
      <c r="AZ60" s="184">
        <v>0</v>
      </c>
      <c r="BA60" s="184">
        <v>0</v>
      </c>
      <c r="BB60" s="184">
        <v>0</v>
      </c>
      <c r="BC60" s="184">
        <v>0</v>
      </c>
      <c r="BD60" s="184">
        <v>0</v>
      </c>
      <c r="BE60" s="184">
        <v>7.9118486590038319</v>
      </c>
      <c r="BF60" s="184">
        <v>35.077753831417624</v>
      </c>
      <c r="BG60" s="184">
        <v>0</v>
      </c>
      <c r="BH60" s="184">
        <v>0</v>
      </c>
      <c r="BI60" s="184">
        <v>0</v>
      </c>
      <c r="BJ60" s="184">
        <v>0</v>
      </c>
      <c r="BK60" s="184">
        <v>0</v>
      </c>
      <c r="BL60" s="184">
        <v>1.8390804597701149</v>
      </c>
      <c r="BM60" s="184">
        <v>0</v>
      </c>
      <c r="BN60" s="184">
        <v>4.0101053639846747</v>
      </c>
      <c r="BO60" s="184">
        <v>0</v>
      </c>
      <c r="BP60" s="184">
        <v>0</v>
      </c>
      <c r="BQ60" s="184">
        <v>0</v>
      </c>
      <c r="BR60" s="184">
        <v>0</v>
      </c>
      <c r="BS60" s="184">
        <v>0</v>
      </c>
      <c r="BT60" s="184">
        <v>0</v>
      </c>
      <c r="BU60" s="184">
        <v>0</v>
      </c>
      <c r="BV60" s="184">
        <v>0</v>
      </c>
      <c r="BW60" s="184">
        <v>0</v>
      </c>
      <c r="BX60" s="184">
        <v>0</v>
      </c>
      <c r="BY60" s="184">
        <v>16.939386973180078</v>
      </c>
      <c r="BZ60" s="184">
        <v>6.1337356321839076</v>
      </c>
      <c r="CA60" s="184">
        <v>5.5609578544061309</v>
      </c>
      <c r="CB60" s="184">
        <v>0</v>
      </c>
      <c r="CC60" s="184">
        <v>6.1194204980842919</v>
      </c>
      <c r="CD60" s="246" t="s">
        <v>221</v>
      </c>
      <c r="CE60" s="248">
        <v>906.92667145593839</v>
      </c>
    </row>
    <row r="61" spans="1:84" ht="12.65" customHeight="1" x14ac:dyDescent="0.35">
      <c r="A61" s="171" t="s">
        <v>235</v>
      </c>
      <c r="B61" s="175"/>
      <c r="C61" s="184">
        <v>2647614.1100000003</v>
      </c>
      <c r="D61" s="184">
        <v>0</v>
      </c>
      <c r="E61" s="184">
        <v>15377431.789999999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3660902.9800000004</v>
      </c>
      <c r="P61" s="184">
        <v>5616969.1700000009</v>
      </c>
      <c r="Q61" s="184">
        <v>1410508.75</v>
      </c>
      <c r="R61" s="184">
        <v>0</v>
      </c>
      <c r="S61" s="184">
        <v>612742.6100000001</v>
      </c>
      <c r="T61" s="184">
        <v>152112.29</v>
      </c>
      <c r="U61" s="184">
        <v>2287997.5500000003</v>
      </c>
      <c r="V61" s="184">
        <v>388556.27999999997</v>
      </c>
      <c r="W61" s="184">
        <v>613970.98</v>
      </c>
      <c r="X61" s="184">
        <v>839880.49</v>
      </c>
      <c r="Y61" s="184">
        <v>2401884.919999999</v>
      </c>
      <c r="Z61" s="184">
        <v>384116.46</v>
      </c>
      <c r="AA61" s="184">
        <v>210771.20999999996</v>
      </c>
      <c r="AB61" s="184">
        <v>2852728.65</v>
      </c>
      <c r="AC61" s="184">
        <v>1405355.16</v>
      </c>
      <c r="AD61" s="184">
        <v>0</v>
      </c>
      <c r="AE61" s="184">
        <v>0</v>
      </c>
      <c r="AF61" s="184">
        <v>0</v>
      </c>
      <c r="AG61" s="184">
        <v>6842764.0999999996</v>
      </c>
      <c r="AH61" s="184">
        <v>0</v>
      </c>
      <c r="AI61" s="184">
        <v>0</v>
      </c>
      <c r="AJ61" s="184">
        <v>33187105.32</v>
      </c>
      <c r="AK61" s="184">
        <v>261058.3</v>
      </c>
      <c r="AL61" s="184">
        <v>177964.13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6383613.9199999999</v>
      </c>
      <c r="AW61" s="184">
        <v>0</v>
      </c>
      <c r="AX61" s="184">
        <v>0</v>
      </c>
      <c r="AY61" s="184">
        <v>1684167.32</v>
      </c>
      <c r="AZ61" s="184">
        <v>0</v>
      </c>
      <c r="BA61" s="184">
        <v>0</v>
      </c>
      <c r="BB61" s="184">
        <v>0</v>
      </c>
      <c r="BC61" s="184">
        <v>0</v>
      </c>
      <c r="BD61" s="184">
        <v>0</v>
      </c>
      <c r="BE61" s="184">
        <v>556524.98</v>
      </c>
      <c r="BF61" s="184">
        <v>1946850.1400000001</v>
      </c>
      <c r="BG61" s="184">
        <v>0</v>
      </c>
      <c r="BH61" s="184">
        <v>0</v>
      </c>
      <c r="BI61" s="184">
        <v>0</v>
      </c>
      <c r="BJ61" s="184">
        <v>0</v>
      </c>
      <c r="BK61" s="184">
        <v>0</v>
      </c>
      <c r="BL61" s="184">
        <v>83980.799999999988</v>
      </c>
      <c r="BM61" s="184">
        <v>0</v>
      </c>
      <c r="BN61" s="184">
        <v>560764.1100000001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1826907.7300000004</v>
      </c>
      <c r="BZ61" s="184">
        <v>579658.87999999989</v>
      </c>
      <c r="CA61" s="184">
        <v>599211.74</v>
      </c>
      <c r="CB61" s="184">
        <v>0</v>
      </c>
      <c r="CC61" s="184">
        <v>410412.35000000009</v>
      </c>
      <c r="CD61" s="246" t="s">
        <v>221</v>
      </c>
      <c r="CE61" s="195">
        <v>95964527.219999969</v>
      </c>
      <c r="CF61" s="249"/>
    </row>
    <row r="62" spans="1:84" ht="12.65" customHeight="1" x14ac:dyDescent="0.35">
      <c r="A62" s="171" t="s">
        <v>3</v>
      </c>
      <c r="B62" s="175"/>
      <c r="C62" s="195">
        <v>572675</v>
      </c>
      <c r="D62" s="195">
        <v>0</v>
      </c>
      <c r="E62" s="195">
        <v>4329636</v>
      </c>
      <c r="F62" s="195">
        <v>0</v>
      </c>
      <c r="G62" s="195">
        <v>93</v>
      </c>
      <c r="H62" s="195">
        <v>0</v>
      </c>
      <c r="I62" s="195">
        <v>0</v>
      </c>
      <c r="J62" s="195">
        <v>0</v>
      </c>
      <c r="K62" s="195">
        <v>0</v>
      </c>
      <c r="L62" s="195">
        <v>0</v>
      </c>
      <c r="M62" s="195">
        <v>0</v>
      </c>
      <c r="N62" s="195">
        <v>0</v>
      </c>
      <c r="O62" s="195">
        <v>968791</v>
      </c>
      <c r="P62" s="195">
        <v>1125851</v>
      </c>
      <c r="Q62" s="195">
        <v>340306</v>
      </c>
      <c r="R62" s="195">
        <v>0</v>
      </c>
      <c r="S62" s="195">
        <v>271115</v>
      </c>
      <c r="T62" s="195">
        <v>16016</v>
      </c>
      <c r="U62" s="195">
        <v>750507</v>
      </c>
      <c r="V62" s="195">
        <v>110822</v>
      </c>
      <c r="W62" s="195">
        <v>146545</v>
      </c>
      <c r="X62" s="195">
        <v>237598</v>
      </c>
      <c r="Y62" s="195">
        <v>684794</v>
      </c>
      <c r="Z62" s="195">
        <v>103006</v>
      </c>
      <c r="AA62" s="195">
        <v>57096</v>
      </c>
      <c r="AB62" s="195">
        <v>754098</v>
      </c>
      <c r="AC62" s="195">
        <v>407086</v>
      </c>
      <c r="AD62" s="195">
        <v>0</v>
      </c>
      <c r="AE62" s="195">
        <v>0</v>
      </c>
      <c r="AF62" s="195">
        <v>0</v>
      </c>
      <c r="AG62" s="195">
        <v>1732188</v>
      </c>
      <c r="AH62" s="195">
        <v>0</v>
      </c>
      <c r="AI62" s="195">
        <v>0</v>
      </c>
      <c r="AJ62" s="195">
        <v>6666484</v>
      </c>
      <c r="AK62" s="195">
        <v>83469</v>
      </c>
      <c r="AL62" s="195">
        <v>52259</v>
      </c>
      <c r="AM62" s="195">
        <v>0</v>
      </c>
      <c r="AN62" s="195">
        <v>0</v>
      </c>
      <c r="AO62" s="195">
        <v>0</v>
      </c>
      <c r="AP62" s="195">
        <v>0</v>
      </c>
      <c r="AQ62" s="195">
        <v>0</v>
      </c>
      <c r="AR62" s="195">
        <v>0</v>
      </c>
      <c r="AS62" s="195">
        <v>0</v>
      </c>
      <c r="AT62" s="195">
        <v>0</v>
      </c>
      <c r="AU62" s="195">
        <v>0</v>
      </c>
      <c r="AV62" s="195">
        <v>317731</v>
      </c>
      <c r="AW62" s="195">
        <v>0</v>
      </c>
      <c r="AX62" s="195">
        <v>0</v>
      </c>
      <c r="AY62" s="195">
        <v>701071</v>
      </c>
      <c r="AZ62" s="195">
        <v>0</v>
      </c>
      <c r="BA62" s="195">
        <v>0</v>
      </c>
      <c r="BB62" s="195">
        <v>0</v>
      </c>
      <c r="BC62" s="195">
        <v>0</v>
      </c>
      <c r="BD62" s="195">
        <v>0</v>
      </c>
      <c r="BE62" s="195">
        <v>188383</v>
      </c>
      <c r="BF62" s="195">
        <v>734177</v>
      </c>
      <c r="BG62" s="195">
        <v>0</v>
      </c>
      <c r="BH62" s="195">
        <v>0</v>
      </c>
      <c r="BI62" s="195">
        <v>0</v>
      </c>
      <c r="BJ62" s="195">
        <v>0</v>
      </c>
      <c r="BK62" s="195">
        <v>0</v>
      </c>
      <c r="BL62" s="195">
        <v>31601</v>
      </c>
      <c r="BM62" s="195">
        <v>0</v>
      </c>
      <c r="BN62" s="195">
        <v>137280</v>
      </c>
      <c r="BO62" s="195">
        <v>0</v>
      </c>
      <c r="BP62" s="195">
        <v>0</v>
      </c>
      <c r="BQ62" s="195">
        <v>0</v>
      </c>
      <c r="BR62" s="195">
        <v>-185</v>
      </c>
      <c r="BS62" s="195">
        <v>0</v>
      </c>
      <c r="BT62" s="195">
        <v>0</v>
      </c>
      <c r="BU62" s="195">
        <v>0</v>
      </c>
      <c r="BV62" s="195">
        <v>0</v>
      </c>
      <c r="BW62" s="195">
        <v>0</v>
      </c>
      <c r="BX62" s="195">
        <v>0</v>
      </c>
      <c r="BY62" s="195">
        <v>487478</v>
      </c>
      <c r="BZ62" s="195">
        <v>166495</v>
      </c>
      <c r="CA62" s="195">
        <v>163536</v>
      </c>
      <c r="CB62" s="195">
        <v>0</v>
      </c>
      <c r="CC62" s="195">
        <v>166603</v>
      </c>
      <c r="CD62" s="246" t="s">
        <v>221</v>
      </c>
      <c r="CE62" s="195">
        <v>22504605</v>
      </c>
      <c r="CF62" s="249"/>
    </row>
    <row r="63" spans="1:84" ht="12.65" customHeight="1" x14ac:dyDescent="0.35">
      <c r="A63" s="171" t="s">
        <v>236</v>
      </c>
      <c r="B63" s="175"/>
      <c r="C63" s="184">
        <v>1467492.52</v>
      </c>
      <c r="D63" s="184">
        <v>0</v>
      </c>
      <c r="E63" s="184">
        <v>168097.75000000003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430506.75</v>
      </c>
      <c r="P63" s="184">
        <v>1398661.3900000001</v>
      </c>
      <c r="Q63" s="184">
        <v>0</v>
      </c>
      <c r="R63" s="184">
        <v>0</v>
      </c>
      <c r="S63" s="184">
        <v>0</v>
      </c>
      <c r="T63" s="184">
        <v>0</v>
      </c>
      <c r="U63" s="184">
        <v>40563.75</v>
      </c>
      <c r="V63" s="184">
        <v>0</v>
      </c>
      <c r="W63" s="184">
        <v>0</v>
      </c>
      <c r="X63" s="184">
        <v>0</v>
      </c>
      <c r="Y63" s="184">
        <v>32442</v>
      </c>
      <c r="Z63" s="184">
        <v>15900</v>
      </c>
      <c r="AA63" s="184">
        <v>0</v>
      </c>
      <c r="AB63" s="184">
        <v>0</v>
      </c>
      <c r="AC63" s="184">
        <v>29406</v>
      </c>
      <c r="AD63" s="184">
        <v>0</v>
      </c>
      <c r="AE63" s="184">
        <v>0</v>
      </c>
      <c r="AF63" s="184">
        <v>0</v>
      </c>
      <c r="AG63" s="184">
        <v>2455663.27</v>
      </c>
      <c r="AH63" s="184">
        <v>0</v>
      </c>
      <c r="AI63" s="184">
        <v>0</v>
      </c>
      <c r="AJ63" s="184">
        <v>1585810.4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4218300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-54528.1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1125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199964</v>
      </c>
      <c r="CD63" s="246" t="s">
        <v>221</v>
      </c>
      <c r="CE63" s="195">
        <v>11989404.73</v>
      </c>
      <c r="CF63" s="249"/>
    </row>
    <row r="64" spans="1:84" ht="12.65" customHeight="1" x14ac:dyDescent="0.35">
      <c r="A64" s="171" t="s">
        <v>237</v>
      </c>
      <c r="B64" s="175"/>
      <c r="C64" s="184">
        <v>500625.16000000003</v>
      </c>
      <c r="D64" s="184">
        <v>0</v>
      </c>
      <c r="E64" s="184">
        <v>800556.24999999977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349048.22</v>
      </c>
      <c r="P64" s="184">
        <v>7599290.0900000026</v>
      </c>
      <c r="Q64" s="184">
        <v>71064.39</v>
      </c>
      <c r="R64" s="184">
        <v>0</v>
      </c>
      <c r="S64" s="184">
        <v>-59852.190000000104</v>
      </c>
      <c r="T64" s="184">
        <v>1192.2100000000003</v>
      </c>
      <c r="U64" s="184">
        <v>1992511.77</v>
      </c>
      <c r="V64" s="184">
        <v>26914.09</v>
      </c>
      <c r="W64" s="184">
        <v>75004.03</v>
      </c>
      <c r="X64" s="184">
        <v>179789.8</v>
      </c>
      <c r="Y64" s="184">
        <v>-84569.110000000044</v>
      </c>
      <c r="Z64" s="184">
        <v>20676.07</v>
      </c>
      <c r="AA64" s="184">
        <v>205088.47</v>
      </c>
      <c r="AB64" s="184">
        <v>8854120.7000000011</v>
      </c>
      <c r="AC64" s="184">
        <v>289007.02</v>
      </c>
      <c r="AD64" s="184">
        <v>20261.389999999996</v>
      </c>
      <c r="AE64" s="184">
        <v>126.82</v>
      </c>
      <c r="AF64" s="184">
        <v>0</v>
      </c>
      <c r="AG64" s="184">
        <v>1163362.6499999999</v>
      </c>
      <c r="AH64" s="184">
        <v>0</v>
      </c>
      <c r="AI64" s="184">
        <v>0</v>
      </c>
      <c r="AJ64" s="184">
        <v>2685407.8499999996</v>
      </c>
      <c r="AK64" s="184">
        <v>148.72</v>
      </c>
      <c r="AL64" s="184">
        <v>123.85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235924.54</v>
      </c>
      <c r="AW64" s="184">
        <v>0</v>
      </c>
      <c r="AX64" s="184">
        <v>0</v>
      </c>
      <c r="AY64" s="184">
        <v>753166.83000000007</v>
      </c>
      <c r="AZ64" s="184">
        <v>0</v>
      </c>
      <c r="BA64" s="184">
        <v>0</v>
      </c>
      <c r="BB64" s="184">
        <v>0</v>
      </c>
      <c r="BC64" s="184">
        <v>0</v>
      </c>
      <c r="BD64" s="184">
        <v>32775.089999999997</v>
      </c>
      <c r="BE64" s="184">
        <v>-639.05999999999221</v>
      </c>
      <c r="BF64" s="184">
        <v>143275.13999999998</v>
      </c>
      <c r="BG64" s="184">
        <v>0</v>
      </c>
      <c r="BH64" s="184">
        <v>0</v>
      </c>
      <c r="BI64" s="184">
        <v>36920.78</v>
      </c>
      <c r="BJ64" s="184">
        <v>0</v>
      </c>
      <c r="BK64" s="184">
        <v>0</v>
      </c>
      <c r="BL64" s="184">
        <v>22400.829999999998</v>
      </c>
      <c r="BM64" s="184">
        <v>0</v>
      </c>
      <c r="BN64" s="184">
        <v>28059.850000000002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5.28</v>
      </c>
      <c r="BU64" s="184">
        <v>0</v>
      </c>
      <c r="BV64" s="184">
        <v>0</v>
      </c>
      <c r="BW64" s="184">
        <v>41339.85</v>
      </c>
      <c r="BX64" s="184">
        <v>0</v>
      </c>
      <c r="BY64" s="184">
        <v>28.21</v>
      </c>
      <c r="BZ64" s="184">
        <v>0</v>
      </c>
      <c r="CA64" s="184">
        <v>920.31</v>
      </c>
      <c r="CB64" s="184">
        <v>0</v>
      </c>
      <c r="CC64" s="184">
        <v>206538.95</v>
      </c>
      <c r="CD64" s="246" t="s">
        <v>221</v>
      </c>
      <c r="CE64" s="195">
        <v>26190614.850000009</v>
      </c>
      <c r="CF64" s="249"/>
    </row>
    <row r="65" spans="1:84" ht="12.65" customHeight="1" x14ac:dyDescent="0.35">
      <c r="A65" s="171" t="s">
        <v>238</v>
      </c>
      <c r="B65" s="175"/>
      <c r="C65" s="184">
        <v>408.15000000000003</v>
      </c>
      <c r="D65" s="184">
        <v>0</v>
      </c>
      <c r="E65" s="184">
        <v>3663.2299999999996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1204.1000000000001</v>
      </c>
      <c r="P65" s="184">
        <v>5845.21</v>
      </c>
      <c r="Q65" s="184">
        <v>1161.75</v>
      </c>
      <c r="R65" s="184">
        <v>0</v>
      </c>
      <c r="S65" s="184">
        <v>0</v>
      </c>
      <c r="T65" s="184">
        <v>110.24000000000001</v>
      </c>
      <c r="U65" s="184">
        <v>96.45</v>
      </c>
      <c r="V65" s="184">
        <v>0</v>
      </c>
      <c r="W65" s="184">
        <v>385.8</v>
      </c>
      <c r="X65" s="184">
        <v>0</v>
      </c>
      <c r="Y65" s="184">
        <v>1018.27</v>
      </c>
      <c r="Z65" s="184">
        <v>192.9</v>
      </c>
      <c r="AA65" s="184">
        <v>362.18</v>
      </c>
      <c r="AB65" s="184">
        <v>192.9</v>
      </c>
      <c r="AC65" s="184">
        <v>482.25</v>
      </c>
      <c r="AD65" s="184">
        <v>0</v>
      </c>
      <c r="AE65" s="184">
        <v>0</v>
      </c>
      <c r="AF65" s="184">
        <v>0</v>
      </c>
      <c r="AG65" s="184">
        <v>472.13</v>
      </c>
      <c r="AH65" s="184">
        <v>0</v>
      </c>
      <c r="AI65" s="184">
        <v>0</v>
      </c>
      <c r="AJ65" s="184">
        <v>320015.44</v>
      </c>
      <c r="AK65" s="184">
        <v>0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3778.5400000000004</v>
      </c>
      <c r="AW65" s="184">
        <v>0</v>
      </c>
      <c r="AX65" s="184">
        <v>0</v>
      </c>
      <c r="AY65" s="184">
        <v>289.35000000000002</v>
      </c>
      <c r="AZ65" s="184">
        <v>0</v>
      </c>
      <c r="BA65" s="184">
        <v>0</v>
      </c>
      <c r="BB65" s="184">
        <v>0</v>
      </c>
      <c r="BC65" s="184">
        <v>0</v>
      </c>
      <c r="BD65" s="184">
        <v>0</v>
      </c>
      <c r="BE65" s="184">
        <v>1477390.6200000003</v>
      </c>
      <c r="BF65" s="184">
        <v>16426.460000000003</v>
      </c>
      <c r="BG65" s="184">
        <v>0</v>
      </c>
      <c r="BH65" s="184">
        <v>0</v>
      </c>
      <c r="BI65" s="184">
        <v>0</v>
      </c>
      <c r="BJ65" s="184">
        <v>0</v>
      </c>
      <c r="BK65" s="184">
        <v>0</v>
      </c>
      <c r="BL65" s="184">
        <v>3.59</v>
      </c>
      <c r="BM65" s="184">
        <v>0</v>
      </c>
      <c r="BN65" s="184">
        <v>2003.3600000000001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989.53999999999985</v>
      </c>
      <c r="BZ65" s="184">
        <v>0</v>
      </c>
      <c r="CA65" s="184">
        <v>0</v>
      </c>
      <c r="CB65" s="184">
        <v>0</v>
      </c>
      <c r="CC65" s="184">
        <v>53774.86</v>
      </c>
      <c r="CD65" s="246" t="s">
        <v>221</v>
      </c>
      <c r="CE65" s="195">
        <v>1890267.3200000005</v>
      </c>
      <c r="CF65" s="249"/>
    </row>
    <row r="66" spans="1:84" ht="12.65" customHeight="1" x14ac:dyDescent="0.35">
      <c r="A66" s="171" t="s">
        <v>239</v>
      </c>
      <c r="B66" s="175"/>
      <c r="C66" s="184">
        <v>35277.769999999997</v>
      </c>
      <c r="D66" s="184">
        <v>0</v>
      </c>
      <c r="E66" s="184">
        <v>324784.74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184">
        <v>200959.65</v>
      </c>
      <c r="P66" s="184">
        <v>1290612.4699999995</v>
      </c>
      <c r="Q66" s="184">
        <v>56478.46</v>
      </c>
      <c r="R66" s="184">
        <v>0</v>
      </c>
      <c r="S66" s="184">
        <v>52123.637032700019</v>
      </c>
      <c r="T66" s="184">
        <v>0</v>
      </c>
      <c r="U66" s="184">
        <v>1177771.04</v>
      </c>
      <c r="V66" s="184">
        <v>18292.190000000002</v>
      </c>
      <c r="W66" s="184">
        <v>265605.55</v>
      </c>
      <c r="X66" s="184">
        <v>199429.26</v>
      </c>
      <c r="Y66" s="184">
        <v>1204751.69</v>
      </c>
      <c r="Z66" s="184">
        <v>1809670.1400000001</v>
      </c>
      <c r="AA66" s="184">
        <v>319815.01</v>
      </c>
      <c r="AB66" s="184">
        <v>371747.82</v>
      </c>
      <c r="AC66" s="184">
        <v>1229.0299999999988</v>
      </c>
      <c r="AD66" s="184">
        <v>540027.96</v>
      </c>
      <c r="AE66" s="184">
        <v>771642.98999999987</v>
      </c>
      <c r="AF66" s="184">
        <v>0</v>
      </c>
      <c r="AG66" s="184">
        <v>1579108.8824176418</v>
      </c>
      <c r="AH66" s="184">
        <v>0</v>
      </c>
      <c r="AI66" s="184">
        <v>0</v>
      </c>
      <c r="AJ66" s="184">
        <v>5027219.04</v>
      </c>
      <c r="AK66" s="184">
        <v>77020.679999999993</v>
      </c>
      <c r="AL66" s="184">
        <v>25323.3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51404.956020000012</v>
      </c>
      <c r="AS66" s="184">
        <v>0</v>
      </c>
      <c r="AT66" s="184">
        <v>0</v>
      </c>
      <c r="AU66" s="184">
        <v>0</v>
      </c>
      <c r="AV66" s="184">
        <v>54333.649999999951</v>
      </c>
      <c r="AW66" s="184">
        <v>0</v>
      </c>
      <c r="AX66" s="184">
        <v>0</v>
      </c>
      <c r="AY66" s="184">
        <v>459699.88000000006</v>
      </c>
      <c r="AZ66" s="184">
        <v>0</v>
      </c>
      <c r="BA66" s="184">
        <v>0</v>
      </c>
      <c r="BB66" s="184">
        <v>0</v>
      </c>
      <c r="BC66" s="184">
        <v>0</v>
      </c>
      <c r="BD66" s="184">
        <v>0</v>
      </c>
      <c r="BE66" s="184">
        <v>4110232.2072000001</v>
      </c>
      <c r="BF66" s="184">
        <v>223555.92000000004</v>
      </c>
      <c r="BG66" s="184">
        <v>0</v>
      </c>
      <c r="BH66" s="184">
        <v>0</v>
      </c>
      <c r="BI66" s="184">
        <v>655.69</v>
      </c>
      <c r="BJ66" s="184">
        <v>0</v>
      </c>
      <c r="BK66" s="184">
        <v>648696.39017761499</v>
      </c>
      <c r="BL66" s="184">
        <v>5367462.9136395101</v>
      </c>
      <c r="BM66" s="184">
        <v>0</v>
      </c>
      <c r="BN66" s="184">
        <v>670128.91056026996</v>
      </c>
      <c r="BO66" s="184">
        <v>0</v>
      </c>
      <c r="BP66" s="184">
        <v>0</v>
      </c>
      <c r="BQ66" s="184">
        <v>0</v>
      </c>
      <c r="BR66" s="184">
        <v>0</v>
      </c>
      <c r="BS66" s="184">
        <v>0</v>
      </c>
      <c r="BT66" s="184">
        <v>0</v>
      </c>
      <c r="BU66" s="184">
        <v>0</v>
      </c>
      <c r="BV66" s="184">
        <v>978513.65672865126</v>
      </c>
      <c r="BW66" s="184">
        <v>97326.645028067011</v>
      </c>
      <c r="BX66" s="184">
        <v>3032342.3643862773</v>
      </c>
      <c r="BY66" s="184">
        <v>62588.865360000003</v>
      </c>
      <c r="BZ66" s="184">
        <v>0</v>
      </c>
      <c r="CA66" s="184">
        <v>0</v>
      </c>
      <c r="CB66" s="184">
        <v>0</v>
      </c>
      <c r="CC66" s="184">
        <v>28688550.330570448</v>
      </c>
      <c r="CD66" s="246" t="s">
        <v>221</v>
      </c>
      <c r="CE66" s="195">
        <v>59794383.689121187</v>
      </c>
      <c r="CF66" s="249"/>
    </row>
    <row r="67" spans="1:84" ht="12.65" customHeight="1" x14ac:dyDescent="0.35">
      <c r="A67" s="171" t="s">
        <v>6</v>
      </c>
      <c r="B67" s="175"/>
      <c r="C67" s="195">
        <v>148417</v>
      </c>
      <c r="D67" s="195">
        <v>0</v>
      </c>
      <c r="E67" s="195">
        <v>270816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195">
        <v>0</v>
      </c>
      <c r="L67" s="195">
        <v>0</v>
      </c>
      <c r="M67" s="195">
        <v>0</v>
      </c>
      <c r="N67" s="195">
        <v>0</v>
      </c>
      <c r="O67" s="195">
        <v>204486</v>
      </c>
      <c r="P67" s="195">
        <v>2177804</v>
      </c>
      <c r="Q67" s="195">
        <v>60578</v>
      </c>
      <c r="R67" s="195">
        <v>0</v>
      </c>
      <c r="S67" s="195">
        <v>0</v>
      </c>
      <c r="T67" s="195">
        <v>9354</v>
      </c>
      <c r="U67" s="195">
        <v>100788</v>
      </c>
      <c r="V67" s="195">
        <v>12856</v>
      </c>
      <c r="W67" s="195">
        <v>346736</v>
      </c>
      <c r="X67" s="195">
        <v>54861</v>
      </c>
      <c r="Y67" s="195">
        <v>807746</v>
      </c>
      <c r="Z67" s="195">
        <v>776190</v>
      </c>
      <c r="AA67" s="195">
        <v>24396</v>
      </c>
      <c r="AB67" s="195">
        <v>342130</v>
      </c>
      <c r="AC67" s="195">
        <v>60801</v>
      </c>
      <c r="AD67" s="195">
        <v>0</v>
      </c>
      <c r="AE67" s="195">
        <v>1862</v>
      </c>
      <c r="AF67" s="195">
        <v>0</v>
      </c>
      <c r="AG67" s="195">
        <v>357513</v>
      </c>
      <c r="AH67" s="195">
        <v>0</v>
      </c>
      <c r="AI67" s="195">
        <v>0</v>
      </c>
      <c r="AJ67" s="195">
        <v>2484105</v>
      </c>
      <c r="AK67" s="195">
        <v>34</v>
      </c>
      <c r="AL67" s="195">
        <v>3</v>
      </c>
      <c r="AM67" s="195">
        <v>0</v>
      </c>
      <c r="AN67" s="195">
        <v>0</v>
      </c>
      <c r="AO67" s="195">
        <v>0</v>
      </c>
      <c r="AP67" s="195">
        <v>0</v>
      </c>
      <c r="AQ67" s="195">
        <v>0</v>
      </c>
      <c r="AR67" s="195">
        <v>0</v>
      </c>
      <c r="AS67" s="195">
        <v>0</v>
      </c>
      <c r="AT67" s="195">
        <v>0</v>
      </c>
      <c r="AU67" s="195">
        <v>0</v>
      </c>
      <c r="AV67" s="195">
        <v>255</v>
      </c>
      <c r="AW67" s="195">
        <v>0</v>
      </c>
      <c r="AX67" s="195">
        <v>0</v>
      </c>
      <c r="AY67" s="195">
        <v>48120</v>
      </c>
      <c r="AZ67" s="195">
        <v>0</v>
      </c>
      <c r="BA67" s="195">
        <v>0</v>
      </c>
      <c r="BB67" s="195">
        <v>0</v>
      </c>
      <c r="BC67" s="195">
        <v>0</v>
      </c>
      <c r="BD67" s="195">
        <v>0</v>
      </c>
      <c r="BE67" s="195">
        <v>1194755</v>
      </c>
      <c r="BF67" s="195">
        <v>14771</v>
      </c>
      <c r="BG67" s="195">
        <v>0</v>
      </c>
      <c r="BH67" s="195">
        <v>0</v>
      </c>
      <c r="BI67" s="195">
        <v>358</v>
      </c>
      <c r="BJ67" s="195">
        <v>0</v>
      </c>
      <c r="BK67" s="195">
        <v>556</v>
      </c>
      <c r="BL67" s="195">
        <v>16290</v>
      </c>
      <c r="BM67" s="195">
        <v>0</v>
      </c>
      <c r="BN67" s="195">
        <v>85304</v>
      </c>
      <c r="BO67" s="195">
        <v>0</v>
      </c>
      <c r="BP67" s="195">
        <v>0</v>
      </c>
      <c r="BQ67" s="195">
        <v>0</v>
      </c>
      <c r="BR67" s="195">
        <v>0</v>
      </c>
      <c r="BS67" s="195">
        <v>0</v>
      </c>
      <c r="BT67" s="195">
        <v>659</v>
      </c>
      <c r="BU67" s="195">
        <v>0</v>
      </c>
      <c r="BV67" s="195">
        <v>0</v>
      </c>
      <c r="BW67" s="195">
        <v>174</v>
      </c>
      <c r="BX67" s="195">
        <v>0</v>
      </c>
      <c r="BY67" s="195">
        <v>183129</v>
      </c>
      <c r="BZ67" s="195">
        <v>0</v>
      </c>
      <c r="CA67" s="195">
        <v>50099</v>
      </c>
      <c r="CB67" s="195">
        <v>0</v>
      </c>
      <c r="CC67" s="195">
        <v>5519099</v>
      </c>
      <c r="CD67" s="246" t="s">
        <v>221</v>
      </c>
      <c r="CE67" s="195">
        <v>15355045</v>
      </c>
      <c r="CF67" s="249"/>
    </row>
    <row r="68" spans="1:84" ht="12.65" customHeight="1" x14ac:dyDescent="0.35">
      <c r="A68" s="171" t="s">
        <v>240</v>
      </c>
      <c r="B68" s="175"/>
      <c r="C68" s="184">
        <v>398.51999999999987</v>
      </c>
      <c r="D68" s="184">
        <v>0</v>
      </c>
      <c r="E68" s="184">
        <v>19920.11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4271.54</v>
      </c>
      <c r="P68" s="184">
        <v>205134.35999999996</v>
      </c>
      <c r="Q68" s="184">
        <v>7240.16</v>
      </c>
      <c r="R68" s="184">
        <v>0</v>
      </c>
      <c r="S68" s="184">
        <v>50102.630000000005</v>
      </c>
      <c r="T68" s="184">
        <v>0</v>
      </c>
      <c r="U68" s="184">
        <v>79868.72</v>
      </c>
      <c r="V68" s="184">
        <v>1199.6299999999999</v>
      </c>
      <c r="W68" s="184">
        <v>189404.80000000002</v>
      </c>
      <c r="X68" s="184">
        <v>0</v>
      </c>
      <c r="Y68" s="184">
        <v>211611.28999999998</v>
      </c>
      <c r="Z68" s="184">
        <v>5128.2300000000005</v>
      </c>
      <c r="AA68" s="184">
        <v>636.14</v>
      </c>
      <c r="AB68" s="184">
        <v>5703.65</v>
      </c>
      <c r="AC68" s="184">
        <v>4592.08</v>
      </c>
      <c r="AD68" s="184">
        <v>0</v>
      </c>
      <c r="AE68" s="184">
        <v>937.29000000000008</v>
      </c>
      <c r="AF68" s="184">
        <v>0</v>
      </c>
      <c r="AG68" s="184">
        <v>22738.3</v>
      </c>
      <c r="AH68" s="184">
        <v>0</v>
      </c>
      <c r="AI68" s="184">
        <v>0</v>
      </c>
      <c r="AJ68" s="184">
        <v>4254667.96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4">
        <v>3231.4399999999996</v>
      </c>
      <c r="AW68" s="184">
        <v>0</v>
      </c>
      <c r="AX68" s="184">
        <v>0</v>
      </c>
      <c r="AY68" s="184">
        <v>5517.9800000000005</v>
      </c>
      <c r="AZ68" s="184">
        <v>0</v>
      </c>
      <c r="BA68" s="184">
        <v>0</v>
      </c>
      <c r="BB68" s="184">
        <v>0</v>
      </c>
      <c r="BC68" s="184">
        <v>0</v>
      </c>
      <c r="BD68" s="184">
        <v>213084.78</v>
      </c>
      <c r="BE68" s="184">
        <v>54360.25</v>
      </c>
      <c r="BF68" s="184">
        <v>994.3</v>
      </c>
      <c r="BG68" s="184">
        <v>0</v>
      </c>
      <c r="BH68" s="184">
        <v>0</v>
      </c>
      <c r="BI68" s="184">
        <v>399.79999999999995</v>
      </c>
      <c r="BJ68" s="184">
        <v>0</v>
      </c>
      <c r="BK68" s="184">
        <v>0</v>
      </c>
      <c r="BL68" s="184">
        <v>3675.3999999999996</v>
      </c>
      <c r="BM68" s="184">
        <v>0</v>
      </c>
      <c r="BN68" s="184">
        <v>51515.380000000005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1616.89</v>
      </c>
      <c r="BU68" s="184">
        <v>0</v>
      </c>
      <c r="BV68" s="184">
        <v>0</v>
      </c>
      <c r="BW68" s="184">
        <v>4270.1499999999996</v>
      </c>
      <c r="BX68" s="184">
        <v>0</v>
      </c>
      <c r="BY68" s="184">
        <v>5502.49</v>
      </c>
      <c r="BZ68" s="184">
        <v>0</v>
      </c>
      <c r="CA68" s="184">
        <v>0</v>
      </c>
      <c r="CB68" s="184">
        <v>0</v>
      </c>
      <c r="CC68" s="184">
        <v>118455.75999999988</v>
      </c>
      <c r="CD68" s="246" t="s">
        <v>221</v>
      </c>
      <c r="CE68" s="195">
        <v>5526180.0300000012</v>
      </c>
      <c r="CF68" s="249"/>
    </row>
    <row r="69" spans="1:84" ht="12.65" customHeight="1" x14ac:dyDescent="0.35">
      <c r="A69" s="171" t="s">
        <v>241</v>
      </c>
      <c r="B69" s="175"/>
      <c r="C69" s="184">
        <v>86689.51999999999</v>
      </c>
      <c r="D69" s="184">
        <v>0</v>
      </c>
      <c r="E69" s="184">
        <v>102503.32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23819.480000000003</v>
      </c>
      <c r="P69" s="184">
        <v>56223.25</v>
      </c>
      <c r="Q69" s="184">
        <v>4419.21</v>
      </c>
      <c r="R69" s="184">
        <v>0</v>
      </c>
      <c r="S69" s="184">
        <v>5261.7199999999993</v>
      </c>
      <c r="T69" s="184">
        <v>0</v>
      </c>
      <c r="U69" s="184">
        <v>62655.090000000011</v>
      </c>
      <c r="V69" s="184">
        <v>1426.88</v>
      </c>
      <c r="W69" s="184">
        <v>84.5</v>
      </c>
      <c r="X69" s="184">
        <v>0</v>
      </c>
      <c r="Y69" s="184">
        <v>6346.39</v>
      </c>
      <c r="Z69" s="184">
        <v>1417.74</v>
      </c>
      <c r="AA69" s="184">
        <v>48</v>
      </c>
      <c r="AB69" s="184">
        <v>29566.69</v>
      </c>
      <c r="AC69" s="184">
        <v>4042.12</v>
      </c>
      <c r="AD69" s="184">
        <v>0</v>
      </c>
      <c r="AE69" s="184">
        <v>0</v>
      </c>
      <c r="AF69" s="184">
        <v>0</v>
      </c>
      <c r="AG69" s="184">
        <v>8664.32</v>
      </c>
      <c r="AH69" s="184">
        <v>0</v>
      </c>
      <c r="AI69" s="184">
        <v>0</v>
      </c>
      <c r="AJ69" s="184">
        <v>1614743.58</v>
      </c>
      <c r="AK69" s="184">
        <v>575</v>
      </c>
      <c r="AL69" s="184">
        <v>558.64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808250.84</v>
      </c>
      <c r="AW69" s="184">
        <v>0</v>
      </c>
      <c r="AX69" s="184">
        <v>0</v>
      </c>
      <c r="AY69" s="184">
        <v>22004.23</v>
      </c>
      <c r="AZ69" s="184">
        <v>0</v>
      </c>
      <c r="BA69" s="184">
        <v>0</v>
      </c>
      <c r="BB69" s="184">
        <v>0</v>
      </c>
      <c r="BC69" s="184">
        <v>0</v>
      </c>
      <c r="BD69" s="184">
        <v>0</v>
      </c>
      <c r="BE69" s="184">
        <v>325410.49</v>
      </c>
      <c r="BF69" s="184">
        <v>5861.78</v>
      </c>
      <c r="BG69" s="184">
        <v>0</v>
      </c>
      <c r="BH69" s="184">
        <v>0</v>
      </c>
      <c r="BI69" s="184">
        <v>560.69000000000005</v>
      </c>
      <c r="BJ69" s="184">
        <v>0</v>
      </c>
      <c r="BK69" s="184">
        <v>0</v>
      </c>
      <c r="BL69" s="184">
        <v>-10.06</v>
      </c>
      <c r="BM69" s="184">
        <v>0</v>
      </c>
      <c r="BN69" s="184">
        <v>326849.37</v>
      </c>
      <c r="BO69" s="184">
        <v>0</v>
      </c>
      <c r="BP69" s="184">
        <v>0</v>
      </c>
      <c r="BQ69" s="184">
        <v>0</v>
      </c>
      <c r="BR69" s="184">
        <v>731415.61</v>
      </c>
      <c r="BS69" s="184">
        <v>0</v>
      </c>
      <c r="BT69" s="184">
        <v>0</v>
      </c>
      <c r="BU69" s="184">
        <v>0</v>
      </c>
      <c r="BV69" s="184">
        <v>0</v>
      </c>
      <c r="BW69" s="184">
        <v>10635.56</v>
      </c>
      <c r="BX69" s="184">
        <v>0</v>
      </c>
      <c r="BY69" s="184">
        <v>-24508.2</v>
      </c>
      <c r="BZ69" s="184">
        <v>2438.4899999999998</v>
      </c>
      <c r="CA69" s="184">
        <v>2897.86</v>
      </c>
      <c r="CB69" s="184">
        <v>0</v>
      </c>
      <c r="CC69" s="184">
        <v>-1507839.62</v>
      </c>
      <c r="CD69" s="184">
        <v>15667752</v>
      </c>
      <c r="CE69" s="195">
        <v>18380764.489999998</v>
      </c>
      <c r="CF69" s="249"/>
    </row>
    <row r="70" spans="1:84" ht="12.65" customHeight="1" x14ac:dyDescent="0.35">
      <c r="A70" s="171" t="s">
        <v>242</v>
      </c>
      <c r="B70" s="175"/>
      <c r="C70" s="184">
        <v>11321.86</v>
      </c>
      <c r="D70" s="184">
        <v>0</v>
      </c>
      <c r="E70" s="184">
        <v>1666.67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5619.99</v>
      </c>
      <c r="P70" s="184">
        <v>22474.93</v>
      </c>
      <c r="Q70" s="184">
        <v>0</v>
      </c>
      <c r="R70" s="184">
        <v>0</v>
      </c>
      <c r="S70" s="184">
        <v>0</v>
      </c>
      <c r="T70" s="184">
        <v>70.409999999999968</v>
      </c>
      <c r="U70" s="184">
        <v>247982.43</v>
      </c>
      <c r="V70" s="184">
        <v>99672.909999999989</v>
      </c>
      <c r="W70" s="184">
        <v>8112.5300000000007</v>
      </c>
      <c r="X70" s="184">
        <v>5051.07</v>
      </c>
      <c r="Y70" s="184">
        <v>62092.320000000007</v>
      </c>
      <c r="Z70" s="184">
        <v>74397.60000000002</v>
      </c>
      <c r="AA70" s="184">
        <v>0</v>
      </c>
      <c r="AB70" s="184">
        <v>434433.10999999993</v>
      </c>
      <c r="AC70" s="184">
        <v>11518.279999999999</v>
      </c>
      <c r="AD70" s="184">
        <v>12946.3</v>
      </c>
      <c r="AE70" s="184">
        <v>0</v>
      </c>
      <c r="AF70" s="184">
        <v>0</v>
      </c>
      <c r="AG70" s="184">
        <v>3019.9</v>
      </c>
      <c r="AH70" s="184">
        <v>0</v>
      </c>
      <c r="AI70" s="184">
        <v>0</v>
      </c>
      <c r="AJ70" s="184">
        <v>1822324.74</v>
      </c>
      <c r="AK70" s="184">
        <v>75153.570000000007</v>
      </c>
      <c r="AL70" s="184">
        <v>11397.64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2688612.84</v>
      </c>
      <c r="AW70" s="184">
        <v>0</v>
      </c>
      <c r="AX70" s="184">
        <v>0</v>
      </c>
      <c r="AY70" s="184">
        <v>696291.67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2250181.6599999997</v>
      </c>
      <c r="BF70" s="184">
        <v>98563.5</v>
      </c>
      <c r="BG70" s="184">
        <v>0</v>
      </c>
      <c r="BH70" s="184">
        <v>0</v>
      </c>
      <c r="BI70" s="184">
        <v>49864.04</v>
      </c>
      <c r="BJ70" s="184">
        <v>0</v>
      </c>
      <c r="BK70" s="184">
        <v>0</v>
      </c>
      <c r="BL70" s="184">
        <v>0</v>
      </c>
      <c r="BM70" s="184">
        <v>0</v>
      </c>
      <c r="BN70" s="184">
        <v>282579.78000000003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220860.85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288413.49</v>
      </c>
      <c r="CD70" s="184">
        <v>7176352</v>
      </c>
      <c r="CE70" s="195">
        <v>16660976.089999998</v>
      </c>
      <c r="CF70" s="249"/>
    </row>
    <row r="71" spans="1:84" ht="12.65" customHeight="1" x14ac:dyDescent="0.35">
      <c r="A71" s="171" t="s">
        <v>243</v>
      </c>
      <c r="B71" s="175"/>
      <c r="C71" s="195">
        <v>5448275.8899999997</v>
      </c>
      <c r="D71" s="195">
        <v>0</v>
      </c>
      <c r="E71" s="195">
        <v>21395742.519999996</v>
      </c>
      <c r="F71" s="195">
        <v>0</v>
      </c>
      <c r="G71" s="195">
        <v>93</v>
      </c>
      <c r="H71" s="195">
        <v>0</v>
      </c>
      <c r="I71" s="195">
        <v>0</v>
      </c>
      <c r="J71" s="195">
        <v>0</v>
      </c>
      <c r="K71" s="195">
        <v>0</v>
      </c>
      <c r="L71" s="195">
        <v>0</v>
      </c>
      <c r="M71" s="195">
        <v>0</v>
      </c>
      <c r="N71" s="195">
        <v>0</v>
      </c>
      <c r="O71" s="195">
        <v>5838369.7300000004</v>
      </c>
      <c r="P71" s="195">
        <v>19453916.010000002</v>
      </c>
      <c r="Q71" s="195">
        <v>1951756.7199999997</v>
      </c>
      <c r="R71" s="195">
        <v>0</v>
      </c>
      <c r="S71" s="195">
        <v>931493.40703270002</v>
      </c>
      <c r="T71" s="195">
        <v>178714.33</v>
      </c>
      <c r="U71" s="195">
        <v>6244776.9400000004</v>
      </c>
      <c r="V71" s="195">
        <v>460394.16000000009</v>
      </c>
      <c r="W71" s="195">
        <v>1629624.1300000001</v>
      </c>
      <c r="X71" s="195">
        <v>1506507.48</v>
      </c>
      <c r="Y71" s="195">
        <v>5203933.129999999</v>
      </c>
      <c r="Z71" s="195">
        <v>3041899.9400000004</v>
      </c>
      <c r="AA71" s="195">
        <v>818213.00999999989</v>
      </c>
      <c r="AB71" s="195">
        <v>12775855.300000003</v>
      </c>
      <c r="AC71" s="195">
        <v>2190482.38</v>
      </c>
      <c r="AD71" s="195">
        <v>547343.04999999993</v>
      </c>
      <c r="AE71" s="195">
        <v>774569.09999999986</v>
      </c>
      <c r="AF71" s="195">
        <v>0</v>
      </c>
      <c r="AG71" s="195">
        <v>14159454.752417643</v>
      </c>
      <c r="AH71" s="195">
        <v>0</v>
      </c>
      <c r="AI71" s="195">
        <v>0</v>
      </c>
      <c r="AJ71" s="195">
        <v>56003233.849999994</v>
      </c>
      <c r="AK71" s="195">
        <v>347152.12999999995</v>
      </c>
      <c r="AL71" s="195">
        <v>244834.28000000003</v>
      </c>
      <c r="AM71" s="195">
        <v>0</v>
      </c>
      <c r="AN71" s="195">
        <v>0</v>
      </c>
      <c r="AO71" s="195">
        <v>0</v>
      </c>
      <c r="AP71" s="195">
        <v>0</v>
      </c>
      <c r="AQ71" s="195">
        <v>0</v>
      </c>
      <c r="AR71" s="195">
        <v>51404.956020000012</v>
      </c>
      <c r="AS71" s="195">
        <v>0</v>
      </c>
      <c r="AT71" s="195">
        <v>0</v>
      </c>
      <c r="AU71" s="195">
        <v>0</v>
      </c>
      <c r="AV71" s="195">
        <v>9336806.089999998</v>
      </c>
      <c r="AW71" s="195">
        <v>0</v>
      </c>
      <c r="AX71" s="195">
        <v>0</v>
      </c>
      <c r="AY71" s="195">
        <v>2977744.9200000004</v>
      </c>
      <c r="AZ71" s="195">
        <v>0</v>
      </c>
      <c r="BA71" s="195">
        <v>0</v>
      </c>
      <c r="BB71" s="195">
        <v>0</v>
      </c>
      <c r="BC71" s="195">
        <v>0</v>
      </c>
      <c r="BD71" s="195">
        <v>245859.87</v>
      </c>
      <c r="BE71" s="195">
        <v>5656235.8272000011</v>
      </c>
      <c r="BF71" s="195">
        <v>2987348.2399999998</v>
      </c>
      <c r="BG71" s="195">
        <v>0</v>
      </c>
      <c r="BH71" s="195">
        <v>0</v>
      </c>
      <c r="BI71" s="195">
        <v>-10969.079999999994</v>
      </c>
      <c r="BJ71" s="195">
        <v>0</v>
      </c>
      <c r="BK71" s="195">
        <v>649252.39017761499</v>
      </c>
      <c r="BL71" s="195">
        <v>5525404.4736395106</v>
      </c>
      <c r="BM71" s="195">
        <v>0</v>
      </c>
      <c r="BN71" s="195">
        <v>1524797.10056027</v>
      </c>
      <c r="BO71" s="195">
        <v>0</v>
      </c>
      <c r="BP71" s="195">
        <v>0</v>
      </c>
      <c r="BQ71" s="195">
        <v>0</v>
      </c>
      <c r="BR71" s="195">
        <v>731230.61</v>
      </c>
      <c r="BS71" s="195">
        <v>0</v>
      </c>
      <c r="BT71" s="195">
        <v>2281.17</v>
      </c>
      <c r="BU71" s="195">
        <v>0</v>
      </c>
      <c r="BV71" s="195">
        <v>978513.65672865126</v>
      </c>
      <c r="BW71" s="195">
        <v>-65989.644971933012</v>
      </c>
      <c r="BX71" s="195">
        <v>3032342.3643862773</v>
      </c>
      <c r="BY71" s="195">
        <v>2542115.6353600007</v>
      </c>
      <c r="BZ71" s="195">
        <v>748592.36999999988</v>
      </c>
      <c r="CA71" s="195">
        <v>816664.91</v>
      </c>
      <c r="CB71" s="195">
        <v>0</v>
      </c>
      <c r="CC71" s="195">
        <v>33567145.140570447</v>
      </c>
      <c r="CD71" s="242">
        <v>8491400</v>
      </c>
      <c r="CE71" s="195">
        <v>240934816.23912117</v>
      </c>
      <c r="CF71" s="249"/>
    </row>
    <row r="72" spans="1:84" ht="12.65" customHeight="1" x14ac:dyDescent="0.35">
      <c r="A72" s="171" t="s">
        <v>244</v>
      </c>
      <c r="B72" s="175"/>
      <c r="C72" s="246" t="s">
        <v>221</v>
      </c>
      <c r="D72" s="246" t="s">
        <v>221</v>
      </c>
      <c r="E72" s="246" t="s">
        <v>221</v>
      </c>
      <c r="F72" s="246" t="s">
        <v>221</v>
      </c>
      <c r="G72" s="246" t="s">
        <v>221</v>
      </c>
      <c r="H72" s="246" t="s">
        <v>221</v>
      </c>
      <c r="I72" s="246" t="s">
        <v>221</v>
      </c>
      <c r="J72" s="246" t="s">
        <v>221</v>
      </c>
      <c r="K72" s="250" t="s">
        <v>221</v>
      </c>
      <c r="L72" s="246" t="s">
        <v>221</v>
      </c>
      <c r="M72" s="246" t="s">
        <v>221</v>
      </c>
      <c r="N72" s="246" t="s">
        <v>221</v>
      </c>
      <c r="O72" s="246" t="s">
        <v>221</v>
      </c>
      <c r="P72" s="246" t="s">
        <v>221</v>
      </c>
      <c r="Q72" s="246" t="s">
        <v>221</v>
      </c>
      <c r="R72" s="246" t="s">
        <v>221</v>
      </c>
      <c r="S72" s="246" t="s">
        <v>221</v>
      </c>
      <c r="T72" s="246" t="s">
        <v>221</v>
      </c>
      <c r="U72" s="246" t="s">
        <v>221</v>
      </c>
      <c r="V72" s="246" t="s">
        <v>221</v>
      </c>
      <c r="W72" s="246" t="s">
        <v>221</v>
      </c>
      <c r="X72" s="246" t="s">
        <v>221</v>
      </c>
      <c r="Y72" s="246" t="s">
        <v>221</v>
      </c>
      <c r="Z72" s="246" t="s">
        <v>221</v>
      </c>
      <c r="AA72" s="246" t="s">
        <v>221</v>
      </c>
      <c r="AB72" s="246" t="s">
        <v>221</v>
      </c>
      <c r="AC72" s="246" t="s">
        <v>221</v>
      </c>
      <c r="AD72" s="246" t="s">
        <v>221</v>
      </c>
      <c r="AE72" s="246" t="s">
        <v>221</v>
      </c>
      <c r="AF72" s="246" t="s">
        <v>221</v>
      </c>
      <c r="AG72" s="246" t="s">
        <v>221</v>
      </c>
      <c r="AH72" s="246" t="s">
        <v>221</v>
      </c>
      <c r="AI72" s="246" t="s">
        <v>221</v>
      </c>
      <c r="AJ72" s="246" t="s">
        <v>221</v>
      </c>
      <c r="AK72" s="246" t="s">
        <v>221</v>
      </c>
      <c r="AL72" s="246" t="s">
        <v>221</v>
      </c>
      <c r="AM72" s="246" t="s">
        <v>221</v>
      </c>
      <c r="AN72" s="246" t="s">
        <v>221</v>
      </c>
      <c r="AO72" s="246" t="s">
        <v>221</v>
      </c>
      <c r="AP72" s="246" t="s">
        <v>221</v>
      </c>
      <c r="AQ72" s="246" t="s">
        <v>221</v>
      </c>
      <c r="AR72" s="246" t="s">
        <v>221</v>
      </c>
      <c r="AS72" s="246" t="s">
        <v>221</v>
      </c>
      <c r="AT72" s="246" t="s">
        <v>221</v>
      </c>
      <c r="AU72" s="246" t="s">
        <v>221</v>
      </c>
      <c r="AV72" s="246" t="s">
        <v>221</v>
      </c>
      <c r="AW72" s="246" t="s">
        <v>221</v>
      </c>
      <c r="AX72" s="246" t="s">
        <v>221</v>
      </c>
      <c r="AY72" s="246" t="s">
        <v>221</v>
      </c>
      <c r="AZ72" s="246" t="s">
        <v>221</v>
      </c>
      <c r="BA72" s="246" t="s">
        <v>221</v>
      </c>
      <c r="BB72" s="246" t="s">
        <v>221</v>
      </c>
      <c r="BC72" s="246" t="s">
        <v>221</v>
      </c>
      <c r="BD72" s="246" t="s">
        <v>221</v>
      </c>
      <c r="BE72" s="246" t="s">
        <v>221</v>
      </c>
      <c r="BF72" s="246" t="s">
        <v>221</v>
      </c>
      <c r="BG72" s="246" t="s">
        <v>221</v>
      </c>
      <c r="BH72" s="246" t="s">
        <v>221</v>
      </c>
      <c r="BI72" s="246" t="s">
        <v>221</v>
      </c>
      <c r="BJ72" s="246" t="s">
        <v>221</v>
      </c>
      <c r="BK72" s="246" t="s">
        <v>221</v>
      </c>
      <c r="BL72" s="246" t="s">
        <v>221</v>
      </c>
      <c r="BM72" s="246" t="s">
        <v>221</v>
      </c>
      <c r="BN72" s="246" t="s">
        <v>221</v>
      </c>
      <c r="BO72" s="246" t="s">
        <v>221</v>
      </c>
      <c r="BP72" s="246" t="s">
        <v>221</v>
      </c>
      <c r="BQ72" s="246" t="s">
        <v>221</v>
      </c>
      <c r="BR72" s="246" t="s">
        <v>221</v>
      </c>
      <c r="BS72" s="246" t="s">
        <v>221</v>
      </c>
      <c r="BT72" s="246" t="s">
        <v>221</v>
      </c>
      <c r="BU72" s="246" t="s">
        <v>221</v>
      </c>
      <c r="BV72" s="246" t="s">
        <v>221</v>
      </c>
      <c r="BW72" s="246" t="s">
        <v>221</v>
      </c>
      <c r="BX72" s="246" t="s">
        <v>221</v>
      </c>
      <c r="BY72" s="246" t="s">
        <v>221</v>
      </c>
      <c r="BZ72" s="246" t="s">
        <v>221</v>
      </c>
      <c r="CA72" s="246" t="s">
        <v>221</v>
      </c>
      <c r="CB72" s="246" t="s">
        <v>221</v>
      </c>
      <c r="CC72" s="246" t="s">
        <v>221</v>
      </c>
      <c r="CD72" s="246" t="s">
        <v>221</v>
      </c>
      <c r="CE72" s="188"/>
      <c r="CF72" s="249"/>
    </row>
    <row r="73" spans="1:84" ht="12.65" customHeight="1" x14ac:dyDescent="0.35">
      <c r="A73" s="171" t="s">
        <v>245</v>
      </c>
      <c r="B73" s="175"/>
      <c r="C73" s="184">
        <v>14299469.92</v>
      </c>
      <c r="D73" s="184">
        <v>0</v>
      </c>
      <c r="E73" s="184">
        <v>88038671.959999993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27826436.640000004</v>
      </c>
      <c r="P73" s="184">
        <v>65762180.309999987</v>
      </c>
      <c r="Q73" s="184">
        <v>3023231.05</v>
      </c>
      <c r="R73" s="184">
        <v>0</v>
      </c>
      <c r="S73" s="184">
        <v>0</v>
      </c>
      <c r="T73" s="184">
        <v>559635.30000000005</v>
      </c>
      <c r="U73" s="184">
        <v>32332449.43</v>
      </c>
      <c r="V73" s="184">
        <v>5930193.7500000009</v>
      </c>
      <c r="W73" s="184">
        <v>2661243.8499999996</v>
      </c>
      <c r="X73" s="184">
        <v>24089626.989999998</v>
      </c>
      <c r="Y73" s="184">
        <v>7905479.1100000003</v>
      </c>
      <c r="Z73" s="184">
        <v>164524.87999999998</v>
      </c>
      <c r="AA73" s="184">
        <v>372606.63</v>
      </c>
      <c r="AB73" s="184">
        <v>58995216.599999994</v>
      </c>
      <c r="AC73" s="184">
        <v>20246760.140000001</v>
      </c>
      <c r="AD73" s="184">
        <v>1751740.98</v>
      </c>
      <c r="AE73" s="184">
        <v>2218604.09</v>
      </c>
      <c r="AF73" s="184">
        <v>0</v>
      </c>
      <c r="AG73" s="184">
        <v>29385428.299999997</v>
      </c>
      <c r="AH73" s="184">
        <v>0</v>
      </c>
      <c r="AI73" s="184">
        <v>0</v>
      </c>
      <c r="AJ73" s="184">
        <v>146522.51</v>
      </c>
      <c r="AK73" s="184">
        <v>1850012.16</v>
      </c>
      <c r="AL73" s="184">
        <v>1153098.33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113922.26</v>
      </c>
      <c r="AW73" s="246" t="s">
        <v>221</v>
      </c>
      <c r="AX73" s="246" t="s">
        <v>221</v>
      </c>
      <c r="AY73" s="246" t="s">
        <v>221</v>
      </c>
      <c r="AZ73" s="246" t="s">
        <v>221</v>
      </c>
      <c r="BA73" s="246" t="s">
        <v>221</v>
      </c>
      <c r="BB73" s="246" t="s">
        <v>221</v>
      </c>
      <c r="BC73" s="246" t="s">
        <v>221</v>
      </c>
      <c r="BD73" s="246" t="s">
        <v>221</v>
      </c>
      <c r="BE73" s="246" t="s">
        <v>221</v>
      </c>
      <c r="BF73" s="246" t="s">
        <v>221</v>
      </c>
      <c r="BG73" s="246" t="s">
        <v>221</v>
      </c>
      <c r="BH73" s="246" t="s">
        <v>221</v>
      </c>
      <c r="BI73" s="246" t="s">
        <v>221</v>
      </c>
      <c r="BJ73" s="246" t="s">
        <v>221</v>
      </c>
      <c r="BK73" s="246" t="s">
        <v>221</v>
      </c>
      <c r="BL73" s="246" t="s">
        <v>221</v>
      </c>
      <c r="BM73" s="246" t="s">
        <v>221</v>
      </c>
      <c r="BN73" s="246" t="s">
        <v>221</v>
      </c>
      <c r="BO73" s="246" t="s">
        <v>221</v>
      </c>
      <c r="BP73" s="246" t="s">
        <v>221</v>
      </c>
      <c r="BQ73" s="246" t="s">
        <v>221</v>
      </c>
      <c r="BR73" s="246" t="s">
        <v>221</v>
      </c>
      <c r="BS73" s="246" t="s">
        <v>221</v>
      </c>
      <c r="BT73" s="246" t="s">
        <v>221</v>
      </c>
      <c r="BU73" s="246" t="s">
        <v>221</v>
      </c>
      <c r="BV73" s="246" t="s">
        <v>221</v>
      </c>
      <c r="BW73" s="246" t="s">
        <v>221</v>
      </c>
      <c r="BX73" s="246" t="s">
        <v>221</v>
      </c>
      <c r="BY73" s="246" t="s">
        <v>221</v>
      </c>
      <c r="BZ73" s="246" t="s">
        <v>221</v>
      </c>
      <c r="CA73" s="246" t="s">
        <v>221</v>
      </c>
      <c r="CB73" s="246" t="s">
        <v>221</v>
      </c>
      <c r="CC73" s="246" t="s">
        <v>221</v>
      </c>
      <c r="CD73" s="246" t="s">
        <v>221</v>
      </c>
      <c r="CE73" s="195">
        <v>388827055.18999994</v>
      </c>
      <c r="CF73" s="249"/>
    </row>
    <row r="74" spans="1:84" ht="12.65" customHeight="1" x14ac:dyDescent="0.35">
      <c r="A74" s="171" t="s">
        <v>246</v>
      </c>
      <c r="B74" s="175"/>
      <c r="C74" s="184">
        <v>57360.09</v>
      </c>
      <c r="D74" s="184">
        <v>0</v>
      </c>
      <c r="E74" s="184">
        <v>13007217.030000003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1666963.6</v>
      </c>
      <c r="P74" s="184">
        <v>110416879.58999996</v>
      </c>
      <c r="Q74" s="184">
        <v>8777210.1000000015</v>
      </c>
      <c r="R74" s="184">
        <v>0</v>
      </c>
      <c r="S74" s="184">
        <v>0</v>
      </c>
      <c r="T74" s="184">
        <v>23741.739999999998</v>
      </c>
      <c r="U74" s="184">
        <v>29557926.819999997</v>
      </c>
      <c r="V74" s="184">
        <v>5331255.7400000012</v>
      </c>
      <c r="W74" s="184">
        <v>13903416.470000001</v>
      </c>
      <c r="X74" s="184">
        <v>73531532.560000002</v>
      </c>
      <c r="Y74" s="184">
        <v>30282325.359999999</v>
      </c>
      <c r="Z74" s="184">
        <v>15665495.949999999</v>
      </c>
      <c r="AA74" s="184">
        <v>5648999.6600000001</v>
      </c>
      <c r="AB74" s="184">
        <v>83318852.430000007</v>
      </c>
      <c r="AC74" s="184">
        <v>6847974.1499999994</v>
      </c>
      <c r="AD74" s="184">
        <v>107781.56</v>
      </c>
      <c r="AE74" s="184">
        <v>475127.41999999993</v>
      </c>
      <c r="AF74" s="184">
        <v>0</v>
      </c>
      <c r="AG74" s="184">
        <v>128543023.65000001</v>
      </c>
      <c r="AH74" s="184">
        <v>0</v>
      </c>
      <c r="AI74" s="184">
        <v>0</v>
      </c>
      <c r="AJ74" s="184">
        <v>89697038.560000002</v>
      </c>
      <c r="AK74" s="184">
        <v>324069.67</v>
      </c>
      <c r="AL74" s="184">
        <v>95369.840000000026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86750.26</v>
      </c>
      <c r="AW74" s="246" t="s">
        <v>221</v>
      </c>
      <c r="AX74" s="246" t="s">
        <v>221</v>
      </c>
      <c r="AY74" s="246" t="s">
        <v>221</v>
      </c>
      <c r="AZ74" s="246" t="s">
        <v>221</v>
      </c>
      <c r="BA74" s="246" t="s">
        <v>221</v>
      </c>
      <c r="BB74" s="246" t="s">
        <v>221</v>
      </c>
      <c r="BC74" s="246" t="s">
        <v>221</v>
      </c>
      <c r="BD74" s="246" t="s">
        <v>221</v>
      </c>
      <c r="BE74" s="246" t="s">
        <v>221</v>
      </c>
      <c r="BF74" s="246" t="s">
        <v>221</v>
      </c>
      <c r="BG74" s="246" t="s">
        <v>221</v>
      </c>
      <c r="BH74" s="246" t="s">
        <v>221</v>
      </c>
      <c r="BI74" s="246" t="s">
        <v>221</v>
      </c>
      <c r="BJ74" s="246" t="s">
        <v>221</v>
      </c>
      <c r="BK74" s="246" t="s">
        <v>221</v>
      </c>
      <c r="BL74" s="246" t="s">
        <v>221</v>
      </c>
      <c r="BM74" s="246" t="s">
        <v>221</v>
      </c>
      <c r="BN74" s="246" t="s">
        <v>221</v>
      </c>
      <c r="BO74" s="246" t="s">
        <v>221</v>
      </c>
      <c r="BP74" s="246" t="s">
        <v>221</v>
      </c>
      <c r="BQ74" s="246" t="s">
        <v>221</v>
      </c>
      <c r="BR74" s="246" t="s">
        <v>221</v>
      </c>
      <c r="BS74" s="246" t="s">
        <v>221</v>
      </c>
      <c r="BT74" s="246" t="s">
        <v>221</v>
      </c>
      <c r="BU74" s="246" t="s">
        <v>221</v>
      </c>
      <c r="BV74" s="246" t="s">
        <v>221</v>
      </c>
      <c r="BW74" s="246" t="s">
        <v>221</v>
      </c>
      <c r="BX74" s="246" t="s">
        <v>221</v>
      </c>
      <c r="BY74" s="246" t="s">
        <v>221</v>
      </c>
      <c r="BZ74" s="246" t="s">
        <v>221</v>
      </c>
      <c r="CA74" s="246" t="s">
        <v>221</v>
      </c>
      <c r="CB74" s="246" t="s">
        <v>221</v>
      </c>
      <c r="CC74" s="246" t="s">
        <v>221</v>
      </c>
      <c r="CD74" s="246" t="s">
        <v>221</v>
      </c>
      <c r="CE74" s="195">
        <v>617366312.25</v>
      </c>
      <c r="CF74" s="249"/>
    </row>
    <row r="75" spans="1:84" ht="12.65" customHeight="1" x14ac:dyDescent="0.35">
      <c r="A75" s="171" t="s">
        <v>247</v>
      </c>
      <c r="B75" s="175"/>
      <c r="C75" s="195">
        <v>14356830.01</v>
      </c>
      <c r="D75" s="195">
        <v>0</v>
      </c>
      <c r="E75" s="195">
        <v>101045888.98999999</v>
      </c>
      <c r="F75" s="195">
        <v>0</v>
      </c>
      <c r="G75" s="195">
        <v>0</v>
      </c>
      <c r="H75" s="195">
        <v>0</v>
      </c>
      <c r="I75" s="195">
        <v>0</v>
      </c>
      <c r="J75" s="195">
        <v>0</v>
      </c>
      <c r="K75" s="195">
        <v>0</v>
      </c>
      <c r="L75" s="195">
        <v>0</v>
      </c>
      <c r="M75" s="195">
        <v>0</v>
      </c>
      <c r="N75" s="195">
        <v>0</v>
      </c>
      <c r="O75" s="195">
        <v>29493400.240000006</v>
      </c>
      <c r="P75" s="195">
        <v>176179059.89999995</v>
      </c>
      <c r="Q75" s="195">
        <v>11800441.150000002</v>
      </c>
      <c r="R75" s="195">
        <v>0</v>
      </c>
      <c r="S75" s="195">
        <v>0</v>
      </c>
      <c r="T75" s="195">
        <v>583377.04</v>
      </c>
      <c r="U75" s="195">
        <v>61890376.25</v>
      </c>
      <c r="V75" s="195">
        <v>11261449.490000002</v>
      </c>
      <c r="W75" s="195">
        <v>16564660.32</v>
      </c>
      <c r="X75" s="195">
        <v>97621159.549999997</v>
      </c>
      <c r="Y75" s="195">
        <v>38187804.469999999</v>
      </c>
      <c r="Z75" s="195">
        <v>15830020.83</v>
      </c>
      <c r="AA75" s="195">
        <v>6021606.29</v>
      </c>
      <c r="AB75" s="195">
        <v>142314069.03</v>
      </c>
      <c r="AC75" s="195">
        <v>27094734.289999999</v>
      </c>
      <c r="AD75" s="195">
        <v>1859522.54</v>
      </c>
      <c r="AE75" s="195">
        <v>2693731.51</v>
      </c>
      <c r="AF75" s="195">
        <v>0</v>
      </c>
      <c r="AG75" s="195">
        <v>157928451.94999999</v>
      </c>
      <c r="AH75" s="195">
        <v>0</v>
      </c>
      <c r="AI75" s="195">
        <v>0</v>
      </c>
      <c r="AJ75" s="195">
        <v>89843561.070000008</v>
      </c>
      <c r="AK75" s="195">
        <v>2174081.83</v>
      </c>
      <c r="AL75" s="195">
        <v>1248468.1700000002</v>
      </c>
      <c r="AM75" s="195">
        <v>0</v>
      </c>
      <c r="AN75" s="195">
        <v>0</v>
      </c>
      <c r="AO75" s="195">
        <v>0</v>
      </c>
      <c r="AP75" s="195">
        <v>0</v>
      </c>
      <c r="AQ75" s="195">
        <v>0</v>
      </c>
      <c r="AR75" s="195">
        <v>0</v>
      </c>
      <c r="AS75" s="195">
        <v>0</v>
      </c>
      <c r="AT75" s="195">
        <v>0</v>
      </c>
      <c r="AU75" s="195">
        <v>0</v>
      </c>
      <c r="AV75" s="195">
        <v>200672.52</v>
      </c>
      <c r="AW75" s="246" t="s">
        <v>221</v>
      </c>
      <c r="AX75" s="246" t="s">
        <v>221</v>
      </c>
      <c r="AY75" s="246" t="s">
        <v>221</v>
      </c>
      <c r="AZ75" s="246" t="s">
        <v>221</v>
      </c>
      <c r="BA75" s="246" t="s">
        <v>221</v>
      </c>
      <c r="BB75" s="246" t="s">
        <v>221</v>
      </c>
      <c r="BC75" s="246" t="s">
        <v>221</v>
      </c>
      <c r="BD75" s="246" t="s">
        <v>221</v>
      </c>
      <c r="BE75" s="246" t="s">
        <v>221</v>
      </c>
      <c r="BF75" s="246" t="s">
        <v>221</v>
      </c>
      <c r="BG75" s="246" t="s">
        <v>221</v>
      </c>
      <c r="BH75" s="246" t="s">
        <v>221</v>
      </c>
      <c r="BI75" s="246" t="s">
        <v>221</v>
      </c>
      <c r="BJ75" s="246" t="s">
        <v>221</v>
      </c>
      <c r="BK75" s="246" t="s">
        <v>221</v>
      </c>
      <c r="BL75" s="246" t="s">
        <v>221</v>
      </c>
      <c r="BM75" s="246" t="s">
        <v>221</v>
      </c>
      <c r="BN75" s="246" t="s">
        <v>221</v>
      </c>
      <c r="BO75" s="246" t="s">
        <v>221</v>
      </c>
      <c r="BP75" s="246" t="s">
        <v>221</v>
      </c>
      <c r="BQ75" s="246" t="s">
        <v>221</v>
      </c>
      <c r="BR75" s="246" t="s">
        <v>221</v>
      </c>
      <c r="BS75" s="246" t="s">
        <v>221</v>
      </c>
      <c r="BT75" s="246" t="s">
        <v>221</v>
      </c>
      <c r="BU75" s="246" t="s">
        <v>221</v>
      </c>
      <c r="BV75" s="246" t="s">
        <v>221</v>
      </c>
      <c r="BW75" s="246" t="s">
        <v>221</v>
      </c>
      <c r="BX75" s="246" t="s">
        <v>221</v>
      </c>
      <c r="BY75" s="246" t="s">
        <v>221</v>
      </c>
      <c r="BZ75" s="246" t="s">
        <v>221</v>
      </c>
      <c r="CA75" s="246" t="s">
        <v>221</v>
      </c>
      <c r="CB75" s="246" t="s">
        <v>221</v>
      </c>
      <c r="CC75" s="246" t="s">
        <v>221</v>
      </c>
      <c r="CD75" s="246" t="s">
        <v>221</v>
      </c>
      <c r="CE75" s="195">
        <v>1006193367.4399999</v>
      </c>
      <c r="CF75" s="249"/>
    </row>
    <row r="76" spans="1:84" ht="12.65" customHeight="1" x14ac:dyDescent="0.35">
      <c r="A76" s="171" t="s">
        <v>248</v>
      </c>
      <c r="B76" s="175"/>
      <c r="C76" s="184">
        <v>6296</v>
      </c>
      <c r="D76" s="184">
        <v>0</v>
      </c>
      <c r="E76" s="184">
        <v>47930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23723</v>
      </c>
      <c r="P76" s="184">
        <v>26529</v>
      </c>
      <c r="Q76" s="184">
        <v>2295</v>
      </c>
      <c r="R76" s="184">
        <v>0</v>
      </c>
      <c r="S76" s="184">
        <v>0</v>
      </c>
      <c r="T76" s="184">
        <v>0</v>
      </c>
      <c r="U76" s="184">
        <v>8756</v>
      </c>
      <c r="V76" s="184">
        <v>0</v>
      </c>
      <c r="W76" s="184">
        <v>0</v>
      </c>
      <c r="X76" s="184">
        <v>792</v>
      </c>
      <c r="Y76" s="184">
        <v>14335</v>
      </c>
      <c r="Z76" s="184">
        <v>0</v>
      </c>
      <c r="AA76" s="184">
        <v>3771</v>
      </c>
      <c r="AB76" s="184">
        <v>1770</v>
      </c>
      <c r="AC76" s="184">
        <v>724</v>
      </c>
      <c r="AD76" s="184">
        <v>0</v>
      </c>
      <c r="AE76" s="184">
        <v>0</v>
      </c>
      <c r="AF76" s="184">
        <v>0</v>
      </c>
      <c r="AG76" s="184">
        <v>27038</v>
      </c>
      <c r="AH76" s="184">
        <v>0</v>
      </c>
      <c r="AI76" s="184">
        <v>0</v>
      </c>
      <c r="AJ76" s="184">
        <v>15672</v>
      </c>
      <c r="AK76" s="184">
        <v>76</v>
      </c>
      <c r="AL76" s="184">
        <v>77</v>
      </c>
      <c r="AM76" s="184">
        <v>0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425</v>
      </c>
      <c r="AW76" s="184">
        <v>0</v>
      </c>
      <c r="AX76" s="184">
        <v>0</v>
      </c>
      <c r="AY76" s="184">
        <v>5726</v>
      </c>
      <c r="AZ76" s="184">
        <v>0</v>
      </c>
      <c r="BA76" s="184">
        <v>0</v>
      </c>
      <c r="BB76" s="184">
        <v>0</v>
      </c>
      <c r="BC76" s="184">
        <v>0</v>
      </c>
      <c r="BD76" s="184">
        <v>0</v>
      </c>
      <c r="BE76" s="184">
        <v>23344</v>
      </c>
      <c r="BF76" s="184">
        <v>4143</v>
      </c>
      <c r="BG76" s="184">
        <v>0</v>
      </c>
      <c r="BH76" s="184">
        <v>0</v>
      </c>
      <c r="BI76" s="184">
        <v>266</v>
      </c>
      <c r="BJ76" s="184">
        <v>0</v>
      </c>
      <c r="BK76" s="184">
        <v>0</v>
      </c>
      <c r="BL76" s="184">
        <v>0</v>
      </c>
      <c r="BM76" s="184">
        <v>0</v>
      </c>
      <c r="BN76" s="184">
        <v>21347</v>
      </c>
      <c r="BO76" s="184">
        <v>0</v>
      </c>
      <c r="BP76" s="184">
        <v>0</v>
      </c>
      <c r="BQ76" s="184">
        <v>0</v>
      </c>
      <c r="BR76" s="184">
        <v>0</v>
      </c>
      <c r="BS76" s="184">
        <v>0</v>
      </c>
      <c r="BT76" s="184">
        <v>0</v>
      </c>
      <c r="BU76" s="184">
        <v>0</v>
      </c>
      <c r="BV76" s="184">
        <v>2525</v>
      </c>
      <c r="BW76" s="184">
        <v>0</v>
      </c>
      <c r="BX76" s="184">
        <v>0</v>
      </c>
      <c r="BY76" s="184">
        <v>688</v>
      </c>
      <c r="BZ76" s="184">
        <v>0</v>
      </c>
      <c r="CA76" s="184">
        <v>0</v>
      </c>
      <c r="CB76" s="184">
        <v>0</v>
      </c>
      <c r="CC76" s="184">
        <v>0</v>
      </c>
      <c r="CD76" s="246" t="s">
        <v>221</v>
      </c>
      <c r="CE76" s="195">
        <v>238248</v>
      </c>
      <c r="CF76" s="195">
        <v>0</v>
      </c>
    </row>
    <row r="77" spans="1:84" ht="12.65" customHeight="1" x14ac:dyDescent="0.35">
      <c r="A77" s="171" t="s">
        <v>249</v>
      </c>
      <c r="B77" s="175"/>
      <c r="C77" s="184">
        <v>42243</v>
      </c>
      <c r="D77" s="184">
        <v>0</v>
      </c>
      <c r="E77" s="184">
        <v>31075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5630</v>
      </c>
      <c r="P77" s="184">
        <v>2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7663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8377</v>
      </c>
      <c r="AW77" s="184">
        <v>0</v>
      </c>
      <c r="AX77" s="246" t="s">
        <v>221</v>
      </c>
      <c r="AY77" s="246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6" t="s">
        <v>221</v>
      </c>
      <c r="BE77" s="246" t="s">
        <v>221</v>
      </c>
      <c r="BF77" s="184">
        <v>0</v>
      </c>
      <c r="BG77" s="246" t="s">
        <v>221</v>
      </c>
      <c r="BH77" s="184">
        <v>0</v>
      </c>
      <c r="BI77" s="184">
        <v>0</v>
      </c>
      <c r="BJ77" s="246" t="s">
        <v>221</v>
      </c>
      <c r="BK77" s="184">
        <v>0</v>
      </c>
      <c r="BL77" s="184">
        <v>0</v>
      </c>
      <c r="BM77" s="184">
        <v>0</v>
      </c>
      <c r="BN77" s="246" t="s">
        <v>221</v>
      </c>
      <c r="BO77" s="246" t="s">
        <v>221</v>
      </c>
      <c r="BP77" s="246" t="s">
        <v>221</v>
      </c>
      <c r="BQ77" s="246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6" t="s">
        <v>221</v>
      </c>
      <c r="CD77" s="246" t="s">
        <v>221</v>
      </c>
      <c r="CE77" s="195">
        <v>94990</v>
      </c>
      <c r="CF77" s="195">
        <v>0</v>
      </c>
    </row>
    <row r="78" spans="1:84" ht="12.65" customHeight="1" x14ac:dyDescent="0.35">
      <c r="A78" s="171" t="s">
        <v>250</v>
      </c>
      <c r="B78" s="175"/>
      <c r="C78" s="184">
        <v>1935.3485091165508</v>
      </c>
      <c r="D78" s="184">
        <v>0</v>
      </c>
      <c r="E78" s="184">
        <v>14733.363094338672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7292.2923573335356</v>
      </c>
      <c r="P78" s="184">
        <v>8154.8380874131162</v>
      </c>
      <c r="Q78" s="184">
        <v>705.46773005439707</v>
      </c>
      <c r="R78" s="184">
        <v>0</v>
      </c>
      <c r="S78" s="184">
        <v>0</v>
      </c>
      <c r="T78" s="184">
        <v>0</v>
      </c>
      <c r="U78" s="184">
        <v>2691.5361413317214</v>
      </c>
      <c r="V78" s="184">
        <v>0</v>
      </c>
      <c r="W78" s="184">
        <v>0</v>
      </c>
      <c r="X78" s="184">
        <v>243.45553037171354</v>
      </c>
      <c r="Y78" s="184">
        <v>4406.4836210587291</v>
      </c>
      <c r="Z78" s="184">
        <v>0</v>
      </c>
      <c r="AA78" s="184">
        <v>1159.1803093834997</v>
      </c>
      <c r="AB78" s="184">
        <v>544.08622317920822</v>
      </c>
      <c r="AC78" s="184">
        <v>222.55278281454619</v>
      </c>
      <c r="AD78" s="184">
        <v>0</v>
      </c>
      <c r="AE78" s="184">
        <v>0</v>
      </c>
      <c r="AF78" s="184">
        <v>0</v>
      </c>
      <c r="AG78" s="184">
        <v>8311.3013007454429</v>
      </c>
      <c r="AH78" s="184">
        <v>0</v>
      </c>
      <c r="AI78" s="184">
        <v>0</v>
      </c>
      <c r="AJ78" s="184">
        <v>4817.4685252342106</v>
      </c>
      <c r="AK78" s="184">
        <v>23.361894328598776</v>
      </c>
      <c r="AL78" s="184">
        <v>23.669287675027704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130.64217223229576</v>
      </c>
      <c r="AW78" s="184">
        <v>0</v>
      </c>
      <c r="AX78" s="246" t="s">
        <v>221</v>
      </c>
      <c r="AY78" s="246" t="s">
        <v>221</v>
      </c>
      <c r="AZ78" s="246" t="s">
        <v>221</v>
      </c>
      <c r="BA78" s="184">
        <v>0</v>
      </c>
      <c r="BB78" s="184">
        <v>0</v>
      </c>
      <c r="BC78" s="184">
        <v>0</v>
      </c>
      <c r="BD78" s="246" t="s">
        <v>221</v>
      </c>
      <c r="BE78" s="246" t="s">
        <v>221</v>
      </c>
      <c r="BF78" s="246" t="s">
        <v>221</v>
      </c>
      <c r="BG78" s="246" t="s">
        <v>221</v>
      </c>
      <c r="BH78" s="184">
        <v>0</v>
      </c>
      <c r="BI78" s="184">
        <v>81.766630150095708</v>
      </c>
      <c r="BJ78" s="246" t="s">
        <v>221</v>
      </c>
      <c r="BK78" s="184">
        <v>0</v>
      </c>
      <c r="BL78" s="184">
        <v>0</v>
      </c>
      <c r="BM78" s="184">
        <v>0</v>
      </c>
      <c r="BN78" s="246" t="s">
        <v>221</v>
      </c>
      <c r="BO78" s="246" t="s">
        <v>221</v>
      </c>
      <c r="BP78" s="246" t="s">
        <v>221</v>
      </c>
      <c r="BQ78" s="246" t="s">
        <v>221</v>
      </c>
      <c r="BR78" s="246" t="s">
        <v>221</v>
      </c>
      <c r="BS78" s="184">
        <v>0</v>
      </c>
      <c r="BT78" s="184">
        <v>0</v>
      </c>
      <c r="BU78" s="184">
        <v>0</v>
      </c>
      <c r="BV78" s="184">
        <v>776.16819973305132</v>
      </c>
      <c r="BW78" s="184">
        <v>0</v>
      </c>
      <c r="BX78" s="184">
        <v>0</v>
      </c>
      <c r="BY78" s="184">
        <v>211.48662234310467</v>
      </c>
      <c r="BZ78" s="184">
        <v>0</v>
      </c>
      <c r="CA78" s="184">
        <v>0</v>
      </c>
      <c r="CB78" s="184">
        <v>0</v>
      </c>
      <c r="CC78" s="246" t="s">
        <v>221</v>
      </c>
      <c r="CD78" s="246" t="s">
        <v>221</v>
      </c>
      <c r="CE78" s="195">
        <v>56464.469018837524</v>
      </c>
      <c r="CF78" s="195"/>
    </row>
    <row r="79" spans="1:84" ht="12.65" customHeight="1" x14ac:dyDescent="0.35">
      <c r="A79" s="171" t="s">
        <v>251</v>
      </c>
      <c r="B79" s="175"/>
      <c r="C79" s="184">
        <v>112576.39</v>
      </c>
      <c r="D79" s="184">
        <v>0</v>
      </c>
      <c r="E79" s="184">
        <v>274547.75</v>
      </c>
      <c r="F79" s="184">
        <v>0</v>
      </c>
      <c r="G79" s="184">
        <v>1.61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61088.78</v>
      </c>
      <c r="P79" s="184">
        <v>81979.550000000017</v>
      </c>
      <c r="Q79" s="184">
        <v>5358.79</v>
      </c>
      <c r="R79" s="184">
        <v>0</v>
      </c>
      <c r="S79" s="184">
        <v>2030.98</v>
      </c>
      <c r="T79" s="184">
        <v>0</v>
      </c>
      <c r="U79" s="184">
        <v>1022.17</v>
      </c>
      <c r="V79" s="184">
        <v>0</v>
      </c>
      <c r="W79" s="184">
        <v>16551.199999999997</v>
      </c>
      <c r="X79" s="184">
        <v>12631.24</v>
      </c>
      <c r="Y79" s="184">
        <v>28905.98</v>
      </c>
      <c r="Z79" s="184">
        <v>0</v>
      </c>
      <c r="AA79" s="184">
        <v>2246.42</v>
      </c>
      <c r="AB79" s="184">
        <v>16.440000000000001</v>
      </c>
      <c r="AC79" s="184">
        <v>226.75</v>
      </c>
      <c r="AD79" s="184">
        <v>0</v>
      </c>
      <c r="AE79" s="184">
        <v>0</v>
      </c>
      <c r="AF79" s="184">
        <v>0</v>
      </c>
      <c r="AG79" s="184">
        <v>204183.56999999998</v>
      </c>
      <c r="AH79" s="184">
        <v>0</v>
      </c>
      <c r="AI79" s="184">
        <v>0</v>
      </c>
      <c r="AJ79" s="184">
        <v>8640.7199999999993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6" t="s">
        <v>221</v>
      </c>
      <c r="AY79" s="246" t="s">
        <v>221</v>
      </c>
      <c r="AZ79" s="246" t="s">
        <v>221</v>
      </c>
      <c r="BA79" s="246" t="s">
        <v>221</v>
      </c>
      <c r="BB79" s="184">
        <v>0</v>
      </c>
      <c r="BC79" s="184">
        <v>0</v>
      </c>
      <c r="BD79" s="246" t="s">
        <v>221</v>
      </c>
      <c r="BE79" s="246" t="s">
        <v>221</v>
      </c>
      <c r="BF79" s="246" t="s">
        <v>221</v>
      </c>
      <c r="BG79" s="246" t="s">
        <v>221</v>
      </c>
      <c r="BH79" s="184">
        <v>0</v>
      </c>
      <c r="BI79" s="184">
        <v>0</v>
      </c>
      <c r="BJ79" s="246" t="s">
        <v>221</v>
      </c>
      <c r="BK79" s="184">
        <v>0</v>
      </c>
      <c r="BL79" s="184">
        <v>0</v>
      </c>
      <c r="BM79" s="184">
        <v>0</v>
      </c>
      <c r="BN79" s="246" t="s">
        <v>221</v>
      </c>
      <c r="BO79" s="246" t="s">
        <v>221</v>
      </c>
      <c r="BP79" s="246" t="s">
        <v>221</v>
      </c>
      <c r="BQ79" s="246" t="s">
        <v>221</v>
      </c>
      <c r="BR79" s="246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6" t="s">
        <v>221</v>
      </c>
      <c r="CD79" s="246" t="s">
        <v>221</v>
      </c>
      <c r="CE79" s="195">
        <v>812008.34</v>
      </c>
      <c r="CF79" s="195">
        <v>0</v>
      </c>
    </row>
    <row r="80" spans="1:84" ht="12.65" customHeight="1" x14ac:dyDescent="0.35">
      <c r="A80" s="171" t="s">
        <v>252</v>
      </c>
      <c r="B80" s="175"/>
      <c r="C80" s="184">
        <v>14.524080459770115</v>
      </c>
      <c r="D80" s="184">
        <v>0</v>
      </c>
      <c r="E80" s="184">
        <v>84.602107279693485</v>
      </c>
      <c r="F80" s="184">
        <v>0</v>
      </c>
      <c r="G80" s="184">
        <v>0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0</v>
      </c>
      <c r="N80" s="184">
        <v>0</v>
      </c>
      <c r="O80" s="184">
        <v>22.65079980842912</v>
      </c>
      <c r="P80" s="184">
        <v>13.937294061302682</v>
      </c>
      <c r="Q80" s="184">
        <v>7.2272270114942536</v>
      </c>
      <c r="R80" s="184">
        <v>0</v>
      </c>
      <c r="S80" s="184">
        <v>0</v>
      </c>
      <c r="T80" s="184">
        <v>0.28937739463601536</v>
      </c>
      <c r="U80" s="184">
        <v>0</v>
      </c>
      <c r="V80" s="184">
        <v>0.47273467432950195</v>
      </c>
      <c r="W80" s="184">
        <v>0</v>
      </c>
      <c r="X80" s="184">
        <v>0</v>
      </c>
      <c r="Y80" s="184">
        <v>-5.747126436781609E-5</v>
      </c>
      <c r="Z80" s="184">
        <v>0.84724616858237545</v>
      </c>
      <c r="AA80" s="184">
        <v>0</v>
      </c>
      <c r="AB80" s="184">
        <v>0</v>
      </c>
      <c r="AC80" s="184">
        <v>0</v>
      </c>
      <c r="AD80" s="184">
        <v>0</v>
      </c>
      <c r="AE80" s="184">
        <v>0</v>
      </c>
      <c r="AF80" s="184">
        <v>0</v>
      </c>
      <c r="AG80" s="184">
        <v>30.500426245210729</v>
      </c>
      <c r="AH80" s="184">
        <v>0</v>
      </c>
      <c r="AI80" s="184">
        <v>0</v>
      </c>
      <c r="AJ80" s="184">
        <v>39.258508270704397</v>
      </c>
      <c r="AK80" s="184">
        <v>0</v>
      </c>
      <c r="AL80" s="184">
        <v>0</v>
      </c>
      <c r="AM80" s="184">
        <v>0</v>
      </c>
      <c r="AN80" s="184">
        <v>0</v>
      </c>
      <c r="AO80" s="184">
        <v>0</v>
      </c>
      <c r="AP80" s="184">
        <v>0</v>
      </c>
      <c r="AQ80" s="184">
        <v>0</v>
      </c>
      <c r="AR80" s="184">
        <v>0</v>
      </c>
      <c r="AS80" s="184">
        <v>0</v>
      </c>
      <c r="AT80" s="184">
        <v>0</v>
      </c>
      <c r="AU80" s="184">
        <v>0</v>
      </c>
      <c r="AV80" s="184">
        <v>2.9409291187739464</v>
      </c>
      <c r="AW80" s="246" t="s">
        <v>221</v>
      </c>
      <c r="AX80" s="246" t="s">
        <v>221</v>
      </c>
      <c r="AY80" s="246" t="s">
        <v>221</v>
      </c>
      <c r="AZ80" s="246" t="s">
        <v>221</v>
      </c>
      <c r="BA80" s="246" t="s">
        <v>221</v>
      </c>
      <c r="BB80" s="246" t="s">
        <v>221</v>
      </c>
      <c r="BC80" s="246" t="s">
        <v>221</v>
      </c>
      <c r="BD80" s="246" t="s">
        <v>221</v>
      </c>
      <c r="BE80" s="246" t="s">
        <v>221</v>
      </c>
      <c r="BF80" s="246" t="s">
        <v>221</v>
      </c>
      <c r="BG80" s="246" t="s">
        <v>221</v>
      </c>
      <c r="BH80" s="246" t="s">
        <v>221</v>
      </c>
      <c r="BI80" s="246" t="s">
        <v>221</v>
      </c>
      <c r="BJ80" s="246" t="s">
        <v>221</v>
      </c>
      <c r="BK80" s="246" t="s">
        <v>221</v>
      </c>
      <c r="BL80" s="246" t="s">
        <v>221</v>
      </c>
      <c r="BM80" s="246" t="s">
        <v>221</v>
      </c>
      <c r="BN80" s="246" t="s">
        <v>221</v>
      </c>
      <c r="BO80" s="246" t="s">
        <v>221</v>
      </c>
      <c r="BP80" s="246" t="s">
        <v>221</v>
      </c>
      <c r="BQ80" s="246" t="s">
        <v>221</v>
      </c>
      <c r="BR80" s="246" t="s">
        <v>221</v>
      </c>
      <c r="BS80" s="246" t="s">
        <v>221</v>
      </c>
      <c r="BT80" s="246" t="s">
        <v>221</v>
      </c>
      <c r="BU80" s="251"/>
      <c r="BV80" s="251"/>
      <c r="BW80" s="251"/>
      <c r="BX80" s="251"/>
      <c r="BY80" s="251"/>
      <c r="BZ80" s="251"/>
      <c r="CA80" s="251"/>
      <c r="CB80" s="251"/>
      <c r="CC80" s="246" t="s">
        <v>221</v>
      </c>
      <c r="CD80" s="246" t="s">
        <v>221</v>
      </c>
      <c r="CE80" s="252">
        <v>217.25067302166224</v>
      </c>
      <c r="CF80" s="252"/>
    </row>
    <row r="81" spans="1:5" ht="21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6" t="s">
        <v>1281</v>
      </c>
      <c r="D82" s="253"/>
      <c r="E82" s="175"/>
    </row>
    <row r="83" spans="1:5" ht="12.65" customHeight="1" x14ac:dyDescent="0.35">
      <c r="A83" s="173" t="s">
        <v>255</v>
      </c>
      <c r="B83" s="172" t="s">
        <v>256</v>
      </c>
      <c r="C83" s="287">
        <v>126</v>
      </c>
      <c r="D83" s="253"/>
      <c r="E83" s="175"/>
    </row>
    <row r="84" spans="1:5" ht="12.65" customHeight="1" x14ac:dyDescent="0.35">
      <c r="A84" s="173" t="s">
        <v>257</v>
      </c>
      <c r="B84" s="172" t="s">
        <v>256</v>
      </c>
      <c r="C84" s="227" t="s">
        <v>1282</v>
      </c>
      <c r="D84" s="205"/>
      <c r="E84" s="204"/>
    </row>
    <row r="85" spans="1:5" ht="12.65" customHeight="1" x14ac:dyDescent="0.35">
      <c r="A85" s="173" t="s">
        <v>1250</v>
      </c>
      <c r="B85" s="172"/>
      <c r="C85" s="268" t="s">
        <v>1283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28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7" t="s">
        <v>1284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7" t="s">
        <v>1285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7" t="s">
        <v>1286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7" t="s">
        <v>1287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7" t="s">
        <v>1288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4" t="s">
        <v>1289</v>
      </c>
      <c r="D92" s="253"/>
      <c r="E92" s="175"/>
    </row>
    <row r="93" spans="1:5" ht="12.65" customHeight="1" x14ac:dyDescent="0.35">
      <c r="A93" s="173" t="s">
        <v>264</v>
      </c>
      <c r="B93" s="172" t="s">
        <v>256</v>
      </c>
      <c r="C93" s="267" t="s">
        <v>1290</v>
      </c>
      <c r="D93" s="253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4" t="s">
        <v>266</v>
      </c>
      <c r="B96" s="254"/>
      <c r="C96" s="254"/>
      <c r="D96" s="254"/>
      <c r="E96" s="254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4" t="s">
        <v>269</v>
      </c>
      <c r="B100" s="254"/>
      <c r="C100" s="254"/>
      <c r="D100" s="254"/>
      <c r="E100" s="254"/>
    </row>
    <row r="101" spans="1:5" ht="12.65" customHeight="1" x14ac:dyDescent="0.3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1"/>
      <c r="D102" s="175"/>
      <c r="E102" s="175"/>
    </row>
    <row r="103" spans="1:5" ht="12.65" customHeight="1" x14ac:dyDescent="0.35">
      <c r="A103" s="254" t="s">
        <v>271</v>
      </c>
      <c r="B103" s="254"/>
      <c r="C103" s="254"/>
      <c r="D103" s="254"/>
      <c r="E103" s="254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/>
      <c r="B107" s="172"/>
      <c r="C107" s="190"/>
      <c r="D107" s="175"/>
      <c r="E107" s="175"/>
    </row>
    <row r="108" spans="1:5" ht="21.7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3.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5543</v>
      </c>
      <c r="D111" s="174">
        <v>26204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731</v>
      </c>
      <c r="D114" s="174">
        <v>1156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21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>
        <v>65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14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5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v>115</v>
      </c>
    </row>
    <row r="128" spans="1:5" ht="12.65" customHeight="1" x14ac:dyDescent="0.35">
      <c r="A128" s="173" t="s">
        <v>292</v>
      </c>
      <c r="B128" s="172" t="s">
        <v>256</v>
      </c>
      <c r="C128" s="189">
        <v>133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5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2593</v>
      </c>
      <c r="C138" s="189">
        <v>1634</v>
      </c>
      <c r="D138" s="174">
        <v>1316</v>
      </c>
      <c r="E138" s="175">
        <v>5543</v>
      </c>
    </row>
    <row r="139" spans="1:6" ht="12.65" customHeight="1" x14ac:dyDescent="0.35">
      <c r="A139" s="173" t="s">
        <v>215</v>
      </c>
      <c r="B139" s="174">
        <v>14891</v>
      </c>
      <c r="C139" s="189">
        <v>6620</v>
      </c>
      <c r="D139" s="174">
        <v>4693</v>
      </c>
      <c r="E139" s="175">
        <v>26204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v>0</v>
      </c>
    </row>
    <row r="141" spans="1:6" ht="12.65" customHeight="1" x14ac:dyDescent="0.35">
      <c r="A141" s="173" t="s">
        <v>245</v>
      </c>
      <c r="B141" s="174">
        <v>205598263</v>
      </c>
      <c r="C141" s="189">
        <v>95689261</v>
      </c>
      <c r="D141" s="174">
        <v>87539532</v>
      </c>
      <c r="E141" s="175">
        <v>388827056</v>
      </c>
      <c r="F141" s="199"/>
    </row>
    <row r="142" spans="1:6" ht="12.65" customHeight="1" x14ac:dyDescent="0.35">
      <c r="A142" s="173" t="s">
        <v>246</v>
      </c>
      <c r="B142" s="174">
        <v>226841663</v>
      </c>
      <c r="C142" s="189">
        <v>145463865</v>
      </c>
      <c r="D142" s="174">
        <v>245060784</v>
      </c>
      <c r="E142" s="175">
        <v>617366312</v>
      </c>
      <c r="F142" s="199"/>
    </row>
    <row r="143" spans="1:6" ht="12.65" customHeight="1" x14ac:dyDescent="0.35">
      <c r="A143" s="255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v>0</v>
      </c>
    </row>
    <row r="149" spans="1:5" ht="12.65" customHeight="1" x14ac:dyDescent="0.35">
      <c r="A149" s="255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5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207" t="s">
        <v>305</v>
      </c>
      <c r="B163" s="208"/>
      <c r="C163" s="208"/>
      <c r="D163" s="208"/>
      <c r="E163" s="208"/>
    </row>
    <row r="164" spans="1:5" ht="11.4" customHeight="1" x14ac:dyDescent="0.35">
      <c r="A164" s="254" t="s">
        <v>306</v>
      </c>
      <c r="B164" s="254"/>
      <c r="C164" s="254"/>
      <c r="D164" s="254"/>
      <c r="E164" s="254"/>
    </row>
    <row r="165" spans="1:5" ht="11.4" customHeight="1" x14ac:dyDescent="0.35">
      <c r="A165" s="173" t="s">
        <v>307</v>
      </c>
      <c r="B165" s="172" t="s">
        <v>256</v>
      </c>
      <c r="C165" s="189">
        <v>5749134</v>
      </c>
      <c r="D165" s="175"/>
      <c r="E165" s="175"/>
    </row>
    <row r="166" spans="1:5" ht="11.4" customHeight="1" x14ac:dyDescent="0.35">
      <c r="A166" s="173" t="s">
        <v>308</v>
      </c>
      <c r="B166" s="172" t="s">
        <v>256</v>
      </c>
      <c r="C166" s="189">
        <v>510407</v>
      </c>
      <c r="D166" s="175"/>
      <c r="E166" s="175"/>
    </row>
    <row r="167" spans="1:5" ht="11.4" customHeight="1" x14ac:dyDescent="0.35">
      <c r="A167" s="177" t="s">
        <v>309</v>
      </c>
      <c r="B167" s="172" t="s">
        <v>256</v>
      </c>
      <c r="C167" s="189">
        <v>1063028</v>
      </c>
      <c r="D167" s="175"/>
      <c r="E167" s="175"/>
    </row>
    <row r="168" spans="1:5" ht="11.4" customHeight="1" x14ac:dyDescent="0.35">
      <c r="A168" s="173" t="s">
        <v>310</v>
      </c>
      <c r="B168" s="172" t="s">
        <v>256</v>
      </c>
      <c r="C168" s="189">
        <v>9978478</v>
      </c>
      <c r="D168" s="175"/>
      <c r="E168" s="175"/>
    </row>
    <row r="169" spans="1:5" ht="11.4" customHeight="1" x14ac:dyDescent="0.35">
      <c r="A169" s="173" t="s">
        <v>311</v>
      </c>
      <c r="B169" s="172" t="s">
        <v>256</v>
      </c>
      <c r="C169" s="189">
        <v>183321</v>
      </c>
      <c r="D169" s="175"/>
      <c r="E169" s="175"/>
    </row>
    <row r="170" spans="1:5" ht="11.4" customHeight="1" x14ac:dyDescent="0.35">
      <c r="A170" s="173" t="s">
        <v>312</v>
      </c>
      <c r="B170" s="172" t="s">
        <v>256</v>
      </c>
      <c r="C170" s="189">
        <v>4399323</v>
      </c>
      <c r="D170" s="175"/>
      <c r="E170" s="175"/>
    </row>
    <row r="171" spans="1:5" ht="11.4" customHeight="1" x14ac:dyDescent="0.35">
      <c r="A171" s="173" t="s">
        <v>313</v>
      </c>
      <c r="B171" s="172" t="s">
        <v>256</v>
      </c>
      <c r="C171" s="189">
        <v>620913</v>
      </c>
      <c r="D171" s="175"/>
      <c r="E171" s="175"/>
    </row>
    <row r="172" spans="1:5" ht="11.4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35">
      <c r="A173" s="173" t="s">
        <v>203</v>
      </c>
      <c r="B173" s="175"/>
      <c r="C173" s="191"/>
      <c r="D173" s="175">
        <v>22504604</v>
      </c>
      <c r="E173" s="175"/>
    </row>
    <row r="174" spans="1:5" ht="11.4" customHeight="1" x14ac:dyDescent="0.35">
      <c r="A174" s="254" t="s">
        <v>314</v>
      </c>
      <c r="B174" s="254"/>
      <c r="C174" s="254"/>
      <c r="D174" s="254"/>
      <c r="E174" s="254"/>
    </row>
    <row r="175" spans="1:5" ht="11.4" customHeight="1" x14ac:dyDescent="0.35">
      <c r="A175" s="173" t="s">
        <v>315</v>
      </c>
      <c r="B175" s="172" t="s">
        <v>256</v>
      </c>
      <c r="C175" s="189">
        <v>5058969</v>
      </c>
      <c r="D175" s="175"/>
      <c r="E175" s="175"/>
    </row>
    <row r="176" spans="1:5" ht="11.4" customHeight="1" x14ac:dyDescent="0.35">
      <c r="A176" s="173" t="s">
        <v>316</v>
      </c>
      <c r="B176" s="172" t="s">
        <v>256</v>
      </c>
      <c r="C176" s="189">
        <v>467211</v>
      </c>
      <c r="D176" s="175"/>
      <c r="E176" s="175"/>
    </row>
    <row r="177" spans="1:5" ht="11.4" customHeight="1" x14ac:dyDescent="0.35">
      <c r="A177" s="173" t="s">
        <v>203</v>
      </c>
      <c r="B177" s="175"/>
      <c r="C177" s="191"/>
      <c r="D177" s="175">
        <v>5526180</v>
      </c>
      <c r="E177" s="175"/>
    </row>
    <row r="178" spans="1:5" ht="11.4" customHeight="1" x14ac:dyDescent="0.35">
      <c r="A178" s="254" t="s">
        <v>317</v>
      </c>
      <c r="B178" s="254"/>
      <c r="C178" s="254"/>
      <c r="D178" s="254"/>
      <c r="E178" s="254"/>
    </row>
    <row r="179" spans="1:5" ht="11.4" customHeight="1" x14ac:dyDescent="0.35">
      <c r="A179" s="173" t="s">
        <v>318</v>
      </c>
      <c r="B179" s="172" t="s">
        <v>256</v>
      </c>
      <c r="C179" s="189">
        <v>2851237</v>
      </c>
      <c r="D179" s="175"/>
      <c r="E179" s="175"/>
    </row>
    <row r="180" spans="1:5" ht="11.4" customHeight="1" x14ac:dyDescent="0.35">
      <c r="A180" s="173" t="s">
        <v>319</v>
      </c>
      <c r="B180" s="172" t="s">
        <v>256</v>
      </c>
      <c r="C180" s="189">
        <v>56603</v>
      </c>
      <c r="D180" s="175"/>
      <c r="E180" s="175"/>
    </row>
    <row r="181" spans="1:5" ht="11.4" customHeight="1" x14ac:dyDescent="0.35">
      <c r="A181" s="173" t="s">
        <v>203</v>
      </c>
      <c r="B181" s="175"/>
      <c r="C181" s="191"/>
      <c r="D181" s="175">
        <v>2907840</v>
      </c>
      <c r="E181" s="175"/>
    </row>
    <row r="182" spans="1:5" ht="11.4" customHeight="1" x14ac:dyDescent="0.35">
      <c r="A182" s="254" t="s">
        <v>320</v>
      </c>
      <c r="B182" s="254"/>
      <c r="C182" s="254"/>
      <c r="D182" s="254"/>
      <c r="E182" s="254"/>
    </row>
    <row r="183" spans="1:5" ht="11.4" customHeight="1" x14ac:dyDescent="0.35">
      <c r="A183" s="173" t="s">
        <v>321</v>
      </c>
      <c r="B183" s="172" t="s">
        <v>256</v>
      </c>
      <c r="C183" s="189">
        <v>155078</v>
      </c>
      <c r="D183" s="175"/>
      <c r="E183" s="175"/>
    </row>
    <row r="184" spans="1:5" ht="11.4" customHeight="1" x14ac:dyDescent="0.35">
      <c r="A184" s="173" t="s">
        <v>322</v>
      </c>
      <c r="B184" s="172" t="s">
        <v>256</v>
      </c>
      <c r="C184" s="189">
        <v>7779635</v>
      </c>
      <c r="D184" s="175"/>
      <c r="E184" s="175"/>
    </row>
    <row r="185" spans="1:5" ht="11.4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35">
      <c r="A186" s="173" t="s">
        <v>203</v>
      </c>
      <c r="B186" s="175"/>
      <c r="C186" s="191"/>
      <c r="D186" s="175">
        <v>7934713</v>
      </c>
      <c r="E186" s="175"/>
    </row>
    <row r="187" spans="1:5" ht="11.4" customHeight="1" x14ac:dyDescent="0.35">
      <c r="A187" s="254" t="s">
        <v>323</v>
      </c>
      <c r="B187" s="254"/>
      <c r="C187" s="254"/>
      <c r="D187" s="254"/>
      <c r="E187" s="254"/>
    </row>
    <row r="188" spans="1:5" ht="11.4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35">
      <c r="A189" s="173" t="s">
        <v>325</v>
      </c>
      <c r="B189" s="172" t="s">
        <v>256</v>
      </c>
      <c r="C189" s="189">
        <v>4825199</v>
      </c>
      <c r="D189" s="175"/>
      <c r="E189" s="175"/>
    </row>
    <row r="190" spans="1:5" ht="11.4" customHeight="1" x14ac:dyDescent="0.35">
      <c r="A190" s="173" t="s">
        <v>203</v>
      </c>
      <c r="B190" s="175"/>
      <c r="C190" s="191"/>
      <c r="D190" s="175">
        <v>4825199</v>
      </c>
      <c r="E190" s="175"/>
    </row>
    <row r="191" spans="1:5" ht="11.4" customHeight="1" x14ac:dyDescent="0.35">
      <c r="A191" s="173"/>
      <c r="B191" s="175"/>
      <c r="C191" s="191"/>
      <c r="D191" s="175"/>
      <c r="E191" s="175"/>
    </row>
    <row r="192" spans="1:5" ht="18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7414345.5499999998</v>
      </c>
      <c r="C195" s="189"/>
      <c r="D195" s="174"/>
      <c r="E195" s="175">
        <v>7414345.5499999998</v>
      </c>
    </row>
    <row r="196" spans="1:8" ht="12.65" customHeight="1" x14ac:dyDescent="0.35">
      <c r="A196" s="173" t="s">
        <v>333</v>
      </c>
      <c r="B196" s="174">
        <v>1128574.1199999999</v>
      </c>
      <c r="C196" s="189"/>
      <c r="D196" s="174"/>
      <c r="E196" s="175">
        <v>1128574.1199999999</v>
      </c>
    </row>
    <row r="197" spans="1:8" ht="12.65" customHeight="1" x14ac:dyDescent="0.35">
      <c r="A197" s="173" t="s">
        <v>334</v>
      </c>
      <c r="B197" s="174">
        <v>93535040.25</v>
      </c>
      <c r="C197" s="189"/>
      <c r="D197" s="174"/>
      <c r="E197" s="175">
        <v>93535040.25</v>
      </c>
    </row>
    <row r="198" spans="1:8" ht="12.65" customHeight="1" x14ac:dyDescent="0.35">
      <c r="A198" s="173" t="s">
        <v>335</v>
      </c>
      <c r="B198" s="174">
        <v>31644655.23</v>
      </c>
      <c r="C198" s="189">
        <v>1289626</v>
      </c>
      <c r="D198" s="174"/>
      <c r="E198" s="175">
        <v>32934281.23</v>
      </c>
    </row>
    <row r="199" spans="1:8" ht="12.65" customHeight="1" x14ac:dyDescent="0.35">
      <c r="A199" s="173" t="s">
        <v>336</v>
      </c>
      <c r="B199" s="174">
        <v>2515884.2400000002</v>
      </c>
      <c r="C199" s="189">
        <v>486513</v>
      </c>
      <c r="D199" s="174"/>
      <c r="E199" s="175">
        <v>3002397.24</v>
      </c>
    </row>
    <row r="200" spans="1:8" ht="12.65" customHeight="1" x14ac:dyDescent="0.35">
      <c r="A200" s="173" t="s">
        <v>337</v>
      </c>
      <c r="B200" s="174">
        <v>78515937.25</v>
      </c>
      <c r="C200" s="189">
        <v>6939420.2599999998</v>
      </c>
      <c r="D200" s="174">
        <v>362534.88</v>
      </c>
      <c r="E200" s="175">
        <v>85092822.63000001</v>
      </c>
    </row>
    <row r="201" spans="1:8" ht="12.65" customHeight="1" x14ac:dyDescent="0.35">
      <c r="A201" s="173" t="s">
        <v>338</v>
      </c>
      <c r="B201" s="174">
        <v>0</v>
      </c>
      <c r="C201" s="189"/>
      <c r="D201" s="174"/>
      <c r="E201" s="175">
        <v>0</v>
      </c>
    </row>
    <row r="202" spans="1:8" ht="12.65" customHeight="1" x14ac:dyDescent="0.35">
      <c r="A202" s="173" t="s">
        <v>339</v>
      </c>
      <c r="B202" s="174">
        <v>7186099.1200000001</v>
      </c>
      <c r="C202" s="189">
        <v>3135259</v>
      </c>
      <c r="D202" s="174">
        <v>428007</v>
      </c>
      <c r="E202" s="175">
        <v>9893351.120000001</v>
      </c>
    </row>
    <row r="203" spans="1:8" ht="12.65" customHeight="1" x14ac:dyDescent="0.35">
      <c r="A203" s="173" t="s">
        <v>340</v>
      </c>
      <c r="B203" s="174">
        <v>5314070.05</v>
      </c>
      <c r="C203" s="189">
        <v>-157682</v>
      </c>
      <c r="D203" s="174"/>
      <c r="E203" s="175">
        <v>5156388.05</v>
      </c>
    </row>
    <row r="204" spans="1:8" ht="12.65" customHeight="1" x14ac:dyDescent="0.35">
      <c r="A204" s="173" t="s">
        <v>203</v>
      </c>
      <c r="B204" s="175">
        <v>227254605.81000003</v>
      </c>
      <c r="C204" s="191">
        <v>11693136.26</v>
      </c>
      <c r="D204" s="175">
        <v>790541.88</v>
      </c>
      <c r="E204" s="175">
        <v>238157200.19000006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6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6"/>
    </row>
    <row r="209" spans="1:8" ht="12.65" customHeight="1" x14ac:dyDescent="0.35">
      <c r="A209" s="173" t="s">
        <v>333</v>
      </c>
      <c r="B209" s="174">
        <v>249095.32</v>
      </c>
      <c r="C209" s="189">
        <v>69709</v>
      </c>
      <c r="D209" s="174"/>
      <c r="E209" s="175">
        <v>318804.32</v>
      </c>
      <c r="H209" s="256"/>
    </row>
    <row r="210" spans="1:8" ht="12.65" customHeight="1" x14ac:dyDescent="0.35">
      <c r="A210" s="173" t="s">
        <v>334</v>
      </c>
      <c r="B210" s="174">
        <v>20878449.969999999</v>
      </c>
      <c r="C210" s="189">
        <v>3340552</v>
      </c>
      <c r="D210" s="174"/>
      <c r="E210" s="175">
        <v>24219001.969999999</v>
      </c>
      <c r="H210" s="256"/>
    </row>
    <row r="211" spans="1:8" ht="12.65" customHeight="1" x14ac:dyDescent="0.35">
      <c r="A211" s="173" t="s">
        <v>335</v>
      </c>
      <c r="B211" s="174">
        <v>5416472.2200000007</v>
      </c>
      <c r="C211" s="189">
        <v>1915710</v>
      </c>
      <c r="D211" s="174">
        <v>-210592</v>
      </c>
      <c r="E211" s="175">
        <v>7542774.2200000007</v>
      </c>
      <c r="H211" s="256"/>
    </row>
    <row r="212" spans="1:8" ht="12.65" customHeight="1" x14ac:dyDescent="0.35">
      <c r="A212" s="173" t="s">
        <v>336</v>
      </c>
      <c r="B212" s="174">
        <v>917701.75</v>
      </c>
      <c r="C212" s="189">
        <v>266577</v>
      </c>
      <c r="D212" s="174">
        <v>-22549</v>
      </c>
      <c r="E212" s="175">
        <v>1206827.75</v>
      </c>
      <c r="H212" s="256"/>
    </row>
    <row r="213" spans="1:8" ht="12.65" customHeight="1" x14ac:dyDescent="0.35">
      <c r="A213" s="173" t="s">
        <v>337</v>
      </c>
      <c r="B213" s="174">
        <v>48129161.799999997</v>
      </c>
      <c r="C213" s="189">
        <v>8867067</v>
      </c>
      <c r="D213" s="174">
        <v>-3464590</v>
      </c>
      <c r="E213" s="175">
        <v>60460818.799999997</v>
      </c>
      <c r="H213" s="256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v>0</v>
      </c>
      <c r="H214" s="256"/>
    </row>
    <row r="215" spans="1:8" ht="12.65" customHeight="1" x14ac:dyDescent="0.35">
      <c r="A215" s="173" t="s">
        <v>339</v>
      </c>
      <c r="B215" s="174">
        <v>3646759.88</v>
      </c>
      <c r="C215" s="189">
        <v>895429</v>
      </c>
      <c r="D215" s="174">
        <v>-171116</v>
      </c>
      <c r="E215" s="175">
        <v>4713304.88</v>
      </c>
      <c r="H215" s="256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v>0</v>
      </c>
      <c r="H216" s="256"/>
    </row>
    <row r="217" spans="1:8" ht="12.65" customHeight="1" x14ac:dyDescent="0.35">
      <c r="A217" s="173" t="s">
        <v>203</v>
      </c>
      <c r="B217" s="175">
        <v>79237640.939999998</v>
      </c>
      <c r="C217" s="191">
        <v>15355044</v>
      </c>
      <c r="D217" s="175">
        <v>-3868847</v>
      </c>
      <c r="E217" s="175">
        <v>98461531.939999998</v>
      </c>
    </row>
    <row r="218" spans="1:8" ht="12.65" customHeight="1" x14ac:dyDescent="0.35">
      <c r="A218" s="173"/>
      <c r="B218" s="175"/>
      <c r="C218" s="191"/>
      <c r="D218" s="175"/>
      <c r="E218" s="175"/>
    </row>
    <row r="219" spans="1:8" ht="21.7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6" t="s">
        <v>1254</v>
      </c>
      <c r="C220" s="296"/>
      <c r="D220" s="208"/>
      <c r="E220" s="208"/>
    </row>
    <row r="221" spans="1:8" ht="12.65" customHeight="1" x14ac:dyDescent="0.35">
      <c r="A221" s="269" t="s">
        <v>1254</v>
      </c>
      <c r="B221" s="208"/>
      <c r="C221" s="189">
        <v>6385270</v>
      </c>
      <c r="D221" s="172">
        <v>6385270</v>
      </c>
      <c r="E221" s="208"/>
    </row>
    <row r="222" spans="1:8" ht="12.65" customHeight="1" x14ac:dyDescent="0.35">
      <c r="A222" s="254" t="s">
        <v>343</v>
      </c>
      <c r="B222" s="254"/>
      <c r="C222" s="254"/>
      <c r="D222" s="254"/>
      <c r="E222" s="254"/>
    </row>
    <row r="223" spans="1:8" ht="12.65" customHeight="1" x14ac:dyDescent="0.35">
      <c r="A223" s="173" t="s">
        <v>344</v>
      </c>
      <c r="B223" s="172" t="s">
        <v>256</v>
      </c>
      <c r="C223" s="189">
        <v>364340476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208279860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173635065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17172178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v>763427579</v>
      </c>
      <c r="E229" s="175"/>
    </row>
    <row r="230" spans="1:5" ht="12.65" customHeight="1" x14ac:dyDescent="0.35">
      <c r="A230" s="254" t="s">
        <v>351</v>
      </c>
      <c r="B230" s="254"/>
      <c r="C230" s="254"/>
      <c r="D230" s="254"/>
      <c r="E230" s="254"/>
    </row>
    <row r="231" spans="1:5" ht="12.65" customHeight="1" x14ac:dyDescent="0.35">
      <c r="A231" s="171" t="s">
        <v>352</v>
      </c>
      <c r="B231" s="172" t="s">
        <v>256</v>
      </c>
      <c r="C231" s="189">
        <v>9882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5841434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19395950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v>25237384</v>
      </c>
      <c r="E236" s="175"/>
    </row>
    <row r="237" spans="1:5" ht="12.65" customHeight="1" x14ac:dyDescent="0.35">
      <c r="A237" s="254" t="s">
        <v>356</v>
      </c>
      <c r="B237" s="254"/>
      <c r="C237" s="254"/>
      <c r="D237" s="254"/>
      <c r="E237" s="254"/>
    </row>
    <row r="238" spans="1:5" ht="12.65" customHeight="1" x14ac:dyDescent="0.35">
      <c r="A238" s="173" t="s">
        <v>357</v>
      </c>
      <c r="B238" s="172" t="s">
        <v>256</v>
      </c>
      <c r="C238" s="189">
        <v>10731064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v>10731064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v>805781297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65" customHeight="1" x14ac:dyDescent="0.35">
      <c r="A247" s="173"/>
      <c r="B247" s="173"/>
      <c r="C247" s="191"/>
      <c r="D247" s="175"/>
      <c r="E247" s="175"/>
    </row>
    <row r="248" spans="1:5" ht="11.25" customHeight="1" x14ac:dyDescent="0.35">
      <c r="A248" s="208" t="s">
        <v>360</v>
      </c>
      <c r="B248" s="208"/>
      <c r="C248" s="208"/>
      <c r="D248" s="208"/>
      <c r="E248" s="208"/>
    </row>
    <row r="249" spans="1:5" ht="12.65" customHeight="1" x14ac:dyDescent="0.35">
      <c r="A249" s="254" t="s">
        <v>361</v>
      </c>
      <c r="B249" s="254"/>
      <c r="C249" s="254"/>
      <c r="D249" s="254"/>
      <c r="E249" s="254"/>
    </row>
    <row r="250" spans="1:5" ht="12.65" customHeight="1" x14ac:dyDescent="0.35">
      <c r="A250" s="173" t="s">
        <v>362</v>
      </c>
      <c r="B250" s="172" t="s">
        <v>256</v>
      </c>
      <c r="C250" s="189">
        <v>12078221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132960241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107247948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2327362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4658838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345257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1.25" customHeight="1" x14ac:dyDescent="0.35">
      <c r="A260" s="173" t="s">
        <v>371</v>
      </c>
      <c r="B260" s="175"/>
      <c r="C260" s="191"/>
      <c r="D260" s="175">
        <v>45121971</v>
      </c>
      <c r="E260" s="175"/>
    </row>
    <row r="261" spans="1:5" ht="12.65" customHeight="1" x14ac:dyDescent="0.35">
      <c r="A261" s="254" t="s">
        <v>372</v>
      </c>
      <c r="B261" s="254"/>
      <c r="C261" s="254"/>
      <c r="D261" s="254"/>
      <c r="E261" s="254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1.25" customHeight="1" x14ac:dyDescent="0.35">
      <c r="A265" s="173" t="s">
        <v>374</v>
      </c>
      <c r="B265" s="175"/>
      <c r="C265" s="191"/>
      <c r="D265" s="175">
        <v>0</v>
      </c>
      <c r="E265" s="175"/>
    </row>
    <row r="266" spans="1:5" ht="12.65" customHeight="1" x14ac:dyDescent="0.35">
      <c r="A266" s="254" t="s">
        <v>375</v>
      </c>
      <c r="B266" s="254"/>
      <c r="C266" s="254"/>
      <c r="D266" s="254"/>
      <c r="E266" s="254"/>
    </row>
    <row r="267" spans="1:5" ht="12.65" customHeight="1" x14ac:dyDescent="0.35">
      <c r="A267" s="173" t="s">
        <v>332</v>
      </c>
      <c r="B267" s="172" t="s">
        <v>256</v>
      </c>
      <c r="C267" s="189">
        <v>7414346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1128574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93535040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>
        <v>32934281</v>
      </c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3002396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85092825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9893352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5156386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v>238157200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98461532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v>139695668</v>
      </c>
      <c r="E277" s="175"/>
    </row>
    <row r="278" spans="1:5" ht="12.65" customHeight="1" x14ac:dyDescent="0.35">
      <c r="A278" s="254" t="s">
        <v>382</v>
      </c>
      <c r="B278" s="254"/>
      <c r="C278" s="254"/>
      <c r="D278" s="254"/>
      <c r="E278" s="254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49479616.579999998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24929042.32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v>74408658.900000006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4" t="s">
        <v>387</v>
      </c>
      <c r="B285" s="254"/>
      <c r="C285" s="254"/>
      <c r="D285" s="254"/>
      <c r="E285" s="254"/>
    </row>
    <row r="286" spans="1:5" ht="12.65" customHeight="1" x14ac:dyDescent="0.35">
      <c r="A286" s="173" t="s">
        <v>388</v>
      </c>
      <c r="B286" s="172" t="s">
        <v>256</v>
      </c>
      <c r="C286" s="189">
        <v>1387068.15</v>
      </c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1575363.61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v>2962431.76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v>262188729.66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173"/>
      <c r="B301" s="173"/>
      <c r="C301" s="191"/>
      <c r="D301" s="175"/>
      <c r="E301" s="175"/>
    </row>
    <row r="302" spans="1:5" ht="14.25" customHeight="1" x14ac:dyDescent="0.35">
      <c r="A302" s="208" t="s">
        <v>394</v>
      </c>
      <c r="B302" s="208"/>
      <c r="C302" s="208"/>
      <c r="D302" s="208"/>
      <c r="E302" s="208"/>
    </row>
    <row r="303" spans="1:5" ht="12.65" customHeight="1" x14ac:dyDescent="0.35">
      <c r="A303" s="254" t="s">
        <v>395</v>
      </c>
      <c r="B303" s="254"/>
      <c r="C303" s="254"/>
      <c r="D303" s="254"/>
      <c r="E303" s="254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1891478.35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9729876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17920999.330000002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>
        <v>16453376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4775168.83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v>50770898.509999998</v>
      </c>
      <c r="E314" s="175"/>
    </row>
    <row r="315" spans="1:5" ht="12.65" customHeight="1" x14ac:dyDescent="0.35">
      <c r="A315" s="254" t="s">
        <v>406</v>
      </c>
      <c r="B315" s="254"/>
      <c r="C315" s="254"/>
      <c r="D315" s="254"/>
      <c r="E315" s="254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>
        <v>24888974.489999998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v>24888974.489999998</v>
      </c>
      <c r="E319" s="175"/>
    </row>
    <row r="320" spans="1:5" ht="12.65" customHeight="1" x14ac:dyDescent="0.35">
      <c r="A320" s="254" t="s">
        <v>411</v>
      </c>
      <c r="B320" s="254"/>
      <c r="C320" s="254"/>
      <c r="D320" s="254"/>
      <c r="E320" s="254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313584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266579.64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98951206</v>
      </c>
      <c r="D326" s="175"/>
      <c r="E326" s="175"/>
    </row>
    <row r="327" spans="1:5" ht="19.5" customHeight="1" x14ac:dyDescent="0.35">
      <c r="A327" s="173" t="s">
        <v>418</v>
      </c>
      <c r="B327" s="172" t="s">
        <v>256</v>
      </c>
      <c r="C327" s="189">
        <v>2935426</v>
      </c>
      <c r="D327" s="175"/>
      <c r="E327" s="175"/>
    </row>
    <row r="328" spans="1:5" ht="12.65" customHeight="1" x14ac:dyDescent="0.35">
      <c r="A328" s="173" t="s">
        <v>203</v>
      </c>
      <c r="B328" s="175"/>
      <c r="C328" s="191"/>
      <c r="D328" s="175">
        <v>102466795.64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v>4775168.83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v>97691626.810000002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1">
        <v>88837230</v>
      </c>
      <c r="D332" s="175"/>
      <c r="E332" s="175"/>
    </row>
    <row r="333" spans="1:5" ht="12.65" customHeight="1" x14ac:dyDescent="0.35">
      <c r="A333" s="173"/>
      <c r="B333" s="172"/>
      <c r="C333" s="229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1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1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1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v>262188729.81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v>262188729.66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4" t="s">
        <v>427</v>
      </c>
      <c r="B358" s="254"/>
      <c r="C358" s="254"/>
      <c r="D358" s="254"/>
      <c r="E358" s="254"/>
    </row>
    <row r="359" spans="1:5" ht="12.65" customHeight="1" x14ac:dyDescent="0.35">
      <c r="A359" s="173" t="s">
        <v>428</v>
      </c>
      <c r="B359" s="172" t="s">
        <v>256</v>
      </c>
      <c r="C359" s="189">
        <v>388827055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617366312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v>1006193367</v>
      </c>
      <c r="E361" s="175"/>
    </row>
    <row r="362" spans="1:5" ht="12.65" customHeight="1" x14ac:dyDescent="0.35">
      <c r="A362" s="254" t="s">
        <v>431</v>
      </c>
      <c r="B362" s="254"/>
      <c r="C362" s="254"/>
      <c r="D362" s="254"/>
      <c r="E362" s="254"/>
    </row>
    <row r="363" spans="1:5" ht="12.65" customHeight="1" x14ac:dyDescent="0.35">
      <c r="A363" s="173" t="s">
        <v>1254</v>
      </c>
      <c r="B363" s="254"/>
      <c r="C363" s="189">
        <v>6385270</v>
      </c>
      <c r="D363" s="175"/>
      <c r="E363" s="254"/>
    </row>
    <row r="364" spans="1:5" ht="12.65" customHeight="1" x14ac:dyDescent="0.35">
      <c r="A364" s="173" t="s">
        <v>432</v>
      </c>
      <c r="B364" s="172" t="s">
        <v>256</v>
      </c>
      <c r="C364" s="189">
        <v>763427578.59000003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25237384.010000002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10731064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v>805781296.60000002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v>200412070.39999998</v>
      </c>
      <c r="E368" s="175"/>
    </row>
    <row r="369" spans="1:5" ht="12.65" customHeight="1" x14ac:dyDescent="0.35">
      <c r="A369" s="254" t="s">
        <v>436</v>
      </c>
      <c r="B369" s="254"/>
      <c r="C369" s="254"/>
      <c r="D369" s="254"/>
      <c r="E369" s="254"/>
    </row>
    <row r="370" spans="1:5" ht="12.65" customHeight="1" x14ac:dyDescent="0.35">
      <c r="A370" s="173" t="s">
        <v>437</v>
      </c>
      <c r="B370" s="172" t="s">
        <v>256</v>
      </c>
      <c r="C370" s="189">
        <v>16660976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v>16660976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v>217073046.39999998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4" t="s">
        <v>441</v>
      </c>
      <c r="B377" s="254"/>
      <c r="C377" s="254"/>
      <c r="D377" s="254"/>
      <c r="E377" s="254"/>
    </row>
    <row r="378" spans="1:5" ht="12.65" customHeight="1" x14ac:dyDescent="0.35">
      <c r="A378" s="173" t="s">
        <v>442</v>
      </c>
      <c r="B378" s="172" t="s">
        <v>256</v>
      </c>
      <c r="C378" s="189">
        <v>95964527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22504604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11989405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26190615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1890267.55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59794384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15355044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5526179.7479999997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2907840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7934713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4825199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2713011.7019999921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v>257595790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v>-40522743.600000024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897024.51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v>-39625719.090000026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3.5" customHeight="1" x14ac:dyDescent="0.35">
      <c r="A396" s="173" t="s">
        <v>458</v>
      </c>
      <c r="B396" s="175"/>
      <c r="C396" s="191"/>
      <c r="D396" s="175">
        <v>-39625719.090000026</v>
      </c>
      <c r="E396" s="175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7"/>
    </row>
    <row r="412" spans="1:5" ht="12.65" customHeight="1" x14ac:dyDescent="0.35">
      <c r="A412" s="179" t="s">
        <v>1297</v>
      </c>
      <c r="B412" s="179"/>
      <c r="C412" s="179"/>
      <c r="D412" s="179"/>
      <c r="E412" s="257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v>5543</v>
      </c>
      <c r="C414" s="194">
        <v>5543</v>
      </c>
      <c r="D414" s="179"/>
    </row>
    <row r="415" spans="1:5" ht="12.65" customHeight="1" x14ac:dyDescent="0.35">
      <c r="A415" s="179" t="s">
        <v>464</v>
      </c>
      <c r="B415" s="179">
        <v>26204</v>
      </c>
      <c r="C415" s="179">
        <v>26204</v>
      </c>
      <c r="D415" s="194">
        <v>26204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v>0</v>
      </c>
      <c r="C417" s="194">
        <v>0</v>
      </c>
      <c r="D417" s="179"/>
    </row>
    <row r="418" spans="1:7" ht="12.65" customHeight="1" x14ac:dyDescent="0.35">
      <c r="A418" s="179" t="s">
        <v>466</v>
      </c>
      <c r="B418" s="179">
        <v>0</v>
      </c>
      <c r="C418" s="179">
        <v>0</v>
      </c>
      <c r="D418" s="179"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v>0</v>
      </c>
      <c r="C420" s="179">
        <v>0</v>
      </c>
      <c r="D420" s="179"/>
    </row>
    <row r="421" spans="1:7" ht="12.65" customHeight="1" x14ac:dyDescent="0.35">
      <c r="A421" s="179" t="s">
        <v>468</v>
      </c>
      <c r="B421" s="179">
        <v>0</v>
      </c>
      <c r="C421" s="179">
        <v>0</v>
      </c>
      <c r="D421" s="179"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v>731</v>
      </c>
    </row>
    <row r="424" spans="1:7" ht="12.65" customHeight="1" x14ac:dyDescent="0.35">
      <c r="A424" s="179" t="s">
        <v>1243</v>
      </c>
      <c r="B424" s="179">
        <v>1156</v>
      </c>
      <c r="D424" s="179">
        <v>1156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v>95964527</v>
      </c>
      <c r="C427" s="179">
        <v>95964527.219999969</v>
      </c>
      <c r="D427" s="179"/>
    </row>
    <row r="428" spans="1:7" ht="12.65" customHeight="1" x14ac:dyDescent="0.35">
      <c r="A428" s="179" t="s">
        <v>3</v>
      </c>
      <c r="B428" s="179">
        <v>22504604</v>
      </c>
      <c r="C428" s="179">
        <v>22504605</v>
      </c>
      <c r="D428" s="179">
        <v>22504604</v>
      </c>
    </row>
    <row r="429" spans="1:7" ht="12.65" customHeight="1" x14ac:dyDescent="0.35">
      <c r="A429" s="179" t="s">
        <v>236</v>
      </c>
      <c r="B429" s="179">
        <v>11989405</v>
      </c>
      <c r="C429" s="179">
        <v>11989404.73</v>
      </c>
      <c r="D429" s="179"/>
    </row>
    <row r="430" spans="1:7" ht="12.65" customHeight="1" x14ac:dyDescent="0.35">
      <c r="A430" s="179" t="s">
        <v>237</v>
      </c>
      <c r="B430" s="179">
        <v>26190615</v>
      </c>
      <c r="C430" s="179">
        <v>26190614.850000009</v>
      </c>
      <c r="D430" s="179"/>
    </row>
    <row r="431" spans="1:7" ht="12.65" customHeight="1" x14ac:dyDescent="0.35">
      <c r="A431" s="179" t="s">
        <v>444</v>
      </c>
      <c r="B431" s="179">
        <v>1890267.55</v>
      </c>
      <c r="C431" s="179">
        <v>1890267.3200000005</v>
      </c>
      <c r="D431" s="179"/>
    </row>
    <row r="432" spans="1:7" ht="12.65" customHeight="1" x14ac:dyDescent="0.35">
      <c r="A432" s="179" t="s">
        <v>445</v>
      </c>
      <c r="B432" s="179">
        <v>59794384</v>
      </c>
      <c r="C432" s="179">
        <v>59794383.689121187</v>
      </c>
      <c r="D432" s="179"/>
    </row>
    <row r="433" spans="1:7" ht="12.65" customHeight="1" x14ac:dyDescent="0.35">
      <c r="A433" s="179" t="s">
        <v>6</v>
      </c>
      <c r="B433" s="179">
        <v>15355044</v>
      </c>
      <c r="C433" s="179">
        <v>15355045</v>
      </c>
      <c r="D433" s="179">
        <v>15355044</v>
      </c>
    </row>
    <row r="434" spans="1:7" ht="12.65" customHeight="1" x14ac:dyDescent="0.35">
      <c r="A434" s="179" t="s">
        <v>474</v>
      </c>
      <c r="B434" s="179">
        <v>5526179.7479999997</v>
      </c>
      <c r="C434" s="179">
        <v>5526180.0300000012</v>
      </c>
      <c r="D434" s="179">
        <v>5526180</v>
      </c>
    </row>
    <row r="435" spans="1:7" ht="12.65" customHeight="1" x14ac:dyDescent="0.35">
      <c r="A435" s="179" t="s">
        <v>447</v>
      </c>
      <c r="B435" s="179">
        <v>2907840</v>
      </c>
      <c r="C435" s="179"/>
      <c r="D435" s="179">
        <v>2907840</v>
      </c>
    </row>
    <row r="436" spans="1:7" ht="12.65" customHeight="1" x14ac:dyDescent="0.35">
      <c r="A436" s="179" t="s">
        <v>475</v>
      </c>
      <c r="B436" s="179">
        <v>7934713</v>
      </c>
      <c r="C436" s="179"/>
      <c r="D436" s="179">
        <v>7934713</v>
      </c>
    </row>
    <row r="437" spans="1:7" ht="12.65" customHeight="1" x14ac:dyDescent="0.35">
      <c r="A437" s="194" t="s">
        <v>449</v>
      </c>
      <c r="B437" s="194">
        <v>4825199</v>
      </c>
      <c r="C437" s="194"/>
      <c r="D437" s="194">
        <v>4825199</v>
      </c>
    </row>
    <row r="438" spans="1:7" ht="12.65" customHeight="1" x14ac:dyDescent="0.35">
      <c r="A438" s="194" t="s">
        <v>476</v>
      </c>
      <c r="B438" s="194">
        <v>15667752</v>
      </c>
      <c r="C438" s="194">
        <v>15667752</v>
      </c>
      <c r="D438" s="194">
        <v>15667752</v>
      </c>
    </row>
    <row r="439" spans="1:7" ht="12.65" customHeight="1" x14ac:dyDescent="0.35">
      <c r="A439" s="179" t="s">
        <v>451</v>
      </c>
      <c r="B439" s="194">
        <v>2713011.7019999921</v>
      </c>
      <c r="C439" s="194">
        <v>2713012.4899999993</v>
      </c>
      <c r="D439" s="179"/>
    </row>
    <row r="440" spans="1:7" ht="12.65" customHeight="1" x14ac:dyDescent="0.35">
      <c r="A440" s="179" t="s">
        <v>477</v>
      </c>
      <c r="B440" s="194">
        <v>18380763.701999992</v>
      </c>
      <c r="C440" s="194">
        <v>18380764.489999998</v>
      </c>
      <c r="D440" s="179"/>
    </row>
    <row r="441" spans="1:7" ht="12.65" customHeight="1" x14ac:dyDescent="0.35">
      <c r="A441" s="179" t="s">
        <v>478</v>
      </c>
      <c r="B441" s="179">
        <v>257595790</v>
      </c>
      <c r="C441" s="179">
        <v>257595792.32912117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v>6385270</v>
      </c>
      <c r="C444" s="179">
        <v>6385270</v>
      </c>
      <c r="D444" s="179"/>
    </row>
    <row r="445" spans="1:7" ht="12.65" customHeight="1" x14ac:dyDescent="0.35">
      <c r="A445" s="179" t="s">
        <v>343</v>
      </c>
      <c r="B445" s="179">
        <v>763427579</v>
      </c>
      <c r="C445" s="179">
        <v>763427578.59000003</v>
      </c>
      <c r="D445" s="179"/>
    </row>
    <row r="446" spans="1:7" ht="12.65" customHeight="1" x14ac:dyDescent="0.35">
      <c r="A446" s="179" t="s">
        <v>351</v>
      </c>
      <c r="B446" s="179">
        <v>25237384</v>
      </c>
      <c r="C446" s="179">
        <v>25237384.010000002</v>
      </c>
      <c r="D446" s="179"/>
    </row>
    <row r="447" spans="1:7" ht="12.65" customHeight="1" x14ac:dyDescent="0.35">
      <c r="A447" s="179" t="s">
        <v>356</v>
      </c>
      <c r="B447" s="179">
        <v>10731064</v>
      </c>
      <c r="C447" s="179">
        <v>10731064</v>
      </c>
      <c r="D447" s="179"/>
    </row>
    <row r="448" spans="1:7" ht="12.65" customHeight="1" x14ac:dyDescent="0.35">
      <c r="A448" s="179" t="s">
        <v>358</v>
      </c>
      <c r="B448" s="179">
        <v>805781297</v>
      </c>
      <c r="C448" s="179">
        <v>805781296.60000002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v>9882</v>
      </c>
    </row>
    <row r="454" spans="1:7" ht="12.65" customHeight="1" x14ac:dyDescent="0.35">
      <c r="A454" s="179" t="s">
        <v>168</v>
      </c>
      <c r="B454" s="179">
        <v>5841434</v>
      </c>
      <c r="C454" s="179"/>
      <c r="D454" s="179"/>
    </row>
    <row r="455" spans="1:7" ht="12.65" customHeight="1" x14ac:dyDescent="0.35">
      <c r="A455" s="179" t="s">
        <v>131</v>
      </c>
      <c r="B455" s="179">
        <v>19395950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v>16660976</v>
      </c>
      <c r="C458" s="194">
        <v>16660976.089999998</v>
      </c>
      <c r="D458" s="194"/>
    </row>
    <row r="459" spans="1:7" ht="12.65" customHeight="1" x14ac:dyDescent="0.35">
      <c r="A459" s="179" t="s">
        <v>244</v>
      </c>
      <c r="B459" s="194">
        <v>0</v>
      </c>
      <c r="C459" s="194"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v>388827055</v>
      </c>
      <c r="C463" s="194">
        <v>388827055.18999994</v>
      </c>
      <c r="D463" s="194">
        <v>388827056</v>
      </c>
    </row>
    <row r="464" spans="1:7" ht="12.65" customHeight="1" x14ac:dyDescent="0.35">
      <c r="A464" s="179" t="s">
        <v>246</v>
      </c>
      <c r="B464" s="194">
        <v>617366312</v>
      </c>
      <c r="C464" s="194">
        <v>617366312.25</v>
      </c>
      <c r="D464" s="194">
        <v>617366312</v>
      </c>
    </row>
    <row r="465" spans="1:7" ht="12.65" customHeight="1" x14ac:dyDescent="0.35">
      <c r="A465" s="179" t="s">
        <v>247</v>
      </c>
      <c r="B465" s="194">
        <v>1006193367</v>
      </c>
      <c r="C465" s="194">
        <v>1006193367.4399999</v>
      </c>
      <c r="D465" s="194">
        <v>1006193368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v>7414346</v>
      </c>
      <c r="C468" s="179">
        <v>7414345.5499999998</v>
      </c>
      <c r="D468" s="179"/>
    </row>
    <row r="469" spans="1:7" ht="12.65" customHeight="1" x14ac:dyDescent="0.35">
      <c r="A469" s="179" t="s">
        <v>333</v>
      </c>
      <c r="B469" s="179">
        <v>1128574</v>
      </c>
      <c r="C469" s="179">
        <v>1128574.1199999999</v>
      </c>
      <c r="D469" s="179"/>
    </row>
    <row r="470" spans="1:7" ht="12.65" customHeight="1" x14ac:dyDescent="0.35">
      <c r="A470" s="179" t="s">
        <v>334</v>
      </c>
      <c r="B470" s="179">
        <v>93535040</v>
      </c>
      <c r="C470" s="179">
        <v>93535040.25</v>
      </c>
      <c r="D470" s="179"/>
    </row>
    <row r="471" spans="1:7" ht="12.65" customHeight="1" x14ac:dyDescent="0.35">
      <c r="A471" s="179" t="s">
        <v>494</v>
      </c>
      <c r="B471" s="179">
        <v>32934281</v>
      </c>
      <c r="C471" s="179">
        <v>32934281.23</v>
      </c>
      <c r="D471" s="179"/>
    </row>
    <row r="472" spans="1:7" ht="12.65" customHeight="1" x14ac:dyDescent="0.35">
      <c r="A472" s="179" t="s">
        <v>377</v>
      </c>
      <c r="B472" s="179">
        <v>3002396</v>
      </c>
      <c r="C472" s="179">
        <v>3002397.24</v>
      </c>
      <c r="D472" s="179"/>
    </row>
    <row r="473" spans="1:7" ht="12.65" customHeight="1" x14ac:dyDescent="0.35">
      <c r="A473" s="179" t="s">
        <v>495</v>
      </c>
      <c r="B473" s="179">
        <v>85092825</v>
      </c>
      <c r="C473" s="179">
        <v>85092822.63000001</v>
      </c>
      <c r="D473" s="179"/>
    </row>
    <row r="474" spans="1:7" ht="12.65" customHeight="1" x14ac:dyDescent="0.35">
      <c r="A474" s="179" t="s">
        <v>339</v>
      </c>
      <c r="B474" s="179">
        <v>9893352</v>
      </c>
      <c r="C474" s="179">
        <v>9893351.120000001</v>
      </c>
      <c r="D474" s="179"/>
    </row>
    <row r="475" spans="1:7" ht="12.65" customHeight="1" x14ac:dyDescent="0.35">
      <c r="A475" s="179" t="s">
        <v>340</v>
      </c>
      <c r="B475" s="179">
        <v>5156386</v>
      </c>
      <c r="C475" s="179">
        <v>5156388.05</v>
      </c>
      <c r="D475" s="179"/>
    </row>
    <row r="476" spans="1:7" ht="12.65" customHeight="1" x14ac:dyDescent="0.35">
      <c r="A476" s="179" t="s">
        <v>203</v>
      </c>
      <c r="B476" s="179">
        <v>238157200</v>
      </c>
      <c r="C476" s="179">
        <v>238157200.19000006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v>98461532</v>
      </c>
      <c r="C478" s="179">
        <v>98461531.939999998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v>262188729.66</v>
      </c>
    </row>
    <row r="482" spans="1:12" ht="12.65" customHeight="1" x14ac:dyDescent="0.35">
      <c r="A482" s="180" t="s">
        <v>499</v>
      </c>
      <c r="C482" s="180">
        <v>262188729.81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>
        <v>126</v>
      </c>
      <c r="B493" s="258" t="s">
        <v>1298</v>
      </c>
      <c r="C493" s="258" t="s">
        <v>1299</v>
      </c>
      <c r="D493" s="258" t="s">
        <v>1298</v>
      </c>
      <c r="E493" s="258" t="s">
        <v>1299</v>
      </c>
      <c r="F493" s="258" t="s">
        <v>1298</v>
      </c>
      <c r="G493" s="258" t="s">
        <v>1299</v>
      </c>
      <c r="H493" s="258"/>
      <c r="K493" s="258"/>
      <c r="L493" s="258"/>
    </row>
    <row r="494" spans="1:12" ht="12.65" customHeight="1" x14ac:dyDescent="0.35">
      <c r="A494" s="198"/>
      <c r="B494" s="181" t="s">
        <v>505</v>
      </c>
      <c r="C494" s="181" t="s">
        <v>505</v>
      </c>
      <c r="D494" s="259" t="s">
        <v>506</v>
      </c>
      <c r="E494" s="259" t="s">
        <v>506</v>
      </c>
      <c r="F494" s="258" t="s">
        <v>507</v>
      </c>
      <c r="G494" s="258" t="s">
        <v>507</v>
      </c>
      <c r="H494" s="258" t="s">
        <v>508</v>
      </c>
      <c r="K494" s="258"/>
      <c r="L494" s="258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8" t="s">
        <v>510</v>
      </c>
      <c r="G495" s="258" t="s">
        <v>510</v>
      </c>
      <c r="H495" s="258" t="s">
        <v>511</v>
      </c>
      <c r="K495" s="258"/>
      <c r="L495" s="258"/>
    </row>
    <row r="496" spans="1:12" ht="12.65" customHeight="1" x14ac:dyDescent="0.35">
      <c r="A496" s="180" t="s">
        <v>512</v>
      </c>
      <c r="B496" s="237">
        <v>4997355.330000001</v>
      </c>
      <c r="C496" s="237">
        <v>5448275.8899999997</v>
      </c>
      <c r="D496" s="237">
        <v>2509.88</v>
      </c>
      <c r="E496" s="180">
        <v>2062</v>
      </c>
      <c r="F496" s="260">
        <v>1991.0734098841383</v>
      </c>
      <c r="G496" s="261">
        <v>2642.2288506304558</v>
      </c>
      <c r="H496" s="262">
        <v>0.32703738471612076</v>
      </c>
      <c r="I496" s="264" t="s">
        <v>1291</v>
      </c>
      <c r="K496" s="258"/>
      <c r="L496" s="258"/>
    </row>
    <row r="497" spans="1:12" ht="12.65" customHeight="1" x14ac:dyDescent="0.35">
      <c r="A497" s="180" t="s">
        <v>513</v>
      </c>
      <c r="B497" s="237">
        <v>0</v>
      </c>
      <c r="C497" s="237">
        <v>0</v>
      </c>
      <c r="D497" s="237">
        <v>0</v>
      </c>
      <c r="E497" s="180">
        <v>0</v>
      </c>
      <c r="F497" s="260" t="s">
        <v>1276</v>
      </c>
      <c r="G497" s="260" t="s">
        <v>1276</v>
      </c>
      <c r="H497" s="262" t="s">
        <v>1276</v>
      </c>
      <c r="I497" s="264"/>
      <c r="K497" s="258"/>
      <c r="L497" s="258"/>
    </row>
    <row r="498" spans="1:12" ht="12.65" customHeight="1" x14ac:dyDescent="0.35">
      <c r="A498" s="180" t="s">
        <v>514</v>
      </c>
      <c r="B498" s="237">
        <v>21714640.649920002</v>
      </c>
      <c r="C498" s="237">
        <v>21395742.519999996</v>
      </c>
      <c r="D498" s="237">
        <v>25617.919999999998</v>
      </c>
      <c r="E498" s="180">
        <v>24142</v>
      </c>
      <c r="F498" s="260">
        <v>847.63480602328377</v>
      </c>
      <c r="G498" s="260">
        <v>886.24565156159372</v>
      </c>
      <c r="H498" s="262" t="s">
        <v>1276</v>
      </c>
      <c r="I498" s="264"/>
      <c r="K498" s="258"/>
      <c r="L498" s="258"/>
    </row>
    <row r="499" spans="1:12" ht="12.65" customHeight="1" x14ac:dyDescent="0.35">
      <c r="A499" s="180" t="s">
        <v>515</v>
      </c>
      <c r="B499" s="237">
        <v>0</v>
      </c>
      <c r="C499" s="237">
        <v>0</v>
      </c>
      <c r="D499" s="237">
        <v>0</v>
      </c>
      <c r="E499" s="180">
        <v>0</v>
      </c>
      <c r="F499" s="260" t="s">
        <v>1276</v>
      </c>
      <c r="G499" s="260" t="s">
        <v>1276</v>
      </c>
      <c r="H499" s="262" t="s">
        <v>1276</v>
      </c>
      <c r="I499" s="264"/>
      <c r="K499" s="258"/>
      <c r="L499" s="258"/>
    </row>
    <row r="500" spans="1:12" ht="12.65" customHeight="1" x14ac:dyDescent="0.35">
      <c r="A500" s="180" t="s">
        <v>516</v>
      </c>
      <c r="B500" s="237">
        <v>47537.180410000001</v>
      </c>
      <c r="C500" s="237">
        <v>93</v>
      </c>
      <c r="D500" s="237">
        <v>0</v>
      </c>
      <c r="E500" s="180">
        <v>0</v>
      </c>
      <c r="F500" s="260" t="s">
        <v>1276</v>
      </c>
      <c r="G500" s="260" t="s">
        <v>1276</v>
      </c>
      <c r="H500" s="262" t="s">
        <v>1276</v>
      </c>
      <c r="I500" s="264"/>
      <c r="K500" s="258"/>
      <c r="L500" s="258"/>
    </row>
    <row r="501" spans="1:12" ht="12.65" customHeight="1" x14ac:dyDescent="0.35">
      <c r="A501" s="180" t="s">
        <v>517</v>
      </c>
      <c r="B501" s="237">
        <v>0</v>
      </c>
      <c r="C501" s="237">
        <v>0</v>
      </c>
      <c r="D501" s="237">
        <v>0</v>
      </c>
      <c r="E501" s="180">
        <v>0</v>
      </c>
      <c r="F501" s="260" t="s">
        <v>1276</v>
      </c>
      <c r="G501" s="260" t="s">
        <v>1276</v>
      </c>
      <c r="H501" s="262" t="s">
        <v>1276</v>
      </c>
      <c r="I501" s="264"/>
      <c r="K501" s="258"/>
      <c r="L501" s="258"/>
    </row>
    <row r="502" spans="1:12" ht="12.65" customHeight="1" x14ac:dyDescent="0.35">
      <c r="A502" s="180" t="s">
        <v>518</v>
      </c>
      <c r="B502" s="237">
        <v>0</v>
      </c>
      <c r="C502" s="237">
        <v>0</v>
      </c>
      <c r="D502" s="237">
        <v>0</v>
      </c>
      <c r="E502" s="180">
        <v>0</v>
      </c>
      <c r="F502" s="260" t="s">
        <v>1276</v>
      </c>
      <c r="G502" s="260" t="s">
        <v>1276</v>
      </c>
      <c r="H502" s="262" t="s">
        <v>1276</v>
      </c>
      <c r="I502" s="264"/>
      <c r="K502" s="258"/>
      <c r="L502" s="258"/>
    </row>
    <row r="503" spans="1:12" ht="12.65" customHeight="1" x14ac:dyDescent="0.35">
      <c r="A503" s="180" t="s">
        <v>519</v>
      </c>
      <c r="B503" s="237">
        <v>0</v>
      </c>
      <c r="C503" s="237">
        <v>0</v>
      </c>
      <c r="D503" s="237">
        <v>1468</v>
      </c>
      <c r="E503" s="180">
        <v>1156</v>
      </c>
      <c r="F503" s="260" t="s">
        <v>1276</v>
      </c>
      <c r="G503" s="260" t="s">
        <v>1276</v>
      </c>
      <c r="H503" s="262" t="s">
        <v>1276</v>
      </c>
      <c r="I503" s="264"/>
      <c r="K503" s="258"/>
      <c r="L503" s="258"/>
    </row>
    <row r="504" spans="1:12" ht="12.65" customHeight="1" x14ac:dyDescent="0.35">
      <c r="A504" s="180" t="s">
        <v>520</v>
      </c>
      <c r="B504" s="237">
        <v>0</v>
      </c>
      <c r="C504" s="237">
        <v>0</v>
      </c>
      <c r="D504" s="237">
        <v>0</v>
      </c>
      <c r="E504" s="180">
        <v>0</v>
      </c>
      <c r="F504" s="260" t="s">
        <v>1276</v>
      </c>
      <c r="G504" s="260" t="s">
        <v>1276</v>
      </c>
      <c r="H504" s="262" t="s">
        <v>1276</v>
      </c>
      <c r="I504" s="264"/>
      <c r="K504" s="258"/>
      <c r="L504" s="258"/>
    </row>
    <row r="505" spans="1:12" ht="12.65" customHeight="1" x14ac:dyDescent="0.35">
      <c r="A505" s="180" t="s">
        <v>521</v>
      </c>
      <c r="B505" s="237">
        <v>0</v>
      </c>
      <c r="C505" s="237">
        <v>0</v>
      </c>
      <c r="D505" s="237">
        <v>0</v>
      </c>
      <c r="E505" s="180">
        <v>0</v>
      </c>
      <c r="F505" s="260" t="s">
        <v>1276</v>
      </c>
      <c r="G505" s="260" t="s">
        <v>1276</v>
      </c>
      <c r="H505" s="262" t="s">
        <v>1276</v>
      </c>
      <c r="I505" s="264"/>
      <c r="K505" s="258"/>
      <c r="L505" s="258"/>
    </row>
    <row r="506" spans="1:12" ht="12.65" customHeight="1" x14ac:dyDescent="0.35">
      <c r="A506" s="180" t="s">
        <v>522</v>
      </c>
      <c r="B506" s="237">
        <v>0</v>
      </c>
      <c r="C506" s="237">
        <v>0</v>
      </c>
      <c r="D506" s="237">
        <v>0</v>
      </c>
      <c r="E506" s="180">
        <v>0</v>
      </c>
      <c r="F506" s="260" t="s">
        <v>1276</v>
      </c>
      <c r="G506" s="260" t="s">
        <v>1276</v>
      </c>
      <c r="H506" s="262" t="s">
        <v>1276</v>
      </c>
      <c r="I506" s="264"/>
      <c r="K506" s="258"/>
      <c r="L506" s="258"/>
    </row>
    <row r="507" spans="1:12" ht="12.65" customHeight="1" x14ac:dyDescent="0.35">
      <c r="A507" s="180" t="s">
        <v>523</v>
      </c>
      <c r="B507" s="237">
        <v>0</v>
      </c>
      <c r="C507" s="237">
        <v>0</v>
      </c>
      <c r="D507" s="237">
        <v>0</v>
      </c>
      <c r="E507" s="180">
        <v>0</v>
      </c>
      <c r="F507" s="260" t="s">
        <v>1276</v>
      </c>
      <c r="G507" s="260" t="s">
        <v>1276</v>
      </c>
      <c r="H507" s="262" t="s">
        <v>1276</v>
      </c>
      <c r="I507" s="264"/>
      <c r="K507" s="258"/>
      <c r="L507" s="258"/>
    </row>
    <row r="508" spans="1:12" ht="12.65" customHeight="1" x14ac:dyDescent="0.35">
      <c r="A508" s="180" t="s">
        <v>524</v>
      </c>
      <c r="B508" s="237">
        <v>5296113.1499999994</v>
      </c>
      <c r="C508" s="237">
        <v>5838369.7300000004</v>
      </c>
      <c r="D508" s="237">
        <v>3268</v>
      </c>
      <c r="E508" s="180">
        <v>3185</v>
      </c>
      <c r="F508" s="260">
        <v>1620.5976591187268</v>
      </c>
      <c r="G508" s="260">
        <v>1833.0831177394036</v>
      </c>
      <c r="H508" s="262" t="s">
        <v>1276</v>
      </c>
      <c r="I508" s="264"/>
      <c r="K508" s="258"/>
      <c r="L508" s="258"/>
    </row>
    <row r="509" spans="1:12" ht="12.65" customHeight="1" x14ac:dyDescent="0.35">
      <c r="A509" s="180" t="s">
        <v>525</v>
      </c>
      <c r="B509" s="237">
        <v>20139074.719040003</v>
      </c>
      <c r="C509" s="237">
        <v>19453916.010000002</v>
      </c>
      <c r="D509" s="237">
        <v>363206</v>
      </c>
      <c r="E509" s="180">
        <v>291795</v>
      </c>
      <c r="F509" s="260">
        <v>55.448078278002022</v>
      </c>
      <c r="G509" s="260">
        <v>66.669805891122195</v>
      </c>
      <c r="H509" s="262" t="s">
        <v>1276</v>
      </c>
      <c r="I509" s="264"/>
      <c r="K509" s="258"/>
      <c r="L509" s="258"/>
    </row>
    <row r="510" spans="1:12" ht="12.65" customHeight="1" x14ac:dyDescent="0.35">
      <c r="A510" s="180" t="s">
        <v>526</v>
      </c>
      <c r="B510" s="237">
        <v>2941993.08</v>
      </c>
      <c r="C510" s="237">
        <v>1951756.7199999997</v>
      </c>
      <c r="D510" s="237">
        <v>1201300</v>
      </c>
      <c r="E510" s="180">
        <v>894000</v>
      </c>
      <c r="F510" s="260">
        <v>2.4490078082077749</v>
      </c>
      <c r="G510" s="260">
        <v>2.1831730648769572</v>
      </c>
      <c r="H510" s="262" t="s">
        <v>1276</v>
      </c>
      <c r="I510" s="264"/>
      <c r="K510" s="258"/>
      <c r="L510" s="258"/>
    </row>
    <row r="511" spans="1:12" ht="12.65" customHeight="1" x14ac:dyDescent="0.35">
      <c r="A511" s="180" t="s">
        <v>527</v>
      </c>
      <c r="B511" s="237">
        <v>0</v>
      </c>
      <c r="C511" s="237">
        <v>0</v>
      </c>
      <c r="D511" s="237">
        <v>0</v>
      </c>
      <c r="E511" s="180">
        <v>0</v>
      </c>
      <c r="F511" s="260" t="s">
        <v>1276</v>
      </c>
      <c r="G511" s="260" t="s">
        <v>1276</v>
      </c>
      <c r="H511" s="262" t="s">
        <v>1276</v>
      </c>
      <c r="I511" s="264"/>
      <c r="K511" s="258"/>
      <c r="L511" s="258"/>
    </row>
    <row r="512" spans="1:12" ht="12.65" customHeight="1" x14ac:dyDescent="0.35">
      <c r="A512" s="180" t="s">
        <v>528</v>
      </c>
      <c r="B512" s="237">
        <v>988932.98756319005</v>
      </c>
      <c r="C512" s="237">
        <v>931493.40703270002</v>
      </c>
      <c r="D512" s="181" t="s">
        <v>529</v>
      </c>
      <c r="E512" s="181" t="s">
        <v>529</v>
      </c>
      <c r="F512" s="260" t="s">
        <v>1276</v>
      </c>
      <c r="G512" s="260" t="s">
        <v>1276</v>
      </c>
      <c r="H512" s="262" t="s">
        <v>1276</v>
      </c>
      <c r="I512" s="264"/>
      <c r="K512" s="258"/>
      <c r="L512" s="258"/>
    </row>
    <row r="513" spans="1:12" ht="12.65" customHeight="1" x14ac:dyDescent="0.35">
      <c r="A513" s="180" t="s">
        <v>1245</v>
      </c>
      <c r="B513" s="237">
        <v>187093.84</v>
      </c>
      <c r="C513" s="237">
        <v>178714.33</v>
      </c>
      <c r="D513" s="181" t="s">
        <v>529</v>
      </c>
      <c r="E513" s="181" t="s">
        <v>529</v>
      </c>
      <c r="F513" s="260" t="s">
        <v>1276</v>
      </c>
      <c r="G513" s="260" t="s">
        <v>1276</v>
      </c>
      <c r="H513" s="262" t="s">
        <v>1276</v>
      </c>
      <c r="I513" s="264"/>
      <c r="K513" s="258"/>
      <c r="L513" s="258"/>
    </row>
    <row r="514" spans="1:12" ht="12.65" customHeight="1" x14ac:dyDescent="0.35">
      <c r="A514" s="180" t="s">
        <v>530</v>
      </c>
      <c r="B514" s="237">
        <v>6372043.3355100006</v>
      </c>
      <c r="C514" s="237">
        <v>6244776.9400000004</v>
      </c>
      <c r="D514" s="237">
        <v>483562</v>
      </c>
      <c r="E514" s="180">
        <v>410543</v>
      </c>
      <c r="F514" s="260">
        <v>13.177303707714835</v>
      </c>
      <c r="G514" s="260">
        <v>15.211017944527127</v>
      </c>
      <c r="H514" s="262" t="s">
        <v>1276</v>
      </c>
      <c r="I514" s="264"/>
      <c r="K514" s="258"/>
      <c r="L514" s="258"/>
    </row>
    <row r="515" spans="1:12" ht="12.65" customHeight="1" x14ac:dyDescent="0.35">
      <c r="A515" s="180" t="s">
        <v>531</v>
      </c>
      <c r="B515" s="237">
        <v>0</v>
      </c>
      <c r="C515" s="237">
        <v>460394.16000000009</v>
      </c>
      <c r="D515" s="237">
        <v>0</v>
      </c>
      <c r="E515" s="180">
        <v>0</v>
      </c>
      <c r="F515" s="260" t="s">
        <v>1276</v>
      </c>
      <c r="G515" s="260" t="s">
        <v>1276</v>
      </c>
      <c r="H515" s="262" t="s">
        <v>1276</v>
      </c>
      <c r="I515" s="264"/>
      <c r="K515" s="258"/>
      <c r="L515" s="258"/>
    </row>
    <row r="516" spans="1:12" ht="12.65" customHeight="1" x14ac:dyDescent="0.35">
      <c r="A516" s="180" t="s">
        <v>532</v>
      </c>
      <c r="B516" s="237">
        <v>1767671.23</v>
      </c>
      <c r="C516" s="237">
        <v>1629624.1300000001</v>
      </c>
      <c r="D516" s="237">
        <v>2020</v>
      </c>
      <c r="E516" s="180">
        <v>1972</v>
      </c>
      <c r="F516" s="260">
        <v>875.08476732673262</v>
      </c>
      <c r="G516" s="260">
        <v>826.38140466531445</v>
      </c>
      <c r="H516" s="262" t="s">
        <v>1276</v>
      </c>
      <c r="I516" s="264"/>
      <c r="K516" s="258"/>
      <c r="L516" s="258"/>
    </row>
    <row r="517" spans="1:12" ht="12.65" customHeight="1" x14ac:dyDescent="0.35">
      <c r="A517" s="180" t="s">
        <v>533</v>
      </c>
      <c r="B517" s="237">
        <v>1416481.4299999997</v>
      </c>
      <c r="C517" s="237">
        <v>1506507.48</v>
      </c>
      <c r="D517" s="237">
        <v>20162</v>
      </c>
      <c r="E517" s="180">
        <v>17258</v>
      </c>
      <c r="F517" s="260">
        <v>70.25500595179048</v>
      </c>
      <c r="G517" s="260">
        <v>87.29328311507706</v>
      </c>
      <c r="H517" s="262" t="s">
        <v>1276</v>
      </c>
      <c r="I517" s="264"/>
      <c r="K517" s="258"/>
      <c r="L517" s="258"/>
    </row>
    <row r="518" spans="1:12" ht="12.65" customHeight="1" x14ac:dyDescent="0.35">
      <c r="A518" s="180" t="s">
        <v>534</v>
      </c>
      <c r="B518" s="237">
        <v>5818246.0299999993</v>
      </c>
      <c r="C518" s="237">
        <v>5203933.129999999</v>
      </c>
      <c r="D518" s="237">
        <v>127450</v>
      </c>
      <c r="E518" s="180">
        <v>106794</v>
      </c>
      <c r="F518" s="260">
        <v>45.651204629266374</v>
      </c>
      <c r="G518" s="260">
        <v>48.728703204299855</v>
      </c>
      <c r="H518" s="262" t="s">
        <v>1276</v>
      </c>
      <c r="I518" s="264"/>
      <c r="K518" s="258"/>
      <c r="L518" s="258"/>
    </row>
    <row r="519" spans="1:12" ht="12.65" customHeight="1" x14ac:dyDescent="0.35">
      <c r="A519" s="180" t="s">
        <v>535</v>
      </c>
      <c r="B519" s="237">
        <v>0</v>
      </c>
      <c r="C519" s="237">
        <v>3041899.9400000004</v>
      </c>
      <c r="D519" s="237">
        <v>0</v>
      </c>
      <c r="E519" s="180">
        <v>0</v>
      </c>
      <c r="F519" s="260" t="s">
        <v>1276</v>
      </c>
      <c r="G519" s="260" t="s">
        <v>1276</v>
      </c>
      <c r="H519" s="262" t="s">
        <v>1276</v>
      </c>
      <c r="I519" s="264"/>
      <c r="K519" s="258"/>
      <c r="L519" s="258"/>
    </row>
    <row r="520" spans="1:12" ht="12.65" customHeight="1" x14ac:dyDescent="0.35">
      <c r="A520" s="180" t="s">
        <v>536</v>
      </c>
      <c r="B520" s="237">
        <v>832718.81999999983</v>
      </c>
      <c r="C520" s="237">
        <v>818213.00999999989</v>
      </c>
      <c r="D520" s="237">
        <v>1019</v>
      </c>
      <c r="E520" s="180">
        <v>870</v>
      </c>
      <c r="F520" s="260">
        <v>817.19216879293413</v>
      </c>
      <c r="G520" s="260">
        <v>940.47472413793093</v>
      </c>
      <c r="H520" s="262" t="s">
        <v>1276</v>
      </c>
      <c r="I520" s="264"/>
      <c r="K520" s="258"/>
      <c r="L520" s="258"/>
    </row>
    <row r="521" spans="1:12" ht="12.65" customHeight="1" x14ac:dyDescent="0.35">
      <c r="A521" s="180" t="s">
        <v>537</v>
      </c>
      <c r="B521" s="237">
        <v>12162599.129999999</v>
      </c>
      <c r="C521" s="237">
        <v>12775855.300000003</v>
      </c>
      <c r="D521" s="181" t="s">
        <v>529</v>
      </c>
      <c r="E521" s="181" t="s">
        <v>529</v>
      </c>
      <c r="F521" s="260" t="s">
        <v>1276</v>
      </c>
      <c r="G521" s="260" t="s">
        <v>1276</v>
      </c>
      <c r="H521" s="262" t="s">
        <v>1276</v>
      </c>
      <c r="I521" s="264"/>
      <c r="K521" s="258"/>
      <c r="L521" s="258"/>
    </row>
    <row r="522" spans="1:12" ht="12.65" customHeight="1" x14ac:dyDescent="0.35">
      <c r="A522" s="180" t="s">
        <v>538</v>
      </c>
      <c r="B522" s="237">
        <v>2059020.8999999997</v>
      </c>
      <c r="C522" s="237">
        <v>2190482.38</v>
      </c>
      <c r="D522" s="237">
        <v>45551</v>
      </c>
      <c r="E522" s="180">
        <v>36919</v>
      </c>
      <c r="F522" s="260">
        <v>45.202540010098566</v>
      </c>
      <c r="G522" s="260">
        <v>59.332115712776613</v>
      </c>
      <c r="H522" s="262">
        <v>0.31258366674796156</v>
      </c>
      <c r="I522" s="264" t="s">
        <v>1292</v>
      </c>
      <c r="K522" s="258"/>
      <c r="L522" s="258"/>
    </row>
    <row r="523" spans="1:12" ht="12.65" customHeight="1" x14ac:dyDescent="0.35">
      <c r="A523" s="180" t="s">
        <v>539</v>
      </c>
      <c r="B523" s="237">
        <v>567966.18999999994</v>
      </c>
      <c r="C523" s="237">
        <v>547343.04999999993</v>
      </c>
      <c r="D523" s="237">
        <v>27907</v>
      </c>
      <c r="E523" s="180">
        <v>23943</v>
      </c>
      <c r="F523" s="260">
        <v>20.352104848245958</v>
      </c>
      <c r="G523" s="260">
        <v>22.860253518773753</v>
      </c>
      <c r="H523" s="262" t="s">
        <v>1276</v>
      </c>
      <c r="I523" s="264"/>
      <c r="K523" s="258"/>
      <c r="L523" s="258"/>
    </row>
    <row r="524" spans="1:12" ht="12.65" customHeight="1" x14ac:dyDescent="0.35">
      <c r="A524" s="180" t="s">
        <v>540</v>
      </c>
      <c r="B524" s="237">
        <v>603155.57999999996</v>
      </c>
      <c r="C524" s="237">
        <v>774569.09999999986</v>
      </c>
      <c r="D524" s="237">
        <v>10351</v>
      </c>
      <c r="E524" s="180">
        <v>11359</v>
      </c>
      <c r="F524" s="260">
        <v>58.270271471355422</v>
      </c>
      <c r="G524" s="260">
        <v>68.189902280130283</v>
      </c>
      <c r="H524" s="262" t="s">
        <v>1276</v>
      </c>
      <c r="I524" s="264"/>
      <c r="K524" s="258"/>
      <c r="L524" s="258"/>
    </row>
    <row r="525" spans="1:12" ht="12.65" customHeight="1" x14ac:dyDescent="0.35">
      <c r="A525" s="180" t="s">
        <v>541</v>
      </c>
      <c r="B525" s="237">
        <v>0</v>
      </c>
      <c r="C525" s="237">
        <v>0</v>
      </c>
      <c r="D525" s="237">
        <v>0</v>
      </c>
      <c r="E525" s="180">
        <v>0</v>
      </c>
      <c r="F525" s="260" t="s">
        <v>1276</v>
      </c>
      <c r="G525" s="260" t="s">
        <v>1276</v>
      </c>
      <c r="H525" s="262" t="s">
        <v>1276</v>
      </c>
      <c r="I525" s="264"/>
      <c r="K525" s="258"/>
      <c r="L525" s="258"/>
    </row>
    <row r="526" spans="1:12" ht="12.65" customHeight="1" x14ac:dyDescent="0.35">
      <c r="A526" s="180" t="s">
        <v>542</v>
      </c>
      <c r="B526" s="237">
        <v>14328695.609999998</v>
      </c>
      <c r="C526" s="237">
        <v>14159454.752417643</v>
      </c>
      <c r="D526" s="237">
        <v>48162</v>
      </c>
      <c r="E526" s="180">
        <v>39909</v>
      </c>
      <c r="F526" s="260">
        <v>297.51039429425686</v>
      </c>
      <c r="G526" s="260">
        <v>354.79352407771785</v>
      </c>
      <c r="H526" s="262" t="s">
        <v>1276</v>
      </c>
      <c r="I526" s="264"/>
      <c r="K526" s="258"/>
      <c r="L526" s="258"/>
    </row>
    <row r="527" spans="1:12" ht="12.65" customHeight="1" x14ac:dyDescent="0.35">
      <c r="A527" s="180" t="s">
        <v>543</v>
      </c>
      <c r="B527" s="237">
        <v>0</v>
      </c>
      <c r="C527" s="237">
        <v>0</v>
      </c>
      <c r="D527" s="237">
        <v>0</v>
      </c>
      <c r="E527" s="180">
        <v>0</v>
      </c>
      <c r="F527" s="260" t="s">
        <v>1276</v>
      </c>
      <c r="G527" s="260" t="s">
        <v>1276</v>
      </c>
      <c r="H527" s="262" t="s">
        <v>1276</v>
      </c>
      <c r="I527" s="264"/>
      <c r="K527" s="258"/>
      <c r="L527" s="258"/>
    </row>
    <row r="528" spans="1:12" ht="12.65" customHeight="1" x14ac:dyDescent="0.35">
      <c r="A528" s="180" t="s">
        <v>544</v>
      </c>
      <c r="B528" s="237">
        <v>0</v>
      </c>
      <c r="C528" s="237">
        <v>0</v>
      </c>
      <c r="D528" s="237">
        <v>0</v>
      </c>
      <c r="E528" s="180">
        <v>0</v>
      </c>
      <c r="F528" s="260" t="s">
        <v>1276</v>
      </c>
      <c r="G528" s="260" t="s">
        <v>1276</v>
      </c>
      <c r="H528" s="262" t="s">
        <v>1276</v>
      </c>
      <c r="I528" s="264"/>
      <c r="K528" s="258"/>
      <c r="L528" s="258"/>
    </row>
    <row r="529" spans="1:12" ht="12.65" customHeight="1" x14ac:dyDescent="0.35">
      <c r="A529" s="180" t="s">
        <v>545</v>
      </c>
      <c r="B529" s="237">
        <v>49789066.479999997</v>
      </c>
      <c r="C529" s="237">
        <v>56003233.849999994</v>
      </c>
      <c r="D529" s="237">
        <v>192070</v>
      </c>
      <c r="E529" s="180">
        <v>199029.53</v>
      </c>
      <c r="F529" s="260">
        <v>259.22354599885455</v>
      </c>
      <c r="G529" s="260">
        <v>281.38153092156722</v>
      </c>
      <c r="H529" s="262" t="s">
        <v>1276</v>
      </c>
      <c r="I529" s="264"/>
      <c r="K529" s="258"/>
      <c r="L529" s="258"/>
    </row>
    <row r="530" spans="1:12" ht="12.65" customHeight="1" x14ac:dyDescent="0.35">
      <c r="A530" s="180" t="s">
        <v>546</v>
      </c>
      <c r="B530" s="237">
        <v>272868.67000000016</v>
      </c>
      <c r="C530" s="237">
        <v>347152.12999999995</v>
      </c>
      <c r="D530" s="237">
        <v>12154</v>
      </c>
      <c r="E530" s="180">
        <v>9750</v>
      </c>
      <c r="F530" s="260">
        <v>22.450935494487425</v>
      </c>
      <c r="G530" s="260">
        <v>35.605346666666662</v>
      </c>
      <c r="H530" s="262">
        <v>0.58591817590002671</v>
      </c>
      <c r="I530" s="264" t="s">
        <v>1293</v>
      </c>
      <c r="K530" s="258"/>
      <c r="L530" s="258"/>
    </row>
    <row r="531" spans="1:12" ht="12.65" customHeight="1" x14ac:dyDescent="0.35">
      <c r="A531" s="180" t="s">
        <v>547</v>
      </c>
      <c r="B531" s="237">
        <v>286945.19</v>
      </c>
      <c r="C531" s="237">
        <v>244834.28000000003</v>
      </c>
      <c r="D531" s="237">
        <v>5046</v>
      </c>
      <c r="E531" s="180">
        <v>3163</v>
      </c>
      <c r="F531" s="260">
        <v>56.865871977804204</v>
      </c>
      <c r="G531" s="260">
        <v>77.405716092317434</v>
      </c>
      <c r="H531" s="262">
        <v>0.36119808595444214</v>
      </c>
      <c r="I531" s="264" t="s">
        <v>1294</v>
      </c>
      <c r="K531" s="258"/>
      <c r="L531" s="258"/>
    </row>
    <row r="532" spans="1:12" ht="12.65" customHeight="1" x14ac:dyDescent="0.35">
      <c r="A532" s="180" t="s">
        <v>548</v>
      </c>
      <c r="B532" s="237">
        <v>0</v>
      </c>
      <c r="C532" s="237">
        <v>0</v>
      </c>
      <c r="D532" s="237">
        <v>0</v>
      </c>
      <c r="E532" s="180">
        <v>0</v>
      </c>
      <c r="F532" s="260" t="s">
        <v>1276</v>
      </c>
      <c r="G532" s="260" t="s">
        <v>1276</v>
      </c>
      <c r="H532" s="262" t="s">
        <v>1276</v>
      </c>
      <c r="I532" s="264"/>
      <c r="K532" s="258"/>
      <c r="L532" s="258"/>
    </row>
    <row r="533" spans="1:12" ht="12.65" customHeight="1" x14ac:dyDescent="0.35">
      <c r="A533" s="180" t="s">
        <v>1246</v>
      </c>
      <c r="B533" s="237">
        <v>0</v>
      </c>
      <c r="C533" s="237">
        <v>0</v>
      </c>
      <c r="D533" s="237">
        <v>0</v>
      </c>
      <c r="E533" s="180">
        <v>0</v>
      </c>
      <c r="F533" s="260" t="s">
        <v>1276</v>
      </c>
      <c r="G533" s="260" t="s">
        <v>1276</v>
      </c>
      <c r="H533" s="262" t="s">
        <v>1276</v>
      </c>
      <c r="I533" s="264"/>
      <c r="K533" s="258"/>
      <c r="L533" s="258"/>
    </row>
    <row r="534" spans="1:12" ht="12.65" customHeight="1" x14ac:dyDescent="0.35">
      <c r="A534" s="180" t="s">
        <v>549</v>
      </c>
      <c r="B534" s="237">
        <v>0</v>
      </c>
      <c r="C534" s="237">
        <v>0</v>
      </c>
      <c r="D534" s="237">
        <v>0</v>
      </c>
      <c r="E534" s="180">
        <v>0</v>
      </c>
      <c r="F534" s="260" t="s">
        <v>1276</v>
      </c>
      <c r="G534" s="260" t="s">
        <v>1276</v>
      </c>
      <c r="H534" s="262" t="s">
        <v>1276</v>
      </c>
      <c r="I534" s="264"/>
      <c r="K534" s="258"/>
      <c r="L534" s="258"/>
    </row>
    <row r="535" spans="1:12" ht="12.65" customHeight="1" x14ac:dyDescent="0.35">
      <c r="A535" s="180" t="s">
        <v>550</v>
      </c>
      <c r="B535" s="237">
        <v>1007.82</v>
      </c>
      <c r="C535" s="237">
        <v>0</v>
      </c>
      <c r="D535" s="237">
        <v>0</v>
      </c>
      <c r="E535" s="180">
        <v>0</v>
      </c>
      <c r="F535" s="260" t="s">
        <v>1276</v>
      </c>
      <c r="G535" s="260" t="s">
        <v>1276</v>
      </c>
      <c r="H535" s="262" t="s">
        <v>1276</v>
      </c>
      <c r="I535" s="264"/>
      <c r="K535" s="258"/>
      <c r="L535" s="258"/>
    </row>
    <row r="536" spans="1:12" ht="12.65" customHeight="1" x14ac:dyDescent="0.35">
      <c r="A536" s="180" t="s">
        <v>551</v>
      </c>
      <c r="B536" s="237">
        <v>0</v>
      </c>
      <c r="C536" s="237">
        <v>0</v>
      </c>
      <c r="D536" s="237">
        <v>0</v>
      </c>
      <c r="E536" s="180">
        <v>0</v>
      </c>
      <c r="F536" s="260" t="s">
        <v>1276</v>
      </c>
      <c r="G536" s="260" t="s">
        <v>1276</v>
      </c>
      <c r="H536" s="262" t="s">
        <v>1276</v>
      </c>
      <c r="I536" s="264"/>
      <c r="K536" s="258"/>
      <c r="L536" s="258"/>
    </row>
    <row r="537" spans="1:12" ht="12.65" customHeight="1" x14ac:dyDescent="0.35">
      <c r="A537" s="180" t="s">
        <v>552</v>
      </c>
      <c r="B537" s="237">
        <v>0</v>
      </c>
      <c r="C537" s="237">
        <v>51404.956020000012</v>
      </c>
      <c r="D537" s="237">
        <v>0</v>
      </c>
      <c r="E537" s="180">
        <v>0</v>
      </c>
      <c r="F537" s="260" t="s">
        <v>1276</v>
      </c>
      <c r="G537" s="260" t="s">
        <v>1276</v>
      </c>
      <c r="H537" s="262" t="s">
        <v>1276</v>
      </c>
      <c r="I537" s="264"/>
      <c r="K537" s="258"/>
      <c r="L537" s="258"/>
    </row>
    <row r="538" spans="1:12" ht="12.65" customHeight="1" x14ac:dyDescent="0.35">
      <c r="A538" s="180" t="s">
        <v>553</v>
      </c>
      <c r="B538" s="237">
        <v>0</v>
      </c>
      <c r="C538" s="237">
        <v>0</v>
      </c>
      <c r="D538" s="237">
        <v>0</v>
      </c>
      <c r="E538" s="180">
        <v>0</v>
      </c>
      <c r="F538" s="260" t="s">
        <v>1276</v>
      </c>
      <c r="G538" s="260" t="s">
        <v>1276</v>
      </c>
      <c r="H538" s="262" t="s">
        <v>1276</v>
      </c>
      <c r="I538" s="264"/>
      <c r="K538" s="258"/>
      <c r="L538" s="258"/>
    </row>
    <row r="539" spans="1:12" ht="12.65" customHeight="1" x14ac:dyDescent="0.35">
      <c r="A539" s="180" t="s">
        <v>554</v>
      </c>
      <c r="B539" s="237">
        <v>0</v>
      </c>
      <c r="C539" s="237">
        <v>0</v>
      </c>
      <c r="D539" s="237">
        <v>0</v>
      </c>
      <c r="E539" s="180">
        <v>0</v>
      </c>
      <c r="F539" s="260" t="s">
        <v>1276</v>
      </c>
      <c r="G539" s="260" t="s">
        <v>1276</v>
      </c>
      <c r="H539" s="262" t="s">
        <v>1276</v>
      </c>
      <c r="I539" s="264"/>
      <c r="K539" s="258"/>
      <c r="L539" s="258"/>
    </row>
    <row r="540" spans="1:12" ht="12.65" customHeight="1" x14ac:dyDescent="0.35">
      <c r="A540" s="180" t="s">
        <v>555</v>
      </c>
      <c r="B540" s="237">
        <v>0</v>
      </c>
      <c r="C540" s="237">
        <v>0</v>
      </c>
      <c r="D540" s="237">
        <v>0</v>
      </c>
      <c r="E540" s="180">
        <v>0</v>
      </c>
      <c r="F540" s="260" t="s">
        <v>1276</v>
      </c>
      <c r="G540" s="260" t="s">
        <v>1276</v>
      </c>
      <c r="H540" s="262" t="s">
        <v>1276</v>
      </c>
      <c r="I540" s="264"/>
      <c r="K540" s="258"/>
      <c r="L540" s="258"/>
    </row>
    <row r="541" spans="1:12" ht="12.65" customHeight="1" x14ac:dyDescent="0.35">
      <c r="A541" s="180" t="s">
        <v>556</v>
      </c>
      <c r="B541" s="237">
        <v>5158608.1428400008</v>
      </c>
      <c r="C541" s="237">
        <v>9336806.089999998</v>
      </c>
      <c r="D541" s="181" t="s">
        <v>529</v>
      </c>
      <c r="E541" s="181" t="s">
        <v>529</v>
      </c>
      <c r="F541" s="260"/>
      <c r="G541" s="260"/>
      <c r="H541" s="262"/>
      <c r="I541" s="264"/>
      <c r="K541" s="258"/>
      <c r="L541" s="258"/>
    </row>
    <row r="542" spans="1:12" ht="12.65" customHeight="1" x14ac:dyDescent="0.35">
      <c r="A542" s="180" t="s">
        <v>1247</v>
      </c>
      <c r="B542" s="237">
        <v>706869.55000000016</v>
      </c>
      <c r="C542" s="237">
        <v>0</v>
      </c>
      <c r="D542" s="181" t="s">
        <v>529</v>
      </c>
      <c r="E542" s="181" t="s">
        <v>529</v>
      </c>
      <c r="F542" s="260"/>
      <c r="G542" s="260"/>
      <c r="H542" s="262"/>
      <c r="I542" s="264"/>
      <c r="K542" s="258"/>
      <c r="L542" s="258"/>
    </row>
    <row r="543" spans="1:12" ht="12.65" customHeight="1" x14ac:dyDescent="0.35">
      <c r="A543" s="180" t="s">
        <v>557</v>
      </c>
      <c r="B543" s="237">
        <v>77174.285759999984</v>
      </c>
      <c r="C543" s="237">
        <v>0</v>
      </c>
      <c r="D543" s="181" t="s">
        <v>529</v>
      </c>
      <c r="E543" s="181" t="s">
        <v>529</v>
      </c>
      <c r="F543" s="260"/>
      <c r="G543" s="260"/>
      <c r="H543" s="262"/>
      <c r="I543" s="264"/>
      <c r="K543" s="258"/>
      <c r="L543" s="258"/>
    </row>
    <row r="544" spans="1:12" ht="12.65" customHeight="1" x14ac:dyDescent="0.35">
      <c r="A544" s="180" t="s">
        <v>558</v>
      </c>
      <c r="B544" s="237">
        <v>2822201.35</v>
      </c>
      <c r="C544" s="237">
        <v>2977744.9200000004</v>
      </c>
      <c r="D544" s="237">
        <v>134758</v>
      </c>
      <c r="E544" s="180">
        <v>94990</v>
      </c>
      <c r="F544" s="260">
        <v>20.942736980364803</v>
      </c>
      <c r="G544" s="260">
        <v>31.3479831561217</v>
      </c>
      <c r="H544" s="262">
        <v>0.49684270902664252</v>
      </c>
      <c r="I544" s="264" t="s">
        <v>1295</v>
      </c>
      <c r="K544" s="258"/>
      <c r="L544" s="258"/>
    </row>
    <row r="545" spans="1:13" ht="12.65" customHeight="1" x14ac:dyDescent="0.35">
      <c r="A545" s="180" t="s">
        <v>559</v>
      </c>
      <c r="B545" s="237">
        <v>0</v>
      </c>
      <c r="C545" s="237">
        <v>0</v>
      </c>
      <c r="D545" s="237">
        <v>186923</v>
      </c>
      <c r="E545" s="180">
        <v>117641</v>
      </c>
      <c r="F545" s="260" t="s">
        <v>1276</v>
      </c>
      <c r="G545" s="260" t="s">
        <v>1276</v>
      </c>
      <c r="H545" s="262" t="s">
        <v>1276</v>
      </c>
      <c r="I545" s="264"/>
      <c r="K545" s="258"/>
      <c r="L545" s="258"/>
    </row>
    <row r="546" spans="1:13" ht="12.65" customHeight="1" x14ac:dyDescent="0.35">
      <c r="A546" s="180" t="s">
        <v>560</v>
      </c>
      <c r="B546" s="237">
        <v>0</v>
      </c>
      <c r="C546" s="237">
        <v>0</v>
      </c>
      <c r="D546" s="237">
        <v>0</v>
      </c>
      <c r="E546" s="180">
        <v>0</v>
      </c>
      <c r="F546" s="260" t="s">
        <v>1276</v>
      </c>
      <c r="G546" s="260" t="s">
        <v>1276</v>
      </c>
      <c r="H546" s="262" t="s">
        <v>1276</v>
      </c>
      <c r="I546" s="264"/>
      <c r="K546" s="258"/>
      <c r="L546" s="258"/>
    </row>
    <row r="547" spans="1:13" ht="12.65" customHeight="1" x14ac:dyDescent="0.35">
      <c r="A547" s="180" t="s">
        <v>561</v>
      </c>
      <c r="B547" s="237">
        <v>0</v>
      </c>
      <c r="C547" s="237">
        <v>0</v>
      </c>
      <c r="D547" s="181" t="s">
        <v>529</v>
      </c>
      <c r="E547" s="181" t="s">
        <v>529</v>
      </c>
      <c r="F547" s="260"/>
      <c r="G547" s="260"/>
      <c r="H547" s="262"/>
      <c r="I547" s="264"/>
      <c r="K547" s="258"/>
      <c r="L547" s="258"/>
    </row>
    <row r="548" spans="1:13" ht="12.65" customHeight="1" x14ac:dyDescent="0.35">
      <c r="A548" s="180" t="s">
        <v>562</v>
      </c>
      <c r="B548" s="237">
        <v>0</v>
      </c>
      <c r="C548" s="237">
        <v>0</v>
      </c>
      <c r="D548" s="181" t="s">
        <v>529</v>
      </c>
      <c r="E548" s="181" t="s">
        <v>529</v>
      </c>
      <c r="F548" s="260"/>
      <c r="G548" s="260"/>
      <c r="H548" s="262"/>
      <c r="I548" s="264"/>
      <c r="K548" s="258"/>
      <c r="L548" s="258"/>
    </row>
    <row r="549" spans="1:13" ht="12.65" customHeight="1" x14ac:dyDescent="0.35">
      <c r="A549" s="180" t="s">
        <v>563</v>
      </c>
      <c r="B549" s="237">
        <v>0</v>
      </c>
      <c r="C549" s="237">
        <v>245859.87</v>
      </c>
      <c r="D549" s="181" t="s">
        <v>529</v>
      </c>
      <c r="E549" s="181" t="s">
        <v>529</v>
      </c>
      <c r="F549" s="260"/>
      <c r="G549" s="260"/>
      <c r="H549" s="262"/>
      <c r="I549" s="264"/>
      <c r="K549" s="258"/>
      <c r="L549" s="258"/>
    </row>
    <row r="550" spans="1:13" ht="12.65" customHeight="1" x14ac:dyDescent="0.35">
      <c r="A550" s="180" t="s">
        <v>564</v>
      </c>
      <c r="B550" s="237">
        <v>4420710.1456700005</v>
      </c>
      <c r="C550" s="237">
        <v>5656235.8272000011</v>
      </c>
      <c r="D550" s="237">
        <v>236716</v>
      </c>
      <c r="E550" s="180">
        <v>238248</v>
      </c>
      <c r="F550" s="260">
        <v>18.675164102426539</v>
      </c>
      <c r="G550" s="260">
        <v>23.740958275410502</v>
      </c>
      <c r="H550" s="262">
        <v>0.271258348531767</v>
      </c>
      <c r="I550" s="264" t="s">
        <v>1296</v>
      </c>
      <c r="K550" s="258"/>
      <c r="L550" s="258"/>
    </row>
    <row r="551" spans="1:13" ht="12.65" customHeight="1" x14ac:dyDescent="0.35">
      <c r="A551" s="180" t="s">
        <v>565</v>
      </c>
      <c r="B551" s="237">
        <v>3039491.76</v>
      </c>
      <c r="C551" s="237">
        <v>2987348.2399999998</v>
      </c>
      <c r="D551" s="181" t="s">
        <v>529</v>
      </c>
      <c r="E551" s="181" t="s">
        <v>529</v>
      </c>
      <c r="F551" s="260"/>
      <c r="G551" s="260"/>
      <c r="H551" s="262"/>
      <c r="I551" s="264"/>
      <c r="J551" s="199"/>
      <c r="M551" s="262"/>
    </row>
    <row r="552" spans="1:13" ht="12.65" customHeight="1" x14ac:dyDescent="0.35">
      <c r="A552" s="180" t="s">
        <v>566</v>
      </c>
      <c r="B552" s="237">
        <v>332227.36107000004</v>
      </c>
      <c r="C552" s="237">
        <v>0</v>
      </c>
      <c r="D552" s="181" t="s">
        <v>529</v>
      </c>
      <c r="E552" s="181" t="s">
        <v>529</v>
      </c>
      <c r="F552" s="260"/>
      <c r="G552" s="260"/>
      <c r="H552" s="262"/>
      <c r="J552" s="199"/>
      <c r="M552" s="262"/>
    </row>
    <row r="553" spans="1:13" ht="12.65" customHeight="1" x14ac:dyDescent="0.35">
      <c r="A553" s="180" t="s">
        <v>567</v>
      </c>
      <c r="B553" s="237">
        <v>918277.19082000002</v>
      </c>
      <c r="C553" s="237">
        <v>0</v>
      </c>
      <c r="D553" s="181" t="s">
        <v>529</v>
      </c>
      <c r="E553" s="181" t="s">
        <v>529</v>
      </c>
      <c r="F553" s="260"/>
      <c r="G553" s="260"/>
      <c r="H553" s="262"/>
      <c r="J553" s="199"/>
      <c r="M553" s="262"/>
    </row>
    <row r="554" spans="1:13" ht="12.65" customHeight="1" x14ac:dyDescent="0.35">
      <c r="A554" s="180" t="s">
        <v>568</v>
      </c>
      <c r="B554" s="237">
        <v>0</v>
      </c>
      <c r="C554" s="237">
        <v>-10969.079999999994</v>
      </c>
      <c r="D554" s="181" t="s">
        <v>529</v>
      </c>
      <c r="E554" s="181" t="s">
        <v>529</v>
      </c>
      <c r="F554" s="260"/>
      <c r="G554" s="260"/>
      <c r="H554" s="262"/>
      <c r="J554" s="199"/>
      <c r="M554" s="262"/>
    </row>
    <row r="555" spans="1:13" ht="12.65" customHeight="1" x14ac:dyDescent="0.35">
      <c r="A555" s="180" t="s">
        <v>569</v>
      </c>
      <c r="B555" s="237">
        <v>426244.97519999993</v>
      </c>
      <c r="C555" s="237">
        <v>0</v>
      </c>
      <c r="D555" s="181" t="s">
        <v>529</v>
      </c>
      <c r="E555" s="181" t="s">
        <v>529</v>
      </c>
      <c r="F555" s="260"/>
      <c r="G555" s="260"/>
      <c r="H555" s="262"/>
      <c r="J555" s="199"/>
      <c r="M555" s="262"/>
    </row>
    <row r="556" spans="1:13" ht="12.65" customHeight="1" x14ac:dyDescent="0.35">
      <c r="A556" s="180" t="s">
        <v>570</v>
      </c>
      <c r="B556" s="237">
        <v>3467297.3534293612</v>
      </c>
      <c r="C556" s="237">
        <v>649252.39017761499</v>
      </c>
      <c r="D556" s="181" t="s">
        <v>529</v>
      </c>
      <c r="E556" s="181" t="s">
        <v>529</v>
      </c>
      <c r="F556" s="260"/>
      <c r="G556" s="260"/>
      <c r="H556" s="262"/>
      <c r="J556" s="199"/>
      <c r="M556" s="262"/>
    </row>
    <row r="557" spans="1:13" ht="12.65" customHeight="1" x14ac:dyDescent="0.35">
      <c r="A557" s="180" t="s">
        <v>571</v>
      </c>
      <c r="B557" s="237">
        <v>2279498.2960600001</v>
      </c>
      <c r="C557" s="237">
        <v>5525404.4736395106</v>
      </c>
      <c r="D557" s="181" t="s">
        <v>529</v>
      </c>
      <c r="E557" s="181" t="s">
        <v>529</v>
      </c>
      <c r="F557" s="260"/>
      <c r="G557" s="260"/>
      <c r="H557" s="262"/>
      <c r="J557" s="199"/>
      <c r="M557" s="262"/>
    </row>
    <row r="558" spans="1:13" ht="12.65" customHeight="1" x14ac:dyDescent="0.35">
      <c r="A558" s="180" t="s">
        <v>572</v>
      </c>
      <c r="B558" s="237">
        <v>0</v>
      </c>
      <c r="C558" s="237">
        <v>0</v>
      </c>
      <c r="D558" s="181" t="s">
        <v>529</v>
      </c>
      <c r="E558" s="181" t="s">
        <v>529</v>
      </c>
      <c r="F558" s="260"/>
      <c r="G558" s="260"/>
      <c r="H558" s="262"/>
      <c r="J558" s="199"/>
      <c r="M558" s="262"/>
    </row>
    <row r="559" spans="1:13" ht="12.65" customHeight="1" x14ac:dyDescent="0.35">
      <c r="A559" s="180" t="s">
        <v>573</v>
      </c>
      <c r="B559" s="237">
        <v>5128031.362305955</v>
      </c>
      <c r="C559" s="237">
        <v>1524797.10056027</v>
      </c>
      <c r="D559" s="181" t="s">
        <v>529</v>
      </c>
      <c r="E559" s="181" t="s">
        <v>529</v>
      </c>
      <c r="F559" s="260"/>
      <c r="G559" s="260"/>
      <c r="H559" s="262"/>
      <c r="J559" s="199"/>
      <c r="M559" s="262"/>
    </row>
    <row r="560" spans="1:13" ht="12.65" customHeight="1" x14ac:dyDescent="0.35">
      <c r="A560" s="180" t="s">
        <v>574</v>
      </c>
      <c r="B560" s="237">
        <v>487315.28093999997</v>
      </c>
      <c r="C560" s="237">
        <v>0</v>
      </c>
      <c r="D560" s="181" t="s">
        <v>529</v>
      </c>
      <c r="E560" s="181" t="s">
        <v>529</v>
      </c>
      <c r="F560" s="260"/>
      <c r="G560" s="260"/>
      <c r="H560" s="262"/>
      <c r="J560" s="199"/>
      <c r="M560" s="262"/>
    </row>
    <row r="561" spans="1:13" ht="12.65" customHeight="1" x14ac:dyDescent="0.35">
      <c r="A561" s="180" t="s">
        <v>575</v>
      </c>
      <c r="B561" s="237">
        <v>1327451.4039599998</v>
      </c>
      <c r="C561" s="237">
        <v>0</v>
      </c>
      <c r="D561" s="181" t="s">
        <v>529</v>
      </c>
      <c r="E561" s="181" t="s">
        <v>529</v>
      </c>
      <c r="F561" s="260"/>
      <c r="G561" s="260"/>
      <c r="H561" s="262"/>
      <c r="J561" s="199"/>
      <c r="M561" s="262"/>
    </row>
    <row r="562" spans="1:13" ht="12.65" customHeight="1" x14ac:dyDescent="0.35">
      <c r="A562" s="180" t="s">
        <v>576</v>
      </c>
      <c r="B562" s="237">
        <v>0</v>
      </c>
      <c r="C562" s="237">
        <v>0</v>
      </c>
      <c r="D562" s="181" t="s">
        <v>529</v>
      </c>
      <c r="E562" s="181" t="s">
        <v>529</v>
      </c>
      <c r="F562" s="260"/>
      <c r="G562" s="260"/>
      <c r="H562" s="262"/>
      <c r="J562" s="199"/>
      <c r="M562" s="262"/>
    </row>
    <row r="563" spans="1:13" ht="12.65" customHeight="1" x14ac:dyDescent="0.35">
      <c r="A563" s="180" t="s">
        <v>577</v>
      </c>
      <c r="B563" s="237">
        <v>1205611.5041899998</v>
      </c>
      <c r="C563" s="237">
        <v>731230.61</v>
      </c>
      <c r="D563" s="181" t="s">
        <v>529</v>
      </c>
      <c r="E563" s="181" t="s">
        <v>529</v>
      </c>
      <c r="F563" s="260"/>
      <c r="G563" s="260"/>
      <c r="H563" s="262"/>
      <c r="J563" s="199"/>
      <c r="M563" s="262"/>
    </row>
    <row r="564" spans="1:13" ht="12.65" customHeight="1" x14ac:dyDescent="0.35">
      <c r="A564" s="180" t="s">
        <v>1248</v>
      </c>
      <c r="B564" s="237">
        <v>51161.533809999994</v>
      </c>
      <c r="C564" s="237">
        <v>0</v>
      </c>
      <c r="D564" s="181" t="s">
        <v>529</v>
      </c>
      <c r="E564" s="181" t="s">
        <v>529</v>
      </c>
      <c r="F564" s="260"/>
      <c r="G564" s="260"/>
      <c r="H564" s="262"/>
      <c r="J564" s="199"/>
      <c r="M564" s="262"/>
    </row>
    <row r="565" spans="1:13" ht="12.65" customHeight="1" x14ac:dyDescent="0.35">
      <c r="A565" s="180" t="s">
        <v>578</v>
      </c>
      <c r="B565" s="237">
        <v>120852.74410999999</v>
      </c>
      <c r="C565" s="237">
        <v>2281.17</v>
      </c>
      <c r="D565" s="181" t="s">
        <v>529</v>
      </c>
      <c r="E565" s="181" t="s">
        <v>529</v>
      </c>
      <c r="F565" s="260"/>
      <c r="G565" s="260"/>
      <c r="H565" s="262"/>
      <c r="J565" s="199"/>
      <c r="M565" s="262"/>
    </row>
    <row r="566" spans="1:13" ht="12.65" customHeight="1" x14ac:dyDescent="0.35">
      <c r="A566" s="180" t="s">
        <v>579</v>
      </c>
      <c r="B566" s="237">
        <v>41511.700890000015</v>
      </c>
      <c r="C566" s="237">
        <v>0</v>
      </c>
      <c r="D566" s="181" t="s">
        <v>529</v>
      </c>
      <c r="E566" s="181" t="s">
        <v>529</v>
      </c>
      <c r="F566" s="260"/>
      <c r="G566" s="260"/>
      <c r="H566" s="262"/>
      <c r="J566" s="199"/>
      <c r="M566" s="262"/>
    </row>
    <row r="567" spans="1:13" ht="12.65" customHeight="1" x14ac:dyDescent="0.35">
      <c r="A567" s="180" t="s">
        <v>580</v>
      </c>
      <c r="B567" s="237">
        <v>4100035.0285737771</v>
      </c>
      <c r="C567" s="237">
        <v>978513.65672865126</v>
      </c>
      <c r="D567" s="181" t="s">
        <v>529</v>
      </c>
      <c r="E567" s="181" t="s">
        <v>529</v>
      </c>
      <c r="F567" s="260"/>
      <c r="G567" s="260"/>
      <c r="H567" s="262"/>
      <c r="J567" s="199"/>
      <c r="M567" s="262"/>
    </row>
    <row r="568" spans="1:13" ht="12.65" customHeight="1" x14ac:dyDescent="0.35">
      <c r="A568" s="180" t="s">
        <v>581</v>
      </c>
      <c r="B568" s="237">
        <v>704731.73295724497</v>
      </c>
      <c r="C568" s="237">
        <v>-65989.644971933012</v>
      </c>
      <c r="D568" s="181" t="s">
        <v>529</v>
      </c>
      <c r="E568" s="181" t="s">
        <v>529</v>
      </c>
      <c r="F568" s="260"/>
      <c r="G568" s="260"/>
      <c r="H568" s="262"/>
      <c r="J568" s="199"/>
      <c r="M568" s="262"/>
    </row>
    <row r="569" spans="1:13" ht="12.65" customHeight="1" x14ac:dyDescent="0.35">
      <c r="A569" s="180" t="s">
        <v>582</v>
      </c>
      <c r="B569" s="237">
        <v>1035284.849531856</v>
      </c>
      <c r="C569" s="237">
        <v>3032342.3643862773</v>
      </c>
      <c r="D569" s="181" t="s">
        <v>529</v>
      </c>
      <c r="E569" s="181" t="s">
        <v>529</v>
      </c>
      <c r="F569" s="260"/>
      <c r="G569" s="260"/>
      <c r="H569" s="262"/>
      <c r="J569" s="199"/>
      <c r="M569" s="262"/>
    </row>
    <row r="570" spans="1:13" ht="12.65" customHeight="1" x14ac:dyDescent="0.35">
      <c r="A570" s="180" t="s">
        <v>583</v>
      </c>
      <c r="B570" s="237">
        <v>2631262.6816000002</v>
      </c>
      <c r="C570" s="237">
        <v>2542115.6353600007</v>
      </c>
      <c r="D570" s="181" t="s">
        <v>529</v>
      </c>
      <c r="E570" s="181" t="s">
        <v>529</v>
      </c>
      <c r="F570" s="260"/>
      <c r="G570" s="260"/>
      <c r="H570" s="262"/>
      <c r="J570" s="199"/>
      <c r="M570" s="262"/>
    </row>
    <row r="571" spans="1:13" ht="12.65" customHeight="1" x14ac:dyDescent="0.35">
      <c r="A571" s="180" t="s">
        <v>584</v>
      </c>
      <c r="B571" s="237">
        <v>0</v>
      </c>
      <c r="C571" s="237">
        <v>748592.36999999988</v>
      </c>
      <c r="D571" s="181" t="s">
        <v>529</v>
      </c>
      <c r="E571" s="181" t="s">
        <v>529</v>
      </c>
      <c r="F571" s="260"/>
      <c r="G571" s="260"/>
      <c r="H571" s="262"/>
      <c r="J571" s="199"/>
      <c r="M571" s="262"/>
    </row>
    <row r="572" spans="1:13" ht="12.65" customHeight="1" x14ac:dyDescent="0.35">
      <c r="A572" s="180" t="s">
        <v>585</v>
      </c>
      <c r="B572" s="237">
        <v>368412.98472000001</v>
      </c>
      <c r="C572" s="237">
        <v>816664.91</v>
      </c>
      <c r="D572" s="181" t="s">
        <v>529</v>
      </c>
      <c r="E572" s="181" t="s">
        <v>529</v>
      </c>
      <c r="F572" s="260"/>
      <c r="G572" s="260"/>
      <c r="H572" s="262"/>
      <c r="J572" s="199"/>
      <c r="M572" s="262"/>
    </row>
    <row r="573" spans="1:13" ht="12.65" customHeight="1" x14ac:dyDescent="0.35">
      <c r="A573" s="180" t="s">
        <v>586</v>
      </c>
      <c r="B573" s="237">
        <v>44567.450729999997</v>
      </c>
      <c r="C573" s="237">
        <v>0</v>
      </c>
      <c r="D573" s="181" t="s">
        <v>529</v>
      </c>
      <c r="E573" s="181" t="s">
        <v>529</v>
      </c>
      <c r="F573" s="260"/>
      <c r="G573" s="260"/>
      <c r="H573" s="262"/>
      <c r="J573" s="199"/>
      <c r="M573" s="262"/>
    </row>
    <row r="574" spans="1:13" ht="12.65" customHeight="1" x14ac:dyDescent="0.35">
      <c r="A574" s="180" t="s">
        <v>587</v>
      </c>
      <c r="B574" s="237">
        <v>21046348.153271399</v>
      </c>
      <c r="C574" s="237">
        <v>33567145.140570447</v>
      </c>
      <c r="D574" s="181" t="s">
        <v>529</v>
      </c>
      <c r="E574" s="181" t="s">
        <v>529</v>
      </c>
      <c r="F574" s="260"/>
      <c r="G574" s="260"/>
      <c r="H574" s="262"/>
      <c r="J574" s="199"/>
      <c r="M574" s="262"/>
    </row>
    <row r="575" spans="1:13" ht="12.65" customHeight="1" x14ac:dyDescent="0.35">
      <c r="A575" s="180" t="s">
        <v>588</v>
      </c>
      <c r="B575" s="237">
        <v>15629750</v>
      </c>
      <c r="C575" s="237">
        <v>8491400</v>
      </c>
      <c r="D575" s="181" t="s">
        <v>529</v>
      </c>
      <c r="E575" s="181" t="s">
        <v>529</v>
      </c>
      <c r="F575" s="260"/>
      <c r="G575" s="260"/>
      <c r="H575" s="262"/>
    </row>
    <row r="576" spans="1:13" ht="12.65" customHeight="1" x14ac:dyDescent="0.35">
      <c r="M576" s="262"/>
    </row>
    <row r="577" spans="13:13" ht="12.65" customHeight="1" x14ac:dyDescent="0.35">
      <c r="M577" s="262"/>
    </row>
    <row r="578" spans="13:13" ht="12.65" customHeight="1" x14ac:dyDescent="0.35">
      <c r="M578" s="262"/>
    </row>
    <row r="612" spans="1:14" ht="12.65" customHeight="1" x14ac:dyDescent="0.35">
      <c r="A612" s="196"/>
      <c r="C612" s="181" t="s">
        <v>589</v>
      </c>
      <c r="D612" s="180">
        <v>214904</v>
      </c>
      <c r="E612" s="180">
        <v>204437550.77458259</v>
      </c>
      <c r="F612" s="180">
        <v>25923880.020000011</v>
      </c>
      <c r="G612" s="180">
        <v>94990</v>
      </c>
      <c r="H612" s="197">
        <v>855.82066570881193</v>
      </c>
      <c r="I612" s="180">
        <v>56464.469018837524</v>
      </c>
      <c r="J612" s="180">
        <v>812008.34</v>
      </c>
      <c r="K612" s="180">
        <v>1006193367.4399999</v>
      </c>
      <c r="L612" s="197">
        <v>217.25067302166224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v>5656235.8272000011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0">
        <v>8491400</v>
      </c>
      <c r="D615" s="263">
        <v>14147635.827200001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v>0</v>
      </c>
      <c r="D616" s="180"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v>0</v>
      </c>
      <c r="D617" s="180"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v>0</v>
      </c>
      <c r="D618" s="180"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v>1524797.10056027</v>
      </c>
      <c r="D619" s="180">
        <v>1405323.2234078397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v>33567145.140570447</v>
      </c>
      <c r="D620" s="180"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v>0</v>
      </c>
      <c r="D621" s="180"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v>0</v>
      </c>
      <c r="D622" s="180"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v>0</v>
      </c>
      <c r="D623" s="180">
        <v>0</v>
      </c>
      <c r="E623" s="180">
        <v>36497265.464538559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v>245859.87</v>
      </c>
      <c r="D624" s="180">
        <v>0</v>
      </c>
      <c r="E624" s="180">
        <v>43892.195482037467</v>
      </c>
      <c r="F624" s="180">
        <v>289752.06548203749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v>2977744.9200000004</v>
      </c>
      <c r="D625" s="180">
        <v>376956.04896394297</v>
      </c>
      <c r="E625" s="180">
        <v>598898.8390563532</v>
      </c>
      <c r="F625" s="180">
        <v>8418.1706008782294</v>
      </c>
      <c r="G625" s="180">
        <v>3962017.9786211746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v>731230.61</v>
      </c>
      <c r="D626" s="180">
        <v>0</v>
      </c>
      <c r="E626" s="180">
        <v>130543.129615132</v>
      </c>
      <c r="F626" s="180">
        <v>0</v>
      </c>
      <c r="G626" s="180"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v>0</v>
      </c>
      <c r="D627" s="180">
        <v>0</v>
      </c>
      <c r="E627" s="180">
        <v>0</v>
      </c>
      <c r="F627" s="180">
        <v>0</v>
      </c>
      <c r="G627" s="180"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v>0</v>
      </c>
      <c r="D628" s="180">
        <v>0</v>
      </c>
      <c r="E628" s="180">
        <v>0</v>
      </c>
      <c r="F628" s="180">
        <v>0</v>
      </c>
      <c r="G628" s="180">
        <v>0</v>
      </c>
      <c r="H628" s="180">
        <v>861773.73961513198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v>2987348.2399999998</v>
      </c>
      <c r="D629" s="180">
        <v>272743.43535759969</v>
      </c>
      <c r="E629" s="180">
        <v>582008.6909838469</v>
      </c>
      <c r="F629" s="180">
        <v>1601.3909844977004</v>
      </c>
      <c r="G629" s="180">
        <v>0</v>
      </c>
      <c r="H629" s="180">
        <v>35321.754086836998</v>
      </c>
      <c r="I629" s="180">
        <v>3879023.5114127807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v>0</v>
      </c>
      <c r="D630" s="180">
        <v>0</v>
      </c>
      <c r="E630" s="180">
        <v>0</v>
      </c>
      <c r="F630" s="180">
        <v>0</v>
      </c>
      <c r="G630" s="180">
        <v>0</v>
      </c>
      <c r="H630" s="180">
        <v>0</v>
      </c>
      <c r="I630" s="180">
        <v>0</v>
      </c>
      <c r="J630" s="180">
        <v>0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v>0</v>
      </c>
      <c r="D631" s="180">
        <v>0</v>
      </c>
      <c r="E631" s="180">
        <v>0</v>
      </c>
      <c r="F631" s="180">
        <v>0</v>
      </c>
      <c r="G631" s="180">
        <v>0</v>
      </c>
      <c r="H631" s="180">
        <v>0</v>
      </c>
      <c r="I631" s="180">
        <v>0</v>
      </c>
      <c r="J631" s="180"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v>0</v>
      </c>
      <c r="D632" s="180">
        <v>0</v>
      </c>
      <c r="E632" s="180">
        <v>0</v>
      </c>
      <c r="F632" s="180">
        <v>0</v>
      </c>
      <c r="G632" s="180">
        <v>0</v>
      </c>
      <c r="H632" s="180">
        <v>0</v>
      </c>
      <c r="I632" s="180">
        <v>0</v>
      </c>
      <c r="J632" s="180"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v>0</v>
      </c>
      <c r="D633" s="180">
        <v>0</v>
      </c>
      <c r="E633" s="180">
        <v>0</v>
      </c>
      <c r="F633" s="180">
        <v>0</v>
      </c>
      <c r="G633" s="180">
        <v>0</v>
      </c>
      <c r="H633" s="180">
        <v>0</v>
      </c>
      <c r="I633" s="180">
        <v>0</v>
      </c>
      <c r="J633" s="180"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v>-10969.079999999994</v>
      </c>
      <c r="D634" s="180">
        <v>17511.405697591483</v>
      </c>
      <c r="E634" s="180">
        <v>1167.9703500446931</v>
      </c>
      <c r="F634" s="180">
        <v>412.66478073323128</v>
      </c>
      <c r="G634" s="180">
        <v>0</v>
      </c>
      <c r="H634" s="180">
        <v>0</v>
      </c>
      <c r="I634" s="180">
        <v>5617.2436633628749</v>
      </c>
      <c r="J634" s="180"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v>649252.39017761499</v>
      </c>
      <c r="D635" s="180">
        <v>0</v>
      </c>
      <c r="E635" s="180">
        <v>115907.94718493889</v>
      </c>
      <c r="F635" s="180">
        <v>0</v>
      </c>
      <c r="G635" s="180">
        <v>0</v>
      </c>
      <c r="H635" s="180">
        <v>0</v>
      </c>
      <c r="I635" s="180">
        <v>0</v>
      </c>
      <c r="J635" s="180"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v>0</v>
      </c>
      <c r="D636" s="180">
        <v>0</v>
      </c>
      <c r="E636" s="180">
        <v>0</v>
      </c>
      <c r="F636" s="180">
        <v>0</v>
      </c>
      <c r="G636" s="180">
        <v>0</v>
      </c>
      <c r="H636" s="180">
        <v>0</v>
      </c>
      <c r="I636" s="180">
        <v>0</v>
      </c>
      <c r="J636" s="180"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v>5525404.4736395106</v>
      </c>
      <c r="D637" s="180">
        <v>0</v>
      </c>
      <c r="E637" s="180">
        <v>986424.23130830482</v>
      </c>
      <c r="F637" s="180">
        <v>250.37481873872622</v>
      </c>
      <c r="G637" s="180">
        <v>0</v>
      </c>
      <c r="H637" s="180">
        <v>1851.8730719789041</v>
      </c>
      <c r="I637" s="180">
        <v>0</v>
      </c>
      <c r="J637" s="180"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v>0</v>
      </c>
      <c r="D638" s="180">
        <v>0</v>
      </c>
      <c r="E638" s="180">
        <v>0</v>
      </c>
      <c r="F638" s="180">
        <v>0</v>
      </c>
      <c r="G638" s="180">
        <v>0</v>
      </c>
      <c r="H638" s="180">
        <v>0</v>
      </c>
      <c r="I638" s="180">
        <v>0</v>
      </c>
      <c r="J638" s="180"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v>0</v>
      </c>
      <c r="D639" s="180">
        <v>0</v>
      </c>
      <c r="E639" s="180">
        <v>0</v>
      </c>
      <c r="F639" s="180">
        <v>0</v>
      </c>
      <c r="G639" s="180">
        <v>0</v>
      </c>
      <c r="H639" s="180">
        <v>0</v>
      </c>
      <c r="I639" s="180">
        <v>0</v>
      </c>
      <c r="J639" s="180"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v>2281.17</v>
      </c>
      <c r="D640" s="180">
        <v>0</v>
      </c>
      <c r="E640" s="180">
        <v>407.24645127226097</v>
      </c>
      <c r="F640" s="180">
        <v>5.9014734853149398E-2</v>
      </c>
      <c r="G640" s="180">
        <v>0</v>
      </c>
      <c r="H640" s="180">
        <v>0</v>
      </c>
      <c r="I640" s="180">
        <v>0</v>
      </c>
      <c r="J640" s="180"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v>0</v>
      </c>
      <c r="D641" s="180">
        <v>0</v>
      </c>
      <c r="E641" s="180">
        <v>0</v>
      </c>
      <c r="F641" s="180">
        <v>0</v>
      </c>
      <c r="G641" s="180">
        <v>0</v>
      </c>
      <c r="H641" s="180">
        <v>0</v>
      </c>
      <c r="I641" s="180">
        <v>0</v>
      </c>
      <c r="J641" s="180"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v>978513.65672865126</v>
      </c>
      <c r="D642" s="180">
        <v>166226.6894226259</v>
      </c>
      <c r="E642" s="180">
        <v>204365.05985888263</v>
      </c>
      <c r="F642" s="180">
        <v>0</v>
      </c>
      <c r="G642" s="180">
        <v>0</v>
      </c>
      <c r="H642" s="180">
        <v>0</v>
      </c>
      <c r="I642" s="180">
        <v>53321.57988718518</v>
      </c>
      <c r="J642" s="180"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v>-65989.644971933012</v>
      </c>
      <c r="D643" s="180">
        <v>0</v>
      </c>
      <c r="E643" s="180">
        <v>-11780.818060703989</v>
      </c>
      <c r="F643" s="180">
        <v>462.05687246571364</v>
      </c>
      <c r="G643" s="180">
        <v>0</v>
      </c>
      <c r="H643" s="180">
        <v>0</v>
      </c>
      <c r="I643" s="180">
        <v>0</v>
      </c>
      <c r="J643" s="180"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v>3032342.3643862773</v>
      </c>
      <c r="D644" s="180">
        <v>0</v>
      </c>
      <c r="E644" s="180">
        <v>541349.68763347261</v>
      </c>
      <c r="F644" s="180">
        <v>0</v>
      </c>
      <c r="G644" s="180">
        <v>0</v>
      </c>
      <c r="H644" s="180">
        <v>0</v>
      </c>
      <c r="I644" s="180">
        <v>0</v>
      </c>
      <c r="J644" s="180">
        <v>0</v>
      </c>
      <c r="K644" s="180">
        <v>12194330.601915753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v>2542115.6353600007</v>
      </c>
      <c r="D645" s="180">
        <v>45292.658345650147</v>
      </c>
      <c r="E645" s="180">
        <v>461917.72011908016</v>
      </c>
      <c r="F645" s="180">
        <v>0.31530410420593646</v>
      </c>
      <c r="G645" s="180">
        <v>0</v>
      </c>
      <c r="H645" s="180">
        <v>17057.21705910769</v>
      </c>
      <c r="I645" s="180">
        <v>14528.810678171645</v>
      </c>
      <c r="J645" s="180"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v>748592.36999999988</v>
      </c>
      <c r="D646" s="180">
        <v>0</v>
      </c>
      <c r="E646" s="180">
        <v>133642.64221079153</v>
      </c>
      <c r="F646" s="180">
        <v>0</v>
      </c>
      <c r="G646" s="180">
        <v>0</v>
      </c>
      <c r="H646" s="180">
        <v>6176.4017922841404</v>
      </c>
      <c r="I646" s="180">
        <v>0</v>
      </c>
      <c r="J646" s="180"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v>816664.91</v>
      </c>
      <c r="D647" s="180">
        <v>0</v>
      </c>
      <c r="E647" s="180">
        <v>145795.30963324977</v>
      </c>
      <c r="F647" s="180">
        <v>10.286335347102636</v>
      </c>
      <c r="G647" s="180">
        <v>0</v>
      </c>
      <c r="H647" s="180">
        <v>5599.6397820852117</v>
      </c>
      <c r="I647" s="180">
        <v>0</v>
      </c>
      <c r="J647" s="180">
        <v>0</v>
      </c>
      <c r="K647" s="180">
        <v>0</v>
      </c>
      <c r="L647" s="180">
        <v>4937393.9166198708</v>
      </c>
      <c r="N647" s="199" t="s">
        <v>659</v>
      </c>
    </row>
    <row r="648" spans="1:14" ht="12.65" customHeight="1" x14ac:dyDescent="0.35">
      <c r="A648" s="196"/>
      <c r="B648" s="196"/>
      <c r="C648" s="180">
        <v>70399969.953650847</v>
      </c>
      <c r="L648" s="263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v>5448275.8899999997</v>
      </c>
      <c r="D668" s="180">
        <v>414480.48974449612</v>
      </c>
      <c r="E668" s="180">
        <v>1046650.0656789078</v>
      </c>
      <c r="F668" s="180">
        <v>5595.5039920862682</v>
      </c>
      <c r="G668" s="180">
        <v>1761948.8943140781</v>
      </c>
      <c r="H668" s="180">
        <v>19708.38555543499</v>
      </c>
      <c r="I668" s="180">
        <v>132955.51167117539</v>
      </c>
      <c r="J668" s="180">
        <v>0</v>
      </c>
      <c r="K668" s="180">
        <v>173994.32077640394</v>
      </c>
      <c r="L668" s="180">
        <v>330084.62302630534</v>
      </c>
      <c r="M668" s="180">
        <v>3885418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v>0</v>
      </c>
      <c r="D669" s="180">
        <v>0</v>
      </c>
      <c r="E669" s="180">
        <v>0</v>
      </c>
      <c r="F669" s="180">
        <v>0</v>
      </c>
      <c r="G669" s="180">
        <v>0</v>
      </c>
      <c r="H669" s="180">
        <v>0</v>
      </c>
      <c r="I669" s="180">
        <v>0</v>
      </c>
      <c r="J669" s="180">
        <v>0</v>
      </c>
      <c r="K669" s="180">
        <v>0</v>
      </c>
      <c r="L669" s="180">
        <v>0</v>
      </c>
      <c r="M669" s="180"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v>21395742.519999996</v>
      </c>
      <c r="D670" s="180">
        <v>3155344.6431787959</v>
      </c>
      <c r="E670" s="180">
        <v>4382989.0460073221</v>
      </c>
      <c r="F670" s="180">
        <v>8947.8437175722665</v>
      </c>
      <c r="G670" s="180">
        <v>1296133.3686246236</v>
      </c>
      <c r="H670" s="180">
        <v>169309.36194650165</v>
      </c>
      <c r="I670" s="180">
        <v>1012159.7322743705</v>
      </c>
      <c r="J670" s="180">
        <v>0</v>
      </c>
      <c r="K670" s="180">
        <v>1224602.5626699582</v>
      </c>
      <c r="L670" s="180">
        <v>1922727.8977144053</v>
      </c>
      <c r="M670" s="180">
        <v>13172214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v>0</v>
      </c>
      <c r="D671" s="180">
        <v>0</v>
      </c>
      <c r="E671" s="180">
        <v>0</v>
      </c>
      <c r="F671" s="180">
        <v>0</v>
      </c>
      <c r="G671" s="180">
        <v>0</v>
      </c>
      <c r="H671" s="180">
        <v>0</v>
      </c>
      <c r="I671" s="180">
        <v>0</v>
      </c>
      <c r="J671" s="180">
        <v>0</v>
      </c>
      <c r="K671" s="180">
        <v>0</v>
      </c>
      <c r="L671" s="180">
        <v>0</v>
      </c>
      <c r="M671" s="180"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v>93</v>
      </c>
      <c r="D672" s="180">
        <v>0</v>
      </c>
      <c r="E672" s="180">
        <v>16.602848524362617</v>
      </c>
      <c r="F672" s="180">
        <v>0</v>
      </c>
      <c r="G672" s="180">
        <v>0</v>
      </c>
      <c r="H672" s="180">
        <v>8.9555424340229806</v>
      </c>
      <c r="I672" s="180">
        <v>0</v>
      </c>
      <c r="J672" s="180">
        <v>0</v>
      </c>
      <c r="K672" s="180">
        <v>0</v>
      </c>
      <c r="L672" s="180">
        <v>0</v>
      </c>
      <c r="M672" s="180">
        <v>26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v>0</v>
      </c>
      <c r="D673" s="180">
        <v>0</v>
      </c>
      <c r="E673" s="180">
        <v>0</v>
      </c>
      <c r="F673" s="180">
        <v>0</v>
      </c>
      <c r="G673" s="180">
        <v>0</v>
      </c>
      <c r="H673" s="180">
        <v>0</v>
      </c>
      <c r="I673" s="180">
        <v>0</v>
      </c>
      <c r="J673" s="180">
        <v>0</v>
      </c>
      <c r="K673" s="180">
        <v>0</v>
      </c>
      <c r="L673" s="180">
        <v>0</v>
      </c>
      <c r="M673" s="180"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v>0</v>
      </c>
      <c r="D674" s="180">
        <v>0</v>
      </c>
      <c r="E674" s="180">
        <v>0</v>
      </c>
      <c r="F674" s="180">
        <v>0</v>
      </c>
      <c r="G674" s="180">
        <v>0</v>
      </c>
      <c r="H674" s="180">
        <v>0</v>
      </c>
      <c r="I674" s="180">
        <v>0</v>
      </c>
      <c r="J674" s="180">
        <v>0</v>
      </c>
      <c r="K674" s="180">
        <v>0</v>
      </c>
      <c r="L674" s="180">
        <v>0</v>
      </c>
      <c r="M674" s="180"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v>0</v>
      </c>
      <c r="D675" s="180">
        <v>0</v>
      </c>
      <c r="E675" s="180">
        <v>0</v>
      </c>
      <c r="F675" s="180">
        <v>0</v>
      </c>
      <c r="G675" s="180">
        <v>0</v>
      </c>
      <c r="H675" s="180">
        <v>0</v>
      </c>
      <c r="I675" s="180">
        <v>0</v>
      </c>
      <c r="J675" s="180">
        <v>0</v>
      </c>
      <c r="K675" s="180">
        <v>0</v>
      </c>
      <c r="L675" s="180">
        <v>0</v>
      </c>
      <c r="M675" s="180"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v>0</v>
      </c>
      <c r="D676" s="180">
        <v>0</v>
      </c>
      <c r="E676" s="180">
        <v>0</v>
      </c>
      <c r="F676" s="180">
        <v>0</v>
      </c>
      <c r="G676" s="180">
        <v>0</v>
      </c>
      <c r="H676" s="180">
        <v>0</v>
      </c>
      <c r="I676" s="180">
        <v>0</v>
      </c>
      <c r="J676" s="180">
        <v>0</v>
      </c>
      <c r="K676" s="180">
        <v>0</v>
      </c>
      <c r="L676" s="180">
        <v>0</v>
      </c>
      <c r="M676" s="180"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v>0</v>
      </c>
      <c r="D677" s="180">
        <v>0</v>
      </c>
      <c r="E677" s="180">
        <v>0</v>
      </c>
      <c r="F677" s="180">
        <v>0</v>
      </c>
      <c r="G677" s="180">
        <v>0</v>
      </c>
      <c r="H677" s="180">
        <v>0</v>
      </c>
      <c r="I677" s="180">
        <v>0</v>
      </c>
      <c r="J677" s="180">
        <v>0</v>
      </c>
      <c r="K677" s="180">
        <v>0</v>
      </c>
      <c r="L677" s="180">
        <v>0</v>
      </c>
      <c r="M677" s="180"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v>0</v>
      </c>
      <c r="D678" s="180">
        <v>0</v>
      </c>
      <c r="E678" s="180">
        <v>0</v>
      </c>
      <c r="F678" s="180">
        <v>0</v>
      </c>
      <c r="G678" s="180">
        <v>0</v>
      </c>
      <c r="H678" s="180">
        <v>0</v>
      </c>
      <c r="I678" s="180">
        <v>0</v>
      </c>
      <c r="J678" s="180">
        <v>0</v>
      </c>
      <c r="K678" s="180">
        <v>0</v>
      </c>
      <c r="L678" s="180">
        <v>0</v>
      </c>
      <c r="M678" s="180"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v>0</v>
      </c>
      <c r="D679" s="180">
        <v>0</v>
      </c>
      <c r="E679" s="180">
        <v>0</v>
      </c>
      <c r="F679" s="180">
        <v>0</v>
      </c>
      <c r="G679" s="180">
        <v>0</v>
      </c>
      <c r="H679" s="180">
        <v>0</v>
      </c>
      <c r="I679" s="180">
        <v>0</v>
      </c>
      <c r="J679" s="180">
        <v>0</v>
      </c>
      <c r="K679" s="180">
        <v>0</v>
      </c>
      <c r="L679" s="180">
        <v>0</v>
      </c>
      <c r="M679" s="180"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v>5838369.7300000004</v>
      </c>
      <c r="D680" s="180">
        <v>1561740.8923457246</v>
      </c>
      <c r="E680" s="180">
        <v>1321106.6207132563</v>
      </c>
      <c r="F680" s="180">
        <v>3901.3235140651054</v>
      </c>
      <c r="G680" s="180">
        <v>234826.41561887792</v>
      </c>
      <c r="H680" s="180">
        <v>34396.468599974418</v>
      </c>
      <c r="I680" s="180">
        <v>500969.44145096792</v>
      </c>
      <c r="J680" s="180">
        <v>0</v>
      </c>
      <c r="K680" s="180">
        <v>357438.52497877629</v>
      </c>
      <c r="L680" s="180">
        <v>514778.24959171115</v>
      </c>
      <c r="M680" s="180">
        <v>4529158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v>19453916.010000002</v>
      </c>
      <c r="D681" s="180">
        <v>1746466.4727496407</v>
      </c>
      <c r="E681" s="180">
        <v>3784803.6453725048</v>
      </c>
      <c r="F681" s="180">
        <v>84937.516994984078</v>
      </c>
      <c r="G681" s="180">
        <v>83.419685832638692</v>
      </c>
      <c r="H681" s="180">
        <v>42014.910450167386</v>
      </c>
      <c r="I681" s="180">
        <v>560225.0268622319</v>
      </c>
      <c r="J681" s="180">
        <v>0</v>
      </c>
      <c r="K681" s="180">
        <v>2135161.8596148496</v>
      </c>
      <c r="L681" s="180">
        <v>316748.89635695919</v>
      </c>
      <c r="M681" s="180">
        <v>8670442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v>1951756.7199999997</v>
      </c>
      <c r="D682" s="180">
        <v>151085.24840591146</v>
      </c>
      <c r="E682" s="180">
        <v>375410.39432382648</v>
      </c>
      <c r="F682" s="180">
        <v>794.28904040734869</v>
      </c>
      <c r="G682" s="180">
        <v>0</v>
      </c>
      <c r="H682" s="180">
        <v>11402.464762786607</v>
      </c>
      <c r="I682" s="180">
        <v>48464.564689540581</v>
      </c>
      <c r="J682" s="180">
        <v>0</v>
      </c>
      <c r="K682" s="180">
        <v>143012.75012144394</v>
      </c>
      <c r="L682" s="180">
        <v>164251.12145463636</v>
      </c>
      <c r="M682" s="180">
        <v>894421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v>0</v>
      </c>
      <c r="D683" s="180">
        <v>0</v>
      </c>
      <c r="E683" s="180">
        <v>0</v>
      </c>
      <c r="F683" s="180">
        <v>0</v>
      </c>
      <c r="G683" s="180">
        <v>0</v>
      </c>
      <c r="H683" s="180">
        <v>0</v>
      </c>
      <c r="I683" s="180">
        <v>0</v>
      </c>
      <c r="J683" s="180">
        <v>0</v>
      </c>
      <c r="K683" s="180">
        <v>0</v>
      </c>
      <c r="L683" s="180">
        <v>0</v>
      </c>
      <c r="M683" s="180">
        <v>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v>931493.40703270002</v>
      </c>
      <c r="D684" s="180">
        <v>0</v>
      </c>
      <c r="E684" s="180">
        <v>166295.09611189645</v>
      </c>
      <c r="F684" s="180">
        <v>-668.96990970271327</v>
      </c>
      <c r="G684" s="180">
        <v>0</v>
      </c>
      <c r="H684" s="180">
        <v>13172.320112538569</v>
      </c>
      <c r="I684" s="180">
        <v>0</v>
      </c>
      <c r="J684" s="180">
        <v>0</v>
      </c>
      <c r="K684" s="180">
        <v>0</v>
      </c>
      <c r="L684" s="180">
        <v>0</v>
      </c>
      <c r="M684" s="180">
        <v>178798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v>178714.33</v>
      </c>
      <c r="D685" s="180">
        <v>0</v>
      </c>
      <c r="E685" s="180">
        <v>31905.020969064015</v>
      </c>
      <c r="F685" s="180">
        <v>13.325370651377511</v>
      </c>
      <c r="G685" s="180">
        <v>0</v>
      </c>
      <c r="H685" s="180">
        <v>294.69859292314294</v>
      </c>
      <c r="I685" s="180">
        <v>0</v>
      </c>
      <c r="J685" s="180">
        <v>0</v>
      </c>
      <c r="K685" s="180">
        <v>7070.1047348647298</v>
      </c>
      <c r="L685" s="180">
        <v>6576.5972920171625</v>
      </c>
      <c r="M685" s="180">
        <v>45860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v>6244776.9400000004</v>
      </c>
      <c r="D686" s="180">
        <v>576428.07627109403</v>
      </c>
      <c r="E686" s="180">
        <v>1217757.3509545315</v>
      </c>
      <c r="F686" s="180">
        <v>22270.370037562385</v>
      </c>
      <c r="G686" s="180">
        <v>0</v>
      </c>
      <c r="H686" s="180">
        <v>31245.675358516684</v>
      </c>
      <c r="I686" s="180">
        <v>184904.45682859144</v>
      </c>
      <c r="J686" s="180">
        <v>0</v>
      </c>
      <c r="K686" s="180">
        <v>750066.27303619043</v>
      </c>
      <c r="L686" s="180">
        <v>0</v>
      </c>
      <c r="M686" s="180">
        <v>2782672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v>460394.16000000009</v>
      </c>
      <c r="D687" s="180">
        <v>0</v>
      </c>
      <c r="E687" s="180">
        <v>82191.983870765253</v>
      </c>
      <c r="F687" s="180">
        <v>300.81967522041657</v>
      </c>
      <c r="G687" s="180">
        <v>0</v>
      </c>
      <c r="H687" s="180">
        <v>4099.6756422296721</v>
      </c>
      <c r="I687" s="180">
        <v>0</v>
      </c>
      <c r="J687" s="180">
        <v>0</v>
      </c>
      <c r="K687" s="180">
        <v>136480.56385744803</v>
      </c>
      <c r="L687" s="180">
        <v>10743.70575126838</v>
      </c>
      <c r="M687" s="180">
        <v>233817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v>1629624.1300000001</v>
      </c>
      <c r="D688" s="180">
        <v>0</v>
      </c>
      <c r="E688" s="180">
        <v>290929.06002189475</v>
      </c>
      <c r="F688" s="180">
        <v>838.32252715296647</v>
      </c>
      <c r="G688" s="180">
        <v>0</v>
      </c>
      <c r="H688" s="180">
        <v>4733.8987661073234</v>
      </c>
      <c r="I688" s="180">
        <v>0</v>
      </c>
      <c r="J688" s="180">
        <v>0</v>
      </c>
      <c r="K688" s="180">
        <v>200751.61573012525</v>
      </c>
      <c r="L688" s="180">
        <v>0</v>
      </c>
      <c r="M688" s="180">
        <v>497253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v>1506507.48</v>
      </c>
      <c r="D689" s="180">
        <v>52139.222979294937</v>
      </c>
      <c r="E689" s="180">
        <v>278257.79690927354</v>
      </c>
      <c r="F689" s="180">
        <v>2009.5165485418104</v>
      </c>
      <c r="G689" s="180">
        <v>0</v>
      </c>
      <c r="H689" s="180">
        <v>8913.4074990493355</v>
      </c>
      <c r="I689" s="180">
        <v>16725.026245802244</v>
      </c>
      <c r="J689" s="180">
        <v>0</v>
      </c>
      <c r="K689" s="180">
        <v>1183097.3367711559</v>
      </c>
      <c r="L689" s="180">
        <v>0</v>
      </c>
      <c r="M689" s="180">
        <v>1541142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v>5203933.129999999</v>
      </c>
      <c r="D690" s="180">
        <v>943706.76945478912</v>
      </c>
      <c r="E690" s="180">
        <v>1097508.9680965126</v>
      </c>
      <c r="F690" s="180">
        <v>-945.2317430713689</v>
      </c>
      <c r="G690" s="180">
        <v>0</v>
      </c>
      <c r="H690" s="180">
        <v>26914.231049708273</v>
      </c>
      <c r="I690" s="180">
        <v>302718.7515575444</v>
      </c>
      <c r="J690" s="180">
        <v>0</v>
      </c>
      <c r="K690" s="180">
        <v>462808.37037644722</v>
      </c>
      <c r="L690" s="180">
        <v>-1.3061329897091447</v>
      </c>
      <c r="M690" s="180">
        <v>2832711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v>3041899.9400000004</v>
      </c>
      <c r="D691" s="180">
        <v>0</v>
      </c>
      <c r="E691" s="180">
        <v>543055.95623750251</v>
      </c>
      <c r="F691" s="180">
        <v>231.09711910135542</v>
      </c>
      <c r="G691" s="180">
        <v>0</v>
      </c>
      <c r="H691" s="180">
        <v>3602.3512706808388</v>
      </c>
      <c r="I691" s="180">
        <v>0</v>
      </c>
      <c r="J691" s="180">
        <v>0</v>
      </c>
      <c r="K691" s="180">
        <v>191848.32029589353</v>
      </c>
      <c r="L691" s="180">
        <v>19255.12137870802</v>
      </c>
      <c r="M691" s="180">
        <v>757993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v>818213.00999999989</v>
      </c>
      <c r="D692" s="180">
        <v>248253.80032187022</v>
      </c>
      <c r="E692" s="180">
        <v>190391.25707563618</v>
      </c>
      <c r="F692" s="180">
        <v>2292.2806209257737</v>
      </c>
      <c r="G692" s="180">
        <v>0</v>
      </c>
      <c r="H692" s="180">
        <v>1989.8183254968326</v>
      </c>
      <c r="I692" s="180">
        <v>79633.931783990221</v>
      </c>
      <c r="J692" s="180">
        <v>0</v>
      </c>
      <c r="K692" s="180">
        <v>72977.481497078174</v>
      </c>
      <c r="L692" s="180">
        <v>0</v>
      </c>
      <c r="M692" s="180">
        <v>595539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v>12775855.300000003</v>
      </c>
      <c r="D693" s="180">
        <v>116523.26347645459</v>
      </c>
      <c r="E693" s="180">
        <v>2301615.1441735411</v>
      </c>
      <c r="F693" s="180">
        <v>98962.80027808364</v>
      </c>
      <c r="G693" s="180">
        <v>0</v>
      </c>
      <c r="H693" s="180">
        <v>26324.491460247118</v>
      </c>
      <c r="I693" s="180">
        <v>37377.899564482279</v>
      </c>
      <c r="J693" s="180">
        <v>0</v>
      </c>
      <c r="K693" s="180">
        <v>1724742.8409024617</v>
      </c>
      <c r="L693" s="180">
        <v>0</v>
      </c>
      <c r="M693" s="180">
        <v>4305546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v>2190482.38</v>
      </c>
      <c r="D694" s="180">
        <v>47662.623026527195</v>
      </c>
      <c r="E694" s="180">
        <v>399565.40280439286</v>
      </c>
      <c r="F694" s="180">
        <v>3230.2410333331145</v>
      </c>
      <c r="G694" s="180">
        <v>0</v>
      </c>
      <c r="H694" s="180">
        <v>15367.474510063314</v>
      </c>
      <c r="I694" s="180">
        <v>15289.039143889928</v>
      </c>
      <c r="J694" s="180">
        <v>0</v>
      </c>
      <c r="K694" s="180">
        <v>328368.44109194068</v>
      </c>
      <c r="L694" s="180">
        <v>0</v>
      </c>
      <c r="M694" s="180">
        <v>809483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v>547343.04999999993</v>
      </c>
      <c r="D695" s="180">
        <v>0</v>
      </c>
      <c r="E695" s="180">
        <v>97714.556451748736</v>
      </c>
      <c r="F695" s="180">
        <v>226.46222700875992</v>
      </c>
      <c r="G695" s="180">
        <v>0</v>
      </c>
      <c r="H695" s="180">
        <v>0</v>
      </c>
      <c r="I695" s="180">
        <v>0</v>
      </c>
      <c r="J695" s="180">
        <v>0</v>
      </c>
      <c r="K695" s="180">
        <v>22536.058523389416</v>
      </c>
      <c r="L695" s="180">
        <v>0</v>
      </c>
      <c r="M695" s="180">
        <v>120477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v>774569.09999999986</v>
      </c>
      <c r="D696" s="180">
        <v>0</v>
      </c>
      <c r="E696" s="180">
        <v>138280.14450485891</v>
      </c>
      <c r="F696" s="180">
        <v>1.4174713397871981</v>
      </c>
      <c r="G696" s="180">
        <v>0</v>
      </c>
      <c r="H696" s="180">
        <v>0</v>
      </c>
      <c r="I696" s="180">
        <v>0</v>
      </c>
      <c r="J696" s="180">
        <v>0</v>
      </c>
      <c r="K696" s="180">
        <v>32646.063518895629</v>
      </c>
      <c r="L696" s="180">
        <v>0</v>
      </c>
      <c r="M696" s="180">
        <v>170928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v>0</v>
      </c>
      <c r="D697" s="180">
        <v>0</v>
      </c>
      <c r="E697" s="180">
        <v>0</v>
      </c>
      <c r="F697" s="180">
        <v>0</v>
      </c>
      <c r="G697" s="180">
        <v>0</v>
      </c>
      <c r="H697" s="180">
        <v>0</v>
      </c>
      <c r="I697" s="180">
        <v>0</v>
      </c>
      <c r="J697" s="180">
        <v>0</v>
      </c>
      <c r="K697" s="180">
        <v>0</v>
      </c>
      <c r="L697" s="180">
        <v>0</v>
      </c>
      <c r="M697" s="180"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v>14159454.752417643</v>
      </c>
      <c r="D698" s="180">
        <v>1779975.1400431523</v>
      </c>
      <c r="E698" s="180">
        <v>2845590.7534325169</v>
      </c>
      <c r="F698" s="180">
        <v>13002.942865115006</v>
      </c>
      <c r="G698" s="180">
        <v>319622.52626775514</v>
      </c>
      <c r="H698" s="180">
        <v>67409.192563118355</v>
      </c>
      <c r="I698" s="180">
        <v>570973.81266919326</v>
      </c>
      <c r="J698" s="180">
        <v>0</v>
      </c>
      <c r="K698" s="180">
        <v>1913977.7868212843</v>
      </c>
      <c r="L698" s="180">
        <v>693174.46479165019</v>
      </c>
      <c r="M698" s="180">
        <v>8203727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v>0</v>
      </c>
      <c r="D699" s="180">
        <v>0</v>
      </c>
      <c r="E699" s="180">
        <v>0</v>
      </c>
      <c r="F699" s="180">
        <v>0</v>
      </c>
      <c r="G699" s="180">
        <v>0</v>
      </c>
      <c r="H699" s="180">
        <v>0</v>
      </c>
      <c r="I699" s="180">
        <v>0</v>
      </c>
      <c r="J699" s="180">
        <v>0</v>
      </c>
      <c r="K699" s="180">
        <v>0</v>
      </c>
      <c r="L699" s="180">
        <v>0</v>
      </c>
      <c r="M699" s="180"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v>0</v>
      </c>
      <c r="D700" s="180">
        <v>0</v>
      </c>
      <c r="E700" s="180">
        <v>0</v>
      </c>
      <c r="F700" s="180">
        <v>0</v>
      </c>
      <c r="G700" s="180">
        <v>0</v>
      </c>
      <c r="H700" s="180">
        <v>0</v>
      </c>
      <c r="I700" s="180">
        <v>0</v>
      </c>
      <c r="J700" s="180">
        <v>0</v>
      </c>
      <c r="K700" s="180">
        <v>0</v>
      </c>
      <c r="L700" s="180">
        <v>0</v>
      </c>
      <c r="M700" s="180"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v>56003233.849999994</v>
      </c>
      <c r="D701" s="180">
        <v>1031724.6244084726</v>
      </c>
      <c r="E701" s="180">
        <v>10182180.388644256</v>
      </c>
      <c r="F701" s="180">
        <v>30014.892469756811</v>
      </c>
      <c r="G701" s="180">
        <v>0</v>
      </c>
      <c r="H701" s="180">
        <v>296836.48393301992</v>
      </c>
      <c r="I701" s="180">
        <v>330952.79207602621</v>
      </c>
      <c r="J701" s="180">
        <v>0</v>
      </c>
      <c r="K701" s="180">
        <v>1088838.509170871</v>
      </c>
      <c r="L701" s="180">
        <v>892216.890356972</v>
      </c>
      <c r="M701" s="180">
        <v>13852765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v>347152.12999999995</v>
      </c>
      <c r="D702" s="180">
        <v>5003.2587707404236</v>
      </c>
      <c r="E702" s="180">
        <v>62868.62985804979</v>
      </c>
      <c r="F702" s="180">
        <v>1.6622483650303745</v>
      </c>
      <c r="G702" s="180">
        <v>0</v>
      </c>
      <c r="H702" s="180">
        <v>3434.8387416308719</v>
      </c>
      <c r="I702" s="180">
        <v>1604.9267609608214</v>
      </c>
      <c r="J702" s="180">
        <v>0</v>
      </c>
      <c r="K702" s="180">
        <v>26348.287961875183</v>
      </c>
      <c r="L702" s="180">
        <v>0</v>
      </c>
      <c r="M702" s="180">
        <v>99262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v>244834.28000000003</v>
      </c>
      <c r="D703" s="180">
        <v>5069.091122987008</v>
      </c>
      <c r="E703" s="180">
        <v>44614.062542822889</v>
      </c>
      <c r="F703" s="180">
        <v>1.3842755514323015</v>
      </c>
      <c r="G703" s="180">
        <v>0</v>
      </c>
      <c r="H703" s="180">
        <v>1844.3980634852392</v>
      </c>
      <c r="I703" s="180">
        <v>1626.0442183418847</v>
      </c>
      <c r="J703" s="180">
        <v>0</v>
      </c>
      <c r="K703" s="180">
        <v>15130.524711848284</v>
      </c>
      <c r="L703" s="180">
        <v>0</v>
      </c>
      <c r="M703" s="180">
        <v>68286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v>0</v>
      </c>
      <c r="D704" s="180">
        <v>0</v>
      </c>
      <c r="E704" s="180">
        <v>0</v>
      </c>
      <c r="F704" s="180">
        <v>0</v>
      </c>
      <c r="G704" s="180">
        <v>0</v>
      </c>
      <c r="H704" s="180">
        <v>0</v>
      </c>
      <c r="I704" s="180">
        <v>0</v>
      </c>
      <c r="J704" s="180">
        <v>0</v>
      </c>
      <c r="K704" s="180">
        <v>0</v>
      </c>
      <c r="L704" s="180">
        <v>0</v>
      </c>
      <c r="M704" s="180">
        <v>0</v>
      </c>
      <c r="N704" s="198" t="s">
        <v>724</v>
      </c>
    </row>
    <row r="705" spans="1:86" ht="12.65" customHeight="1" x14ac:dyDescent="0.35">
      <c r="A705" s="196">
        <v>7340</v>
      </c>
      <c r="B705" s="198" t="s">
        <v>725</v>
      </c>
      <c r="C705" s="180">
        <v>0</v>
      </c>
      <c r="D705" s="180">
        <v>0</v>
      </c>
      <c r="E705" s="180">
        <v>0</v>
      </c>
      <c r="F705" s="180">
        <v>0</v>
      </c>
      <c r="G705" s="180">
        <v>0</v>
      </c>
      <c r="H705" s="180">
        <v>0</v>
      </c>
      <c r="I705" s="180">
        <v>0</v>
      </c>
      <c r="J705" s="180">
        <v>0</v>
      </c>
      <c r="K705" s="180">
        <v>0</v>
      </c>
      <c r="L705" s="180">
        <v>0</v>
      </c>
      <c r="M705" s="180">
        <v>0</v>
      </c>
      <c r="N705" s="198" t="s">
        <v>726</v>
      </c>
    </row>
    <row r="706" spans="1:86" ht="12.65" customHeight="1" x14ac:dyDescent="0.35">
      <c r="A706" s="196">
        <v>7350</v>
      </c>
      <c r="B706" s="198" t="s">
        <v>727</v>
      </c>
      <c r="C706" s="180">
        <v>0</v>
      </c>
      <c r="D706" s="180">
        <v>0</v>
      </c>
      <c r="E706" s="180">
        <v>0</v>
      </c>
      <c r="F706" s="180">
        <v>0</v>
      </c>
      <c r="G706" s="180">
        <v>0</v>
      </c>
      <c r="H706" s="180">
        <v>0</v>
      </c>
      <c r="I706" s="180">
        <v>0</v>
      </c>
      <c r="J706" s="180">
        <v>0</v>
      </c>
      <c r="K706" s="180">
        <v>0</v>
      </c>
      <c r="L706" s="180">
        <v>0</v>
      </c>
      <c r="M706" s="180">
        <v>0</v>
      </c>
      <c r="N706" s="198" t="s">
        <v>728</v>
      </c>
    </row>
    <row r="707" spans="1:86" ht="12.65" customHeight="1" x14ac:dyDescent="0.35">
      <c r="A707" s="196">
        <v>7380</v>
      </c>
      <c r="B707" s="198" t="s">
        <v>729</v>
      </c>
      <c r="C707" s="180">
        <v>0</v>
      </c>
      <c r="D707" s="180">
        <v>0</v>
      </c>
      <c r="E707" s="180">
        <v>0</v>
      </c>
      <c r="F707" s="180">
        <v>0</v>
      </c>
      <c r="G707" s="180">
        <v>0</v>
      </c>
      <c r="H707" s="180">
        <v>0</v>
      </c>
      <c r="I707" s="180">
        <v>0</v>
      </c>
      <c r="J707" s="180">
        <v>0</v>
      </c>
      <c r="K707" s="180">
        <v>0</v>
      </c>
      <c r="L707" s="180">
        <v>0</v>
      </c>
      <c r="M707" s="180">
        <v>0</v>
      </c>
      <c r="N707" s="198" t="s">
        <v>730</v>
      </c>
    </row>
    <row r="708" spans="1:86" ht="12.65" customHeight="1" x14ac:dyDescent="0.35">
      <c r="A708" s="196">
        <v>7390</v>
      </c>
      <c r="B708" s="198" t="s">
        <v>731</v>
      </c>
      <c r="C708" s="180">
        <v>0</v>
      </c>
      <c r="D708" s="180">
        <v>0</v>
      </c>
      <c r="E708" s="180">
        <v>0</v>
      </c>
      <c r="F708" s="180">
        <v>0</v>
      </c>
      <c r="G708" s="180">
        <v>0</v>
      </c>
      <c r="H708" s="180">
        <v>0</v>
      </c>
      <c r="I708" s="180">
        <v>0</v>
      </c>
      <c r="J708" s="180">
        <v>0</v>
      </c>
      <c r="K708" s="180">
        <v>0</v>
      </c>
      <c r="L708" s="180">
        <v>0</v>
      </c>
      <c r="M708" s="180">
        <v>0</v>
      </c>
      <c r="N708" s="198" t="s">
        <v>732</v>
      </c>
    </row>
    <row r="709" spans="1:86" ht="12.65" customHeight="1" x14ac:dyDescent="0.35">
      <c r="A709" s="196">
        <v>7400</v>
      </c>
      <c r="B709" s="198" t="s">
        <v>733</v>
      </c>
      <c r="C709" s="180">
        <v>51404.956020000012</v>
      </c>
      <c r="D709" s="180">
        <v>0</v>
      </c>
      <c r="E709" s="180">
        <v>9177.0827763611014</v>
      </c>
      <c r="F709" s="180">
        <v>0</v>
      </c>
      <c r="G709" s="180">
        <v>0</v>
      </c>
      <c r="H709" s="180">
        <v>0</v>
      </c>
      <c r="I709" s="180">
        <v>0</v>
      </c>
      <c r="J709" s="180">
        <v>0</v>
      </c>
      <c r="K709" s="180">
        <v>0</v>
      </c>
      <c r="L709" s="180">
        <v>0</v>
      </c>
      <c r="M709" s="180">
        <v>9177</v>
      </c>
      <c r="N709" s="198" t="s">
        <v>734</v>
      </c>
    </row>
    <row r="710" spans="1:86" ht="12.65" customHeight="1" x14ac:dyDescent="0.35">
      <c r="A710" s="196">
        <v>7410</v>
      </c>
      <c r="B710" s="198" t="s">
        <v>129</v>
      </c>
      <c r="C710" s="180">
        <v>0</v>
      </c>
      <c r="D710" s="180">
        <v>0</v>
      </c>
      <c r="E710" s="180">
        <v>0</v>
      </c>
      <c r="F710" s="180">
        <v>0</v>
      </c>
      <c r="G710" s="180">
        <v>0</v>
      </c>
      <c r="H710" s="180">
        <v>0</v>
      </c>
      <c r="I710" s="180">
        <v>0</v>
      </c>
      <c r="J710" s="180">
        <v>0</v>
      </c>
      <c r="K710" s="180">
        <v>0</v>
      </c>
      <c r="L710" s="180">
        <v>0</v>
      </c>
      <c r="M710" s="180">
        <v>0</v>
      </c>
      <c r="N710" s="198" t="s">
        <v>735</v>
      </c>
    </row>
    <row r="711" spans="1:86" ht="12.65" customHeight="1" x14ac:dyDescent="0.35">
      <c r="A711" s="196">
        <v>7420</v>
      </c>
      <c r="B711" s="198" t="s">
        <v>736</v>
      </c>
      <c r="C711" s="180">
        <v>0</v>
      </c>
      <c r="D711" s="180">
        <v>0</v>
      </c>
      <c r="E711" s="180">
        <v>0</v>
      </c>
      <c r="F711" s="180">
        <v>0</v>
      </c>
      <c r="G711" s="180">
        <v>0</v>
      </c>
      <c r="H711" s="180">
        <v>0</v>
      </c>
      <c r="I711" s="180">
        <v>0</v>
      </c>
      <c r="J711" s="180">
        <v>0</v>
      </c>
      <c r="K711" s="180">
        <v>0</v>
      </c>
      <c r="L711" s="180">
        <v>0</v>
      </c>
      <c r="M711" s="180">
        <v>0</v>
      </c>
      <c r="N711" s="198" t="s">
        <v>737</v>
      </c>
    </row>
    <row r="712" spans="1:86" ht="12.65" customHeight="1" x14ac:dyDescent="0.35">
      <c r="A712" s="196">
        <v>7430</v>
      </c>
      <c r="B712" s="198" t="s">
        <v>738</v>
      </c>
      <c r="C712" s="180">
        <v>0</v>
      </c>
      <c r="D712" s="180">
        <v>0</v>
      </c>
      <c r="E712" s="180">
        <v>0</v>
      </c>
      <c r="F712" s="180">
        <v>0</v>
      </c>
      <c r="G712" s="180">
        <v>0</v>
      </c>
      <c r="H712" s="180">
        <v>0</v>
      </c>
      <c r="I712" s="180">
        <v>0</v>
      </c>
      <c r="J712" s="180">
        <v>0</v>
      </c>
      <c r="K712" s="180">
        <v>0</v>
      </c>
      <c r="L712" s="180">
        <v>0</v>
      </c>
      <c r="M712" s="180">
        <v>0</v>
      </c>
      <c r="N712" s="198" t="s">
        <v>739</v>
      </c>
    </row>
    <row r="713" spans="1:86" ht="12.65" customHeight="1" x14ac:dyDescent="0.35">
      <c r="A713" s="196">
        <v>7490</v>
      </c>
      <c r="B713" s="198" t="s">
        <v>740</v>
      </c>
      <c r="C713" s="180">
        <v>9336806.089999998</v>
      </c>
      <c r="D713" s="180">
        <v>27978.749704798422</v>
      </c>
      <c r="E713" s="180">
        <v>1671850.5823318944</v>
      </c>
      <c r="F713" s="180">
        <v>2636.9363964869772</v>
      </c>
      <c r="G713" s="180">
        <v>349403.35411000717</v>
      </c>
      <c r="H713" s="180">
        <v>12743.351076724704</v>
      </c>
      <c r="I713" s="180">
        <v>8974.9193869519604</v>
      </c>
      <c r="J713" s="180">
        <v>0</v>
      </c>
      <c r="K713" s="180">
        <v>2432.004752551175</v>
      </c>
      <c r="L713" s="180">
        <v>66837.655038227967</v>
      </c>
      <c r="M713" s="180">
        <v>2142858</v>
      </c>
      <c r="N713" s="199" t="s">
        <v>741</v>
      </c>
    </row>
    <row r="715" spans="1:86" ht="12.65" customHeight="1" x14ac:dyDescent="0.35">
      <c r="C715" s="180">
        <v>240934816.23912114</v>
      </c>
      <c r="D715" s="180">
        <v>14147635.827199997</v>
      </c>
      <c r="E715" s="180">
        <v>36497265.464538567</v>
      </c>
      <c r="F715" s="180">
        <v>289752.06548203737</v>
      </c>
      <c r="G715" s="180">
        <v>3962017.9786211746</v>
      </c>
      <c r="H715" s="180">
        <v>861773.73961513222</v>
      </c>
      <c r="I715" s="180">
        <v>3879023.5114127812</v>
      </c>
      <c r="J715" s="180">
        <v>0</v>
      </c>
      <c r="K715" s="180">
        <v>12194330.601915751</v>
      </c>
      <c r="L715" s="180">
        <v>4937393.9166198717</v>
      </c>
      <c r="M715" s="180">
        <v>70399973</v>
      </c>
      <c r="N715" s="198" t="s">
        <v>742</v>
      </c>
    </row>
    <row r="716" spans="1:86" ht="12.65" customHeight="1" x14ac:dyDescent="0.35">
      <c r="C716" s="180">
        <v>240934816.23912117</v>
      </c>
      <c r="D716" s="180">
        <v>14147635.827200001</v>
      </c>
      <c r="E716" s="180">
        <v>36497265.464538559</v>
      </c>
      <c r="F716" s="180">
        <v>289752.06548203749</v>
      </c>
      <c r="G716" s="180">
        <v>3962017.9786211746</v>
      </c>
      <c r="H716" s="180">
        <v>861773.73961513198</v>
      </c>
      <c r="I716" s="180">
        <v>3879023.5114127807</v>
      </c>
      <c r="J716" s="180">
        <v>0</v>
      </c>
      <c r="K716" s="180">
        <v>12194330.601915753</v>
      </c>
      <c r="L716" s="180">
        <v>4937393.9166198708</v>
      </c>
      <c r="M716" s="180">
        <v>70399969.953650847</v>
      </c>
      <c r="N716" s="198" t="s">
        <v>743</v>
      </c>
    </row>
    <row r="717" spans="1:86" ht="12.65" customHeight="1" x14ac:dyDescent="0.35">
      <c r="O717" s="198"/>
    </row>
    <row r="718" spans="1:86" ht="12.65" customHeight="1" x14ac:dyDescent="0.35">
      <c r="O718" s="198"/>
    </row>
    <row r="719" spans="1:86" ht="12.65" customHeight="1" x14ac:dyDescent="0.35">
      <c r="O719" s="198"/>
    </row>
    <row r="720" spans="1:86" ht="12.65" customHeight="1" x14ac:dyDescent="0.35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  <c r="CF720" s="201"/>
      <c r="CG720" s="201"/>
      <c r="CH720" s="201"/>
    </row>
    <row r="721" spans="1:86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  <c r="CE721" s="203"/>
      <c r="CF721" s="203"/>
      <c r="CG721" s="203"/>
      <c r="CH721" s="203"/>
    </row>
    <row r="722" spans="1:86" ht="12.65" customHeight="1" x14ac:dyDescent="0.35">
      <c r="A722" s="202" t="e">
        <v>#VALUE!</v>
      </c>
      <c r="B722" s="273">
        <v>5749134</v>
      </c>
      <c r="C722" s="273">
        <v>510407</v>
      </c>
      <c r="D722" s="273">
        <v>1063028</v>
      </c>
      <c r="E722" s="273">
        <v>9978478</v>
      </c>
      <c r="F722" s="273">
        <v>183321</v>
      </c>
      <c r="G722" s="273">
        <v>4399323</v>
      </c>
      <c r="H722" s="273">
        <v>620913</v>
      </c>
      <c r="I722" s="273">
        <v>5058969</v>
      </c>
      <c r="J722" s="273">
        <v>467211</v>
      </c>
      <c r="K722" s="273">
        <v>2851237</v>
      </c>
      <c r="L722" s="273">
        <v>56603</v>
      </c>
      <c r="M722" s="273">
        <v>155078</v>
      </c>
      <c r="N722" s="273">
        <v>7779635</v>
      </c>
      <c r="O722" s="273">
        <v>0</v>
      </c>
      <c r="P722" s="273">
        <v>0</v>
      </c>
      <c r="Q722" s="273">
        <v>4825199</v>
      </c>
      <c r="R722" s="273">
        <v>7414346</v>
      </c>
      <c r="S722" s="273">
        <v>0</v>
      </c>
      <c r="T722" s="273">
        <v>0</v>
      </c>
      <c r="U722" s="273">
        <v>1128574</v>
      </c>
      <c r="V722" s="273">
        <v>0</v>
      </c>
      <c r="W722" s="273">
        <v>0</v>
      </c>
      <c r="X722" s="273">
        <v>93535040</v>
      </c>
      <c r="Y722" s="273">
        <v>0</v>
      </c>
      <c r="Z722" s="273">
        <v>0</v>
      </c>
      <c r="AA722" s="273">
        <v>31644655</v>
      </c>
      <c r="AB722" s="273">
        <v>1289626</v>
      </c>
      <c r="AC722" s="273">
        <v>0</v>
      </c>
      <c r="AD722" s="273">
        <v>2515884</v>
      </c>
      <c r="AE722" s="273">
        <v>486513</v>
      </c>
      <c r="AF722" s="273">
        <v>0</v>
      </c>
      <c r="AG722" s="273">
        <v>78515937</v>
      </c>
      <c r="AH722" s="273">
        <v>6939420</v>
      </c>
      <c r="AI722" s="273">
        <v>362535</v>
      </c>
      <c r="AJ722" s="273">
        <v>0</v>
      </c>
      <c r="AK722" s="273">
        <v>0</v>
      </c>
      <c r="AL722" s="273">
        <v>0</v>
      </c>
      <c r="AM722" s="273">
        <v>7186099</v>
      </c>
      <c r="AN722" s="273">
        <v>3135259</v>
      </c>
      <c r="AO722" s="273">
        <v>428007</v>
      </c>
      <c r="AP722" s="273">
        <v>5314070</v>
      </c>
      <c r="AQ722" s="273">
        <v>-157682</v>
      </c>
      <c r="AR722" s="273">
        <v>0</v>
      </c>
      <c r="AS722" s="273"/>
      <c r="AT722" s="273"/>
      <c r="AU722" s="273"/>
      <c r="AV722" s="273">
        <v>249095</v>
      </c>
      <c r="AW722" s="273">
        <v>69709</v>
      </c>
      <c r="AX722" s="273">
        <v>0</v>
      </c>
      <c r="AY722" s="273">
        <v>20878450</v>
      </c>
      <c r="AZ722" s="273">
        <v>3340552</v>
      </c>
      <c r="BA722" s="273">
        <v>0</v>
      </c>
      <c r="BB722" s="273">
        <v>5416472</v>
      </c>
      <c r="BC722" s="273">
        <v>1915710</v>
      </c>
      <c r="BD722" s="273">
        <v>-210592</v>
      </c>
      <c r="BE722" s="273">
        <v>917702</v>
      </c>
      <c r="BF722" s="273">
        <v>266577</v>
      </c>
      <c r="BG722" s="273">
        <v>-22549</v>
      </c>
      <c r="BH722" s="273">
        <v>48129162</v>
      </c>
      <c r="BI722" s="273">
        <v>8867067</v>
      </c>
      <c r="BJ722" s="273">
        <v>-3464590</v>
      </c>
      <c r="BK722" s="273">
        <v>0</v>
      </c>
      <c r="BL722" s="273">
        <v>0</v>
      </c>
      <c r="BM722" s="273">
        <v>0</v>
      </c>
      <c r="BN722" s="273">
        <v>3646760</v>
      </c>
      <c r="BO722" s="273">
        <v>895429</v>
      </c>
      <c r="BP722" s="273">
        <v>-171116</v>
      </c>
      <c r="BQ722" s="273">
        <v>0</v>
      </c>
      <c r="BR722" s="273">
        <v>0</v>
      </c>
      <c r="BS722" s="273">
        <v>0</v>
      </c>
      <c r="BT722" s="273">
        <v>364340476</v>
      </c>
      <c r="BU722" s="273">
        <v>208279860</v>
      </c>
      <c r="BV722" s="273">
        <v>0</v>
      </c>
      <c r="BW722" s="273">
        <v>0</v>
      </c>
      <c r="BX722" s="273">
        <v>173635065</v>
      </c>
      <c r="BY722" s="273">
        <v>17172178</v>
      </c>
      <c r="BZ722" s="273">
        <v>9882</v>
      </c>
      <c r="CA722" s="273">
        <v>5841434</v>
      </c>
      <c r="CB722" s="273">
        <v>19395950</v>
      </c>
      <c r="CC722" s="273">
        <v>10731064</v>
      </c>
      <c r="CD722" s="273">
        <v>6385270</v>
      </c>
      <c r="CE722" s="273"/>
      <c r="CF722" s="201"/>
      <c r="CG722" s="201"/>
      <c r="CH722" s="201"/>
    </row>
    <row r="723" spans="1:86" ht="12.65" customHeight="1" x14ac:dyDescent="0.35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6" ht="12.65" customHeight="1" x14ac:dyDescent="0.35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  <c r="CF724" s="201"/>
      <c r="CG724" s="201"/>
      <c r="CH724" s="201"/>
    </row>
    <row r="725" spans="1:86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  <c r="BS725" s="203"/>
      <c r="BT725" s="203"/>
      <c r="BU725" s="203"/>
      <c r="BV725" s="203"/>
      <c r="BW725" s="203"/>
      <c r="BX725" s="203"/>
      <c r="BY725" s="203"/>
      <c r="BZ725" s="203"/>
      <c r="CA725" s="203"/>
      <c r="CB725" s="203"/>
      <c r="CC725" s="203"/>
      <c r="CD725" s="203"/>
      <c r="CE725" s="203"/>
      <c r="CF725" s="203"/>
      <c r="CG725" s="203"/>
      <c r="CH725" s="203"/>
    </row>
    <row r="726" spans="1:86" ht="12.65" customHeight="1" x14ac:dyDescent="0.35">
      <c r="A726" s="202" t="e">
        <v>#VALUE!</v>
      </c>
      <c r="B726" s="273">
        <v>5543</v>
      </c>
      <c r="C726" s="273">
        <v>0</v>
      </c>
      <c r="D726" s="273">
        <v>0</v>
      </c>
      <c r="E726" s="273">
        <v>731</v>
      </c>
      <c r="F726" s="273">
        <v>26204</v>
      </c>
      <c r="G726" s="273">
        <v>0</v>
      </c>
      <c r="H726" s="273">
        <v>0</v>
      </c>
      <c r="I726" s="273">
        <v>1156</v>
      </c>
      <c r="J726" s="273">
        <v>10</v>
      </c>
      <c r="K726" s="273">
        <v>21</v>
      </c>
      <c r="L726" s="273">
        <v>65</v>
      </c>
      <c r="M726" s="273">
        <v>0</v>
      </c>
      <c r="N726" s="273">
        <v>14</v>
      </c>
      <c r="O726" s="273">
        <v>0</v>
      </c>
      <c r="P726" s="273">
        <v>0</v>
      </c>
      <c r="Q726" s="273">
        <v>0</v>
      </c>
      <c r="R726" s="273">
        <v>0</v>
      </c>
      <c r="S726" s="273">
        <v>0</v>
      </c>
      <c r="T726" s="273"/>
      <c r="U726" s="273">
        <v>5</v>
      </c>
      <c r="V726" s="273">
        <v>133</v>
      </c>
      <c r="W726" s="273">
        <v>16</v>
      </c>
      <c r="X726" s="273">
        <v>2593</v>
      </c>
      <c r="Y726" s="273">
        <v>14891</v>
      </c>
      <c r="Z726" s="273">
        <v>0</v>
      </c>
      <c r="AA726" s="273">
        <v>205598263</v>
      </c>
      <c r="AB726" s="273">
        <v>226841663</v>
      </c>
      <c r="AC726" s="273">
        <v>1634</v>
      </c>
      <c r="AD726" s="273">
        <v>6620</v>
      </c>
      <c r="AE726" s="273">
        <v>0</v>
      </c>
      <c r="AF726" s="273">
        <v>95689261</v>
      </c>
      <c r="AG726" s="273">
        <v>145463865</v>
      </c>
      <c r="AH726" s="273">
        <v>1316</v>
      </c>
      <c r="AI726" s="273">
        <v>4693</v>
      </c>
      <c r="AJ726" s="273">
        <v>0</v>
      </c>
      <c r="AK726" s="273">
        <v>87539532</v>
      </c>
      <c r="AL726" s="273">
        <v>245060784</v>
      </c>
      <c r="AM726" s="273">
        <v>0</v>
      </c>
      <c r="AN726" s="273">
        <v>0</v>
      </c>
      <c r="AO726" s="273">
        <v>0</v>
      </c>
      <c r="AP726" s="273">
        <v>0</v>
      </c>
      <c r="AQ726" s="273">
        <v>0</v>
      </c>
      <c r="AR726" s="273">
        <v>0</v>
      </c>
      <c r="AS726" s="273">
        <v>0</v>
      </c>
      <c r="AT726" s="273">
        <v>0</v>
      </c>
      <c r="AU726" s="273">
        <v>0</v>
      </c>
      <c r="AV726" s="273">
        <v>0</v>
      </c>
      <c r="AW726" s="273">
        <v>0</v>
      </c>
      <c r="AX726" s="273">
        <v>0</v>
      </c>
      <c r="AY726" s="273">
        <v>0</v>
      </c>
      <c r="AZ726" s="273">
        <v>0</v>
      </c>
      <c r="BA726" s="273">
        <v>0</v>
      </c>
      <c r="BB726" s="273">
        <v>0</v>
      </c>
      <c r="BC726" s="273">
        <v>0</v>
      </c>
      <c r="BD726" s="273">
        <v>0</v>
      </c>
      <c r="BE726" s="273">
        <v>0</v>
      </c>
      <c r="BF726" s="273">
        <v>0</v>
      </c>
      <c r="BG726" s="273">
        <v>0</v>
      </c>
      <c r="BH726" s="273">
        <v>0</v>
      </c>
      <c r="BI726" s="273">
        <v>0</v>
      </c>
      <c r="BJ726" s="273">
        <v>0</v>
      </c>
      <c r="BK726" s="273">
        <v>0</v>
      </c>
      <c r="BL726" s="273">
        <v>0</v>
      </c>
      <c r="BM726" s="273">
        <v>0</v>
      </c>
      <c r="BN726" s="273">
        <v>0</v>
      </c>
      <c r="BO726" s="273">
        <v>0</v>
      </c>
      <c r="BP726" s="273">
        <v>0</v>
      </c>
      <c r="BQ726" s="273">
        <v>0</v>
      </c>
      <c r="BR726" s="273"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  <c r="CF726" s="201"/>
      <c r="CG726" s="201"/>
      <c r="CH726" s="201"/>
    </row>
    <row r="727" spans="1:86" ht="12.65" customHeight="1" x14ac:dyDescent="0.35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6" ht="12.65" customHeight="1" x14ac:dyDescent="0.35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  <c r="CF728" s="201"/>
      <c r="CG728" s="201"/>
      <c r="CH728" s="201"/>
    </row>
    <row r="729" spans="1:86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  <c r="CG729" s="203"/>
      <c r="CH729" s="203"/>
    </row>
    <row r="730" spans="1:86" ht="12.65" customHeight="1" x14ac:dyDescent="0.35">
      <c r="A730" s="202" t="e">
        <v>#VALUE!</v>
      </c>
      <c r="B730" s="273">
        <v>12078221</v>
      </c>
      <c r="C730" s="273">
        <v>0</v>
      </c>
      <c r="D730" s="273">
        <v>132960241</v>
      </c>
      <c r="E730" s="273">
        <v>107247948</v>
      </c>
      <c r="F730" s="273">
        <v>0</v>
      </c>
      <c r="G730" s="273">
        <v>2327362</v>
      </c>
      <c r="H730" s="273">
        <v>0</v>
      </c>
      <c r="I730" s="273">
        <v>4658838</v>
      </c>
      <c r="J730" s="273">
        <v>345257</v>
      </c>
      <c r="K730" s="273">
        <v>0</v>
      </c>
      <c r="L730" s="273">
        <v>0</v>
      </c>
      <c r="M730" s="273">
        <v>0</v>
      </c>
      <c r="N730" s="273">
        <v>0</v>
      </c>
      <c r="O730" s="273">
        <v>7414346</v>
      </c>
      <c r="P730" s="273">
        <v>1128574</v>
      </c>
      <c r="Q730" s="273">
        <v>93535040</v>
      </c>
      <c r="R730" s="273">
        <v>32934281</v>
      </c>
      <c r="S730" s="273">
        <v>3002396</v>
      </c>
      <c r="T730" s="273">
        <v>85092825</v>
      </c>
      <c r="U730" s="273">
        <v>9893352</v>
      </c>
      <c r="V730" s="273">
        <v>5156386</v>
      </c>
      <c r="W730" s="273">
        <v>0</v>
      </c>
      <c r="X730" s="273">
        <v>98461532</v>
      </c>
      <c r="Y730" s="273">
        <v>0</v>
      </c>
      <c r="Z730" s="273">
        <v>0</v>
      </c>
      <c r="AA730" s="273">
        <v>49479617</v>
      </c>
      <c r="AB730" s="273">
        <v>24929042</v>
      </c>
      <c r="AC730" s="273">
        <v>1387068</v>
      </c>
      <c r="AD730" s="273">
        <v>0</v>
      </c>
      <c r="AE730" s="273">
        <v>0</v>
      </c>
      <c r="AF730" s="273">
        <v>1575364</v>
      </c>
      <c r="AG730" s="273">
        <v>0</v>
      </c>
      <c r="AH730" s="273">
        <v>1891478</v>
      </c>
      <c r="AI730" s="273">
        <v>9729876</v>
      </c>
      <c r="AJ730" s="273">
        <v>17920999</v>
      </c>
      <c r="AK730" s="273">
        <v>0</v>
      </c>
      <c r="AL730" s="273">
        <v>16453376</v>
      </c>
      <c r="AM730" s="273">
        <v>0</v>
      </c>
      <c r="AN730" s="273">
        <v>0</v>
      </c>
      <c r="AO730" s="273">
        <v>0</v>
      </c>
      <c r="AP730" s="273">
        <v>4775169</v>
      </c>
      <c r="AQ730" s="273">
        <v>0</v>
      </c>
      <c r="AR730" s="273">
        <v>0</v>
      </c>
      <c r="AS730" s="273">
        <v>24888974</v>
      </c>
      <c r="AT730" s="273">
        <v>0</v>
      </c>
      <c r="AU730" s="273">
        <v>0</v>
      </c>
      <c r="AV730" s="273">
        <v>313584</v>
      </c>
      <c r="AW730" s="273">
        <v>266580</v>
      </c>
      <c r="AX730" s="273">
        <v>0</v>
      </c>
      <c r="AY730" s="273">
        <v>98951206</v>
      </c>
      <c r="AZ730" s="273">
        <v>2935426</v>
      </c>
      <c r="BA730" s="273">
        <v>0</v>
      </c>
      <c r="BB730" s="273">
        <v>88837230</v>
      </c>
      <c r="BC730" s="273"/>
      <c r="BD730" s="273"/>
      <c r="BE730" s="273">
        <v>0</v>
      </c>
      <c r="BF730" s="273">
        <v>0</v>
      </c>
      <c r="BG730" s="273"/>
      <c r="BH730" s="273"/>
      <c r="BI730" s="273">
        <v>906.93</v>
      </c>
      <c r="BJ730" s="273">
        <v>388827055</v>
      </c>
      <c r="BK730" s="273">
        <v>617366312</v>
      </c>
      <c r="BL730" s="273">
        <v>763427579</v>
      </c>
      <c r="BM730" s="273">
        <v>25237384</v>
      </c>
      <c r="BN730" s="273">
        <v>10731064</v>
      </c>
      <c r="BO730" s="273">
        <v>16660976</v>
      </c>
      <c r="BP730" s="273">
        <v>0</v>
      </c>
      <c r="BQ730" s="273">
        <v>95964527</v>
      </c>
      <c r="BR730" s="273">
        <v>22504604</v>
      </c>
      <c r="BS730" s="273">
        <v>11989405</v>
      </c>
      <c r="BT730" s="273">
        <v>26190615</v>
      </c>
      <c r="BU730" s="273">
        <v>1890268</v>
      </c>
      <c r="BV730" s="273">
        <v>59794384</v>
      </c>
      <c r="BW730" s="273">
        <v>15355044</v>
      </c>
      <c r="BX730" s="273">
        <v>5526180</v>
      </c>
      <c r="BY730" s="273">
        <v>2907840</v>
      </c>
      <c r="BZ730" s="273">
        <v>7934713</v>
      </c>
      <c r="CA730" s="273">
        <v>4825199</v>
      </c>
      <c r="CB730" s="273">
        <v>6385270</v>
      </c>
      <c r="CC730" s="273">
        <v>2713012</v>
      </c>
      <c r="CD730" s="273">
        <v>897025</v>
      </c>
      <c r="CE730" s="273">
        <v>0</v>
      </c>
      <c r="CF730" s="201">
        <v>0</v>
      </c>
      <c r="CG730" s="201"/>
      <c r="CH730" s="201"/>
    </row>
    <row r="731" spans="1:86" ht="12.65" customHeight="1" x14ac:dyDescent="0.35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6" ht="12.65" customHeight="1" x14ac:dyDescent="0.35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  <c r="CF732" s="201"/>
      <c r="CG732" s="201"/>
      <c r="CH732" s="201"/>
    </row>
    <row r="733" spans="1:86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  <c r="Z733" s="203"/>
      <c r="AA733" s="203"/>
      <c r="AB733" s="203"/>
      <c r="AC733" s="203"/>
      <c r="AD733" s="203"/>
      <c r="AE733" s="203"/>
      <c r="AF733" s="203"/>
      <c r="AG733" s="203"/>
      <c r="AH733" s="203"/>
      <c r="AI733" s="203"/>
      <c r="AJ733" s="203"/>
      <c r="AK733" s="203"/>
      <c r="AL733" s="203"/>
      <c r="AM733" s="203"/>
      <c r="AN733" s="203"/>
      <c r="AO733" s="203"/>
      <c r="AP733" s="203"/>
      <c r="AQ733" s="203"/>
      <c r="AR733" s="203"/>
      <c r="AS733" s="203"/>
      <c r="AT733" s="203"/>
      <c r="AU733" s="203"/>
      <c r="AV733" s="203"/>
      <c r="AW733" s="203"/>
      <c r="AX733" s="203"/>
      <c r="AY733" s="203"/>
      <c r="AZ733" s="203"/>
      <c r="BA733" s="203"/>
      <c r="BB733" s="203"/>
      <c r="BC733" s="203"/>
      <c r="BD733" s="203"/>
      <c r="BE733" s="203"/>
      <c r="BF733" s="203"/>
      <c r="BG733" s="203"/>
      <c r="BH733" s="203"/>
      <c r="BI733" s="203"/>
      <c r="BJ733" s="203"/>
      <c r="BK733" s="203"/>
      <c r="BL733" s="203"/>
      <c r="BM733" s="203"/>
      <c r="BN733" s="203"/>
      <c r="BO733" s="203"/>
      <c r="BP733" s="203"/>
      <c r="BQ733" s="203"/>
      <c r="BR733" s="203"/>
      <c r="BS733" s="203"/>
      <c r="BT733" s="203"/>
      <c r="BU733" s="203"/>
      <c r="BV733" s="203"/>
      <c r="BW733" s="203"/>
      <c r="BX733" s="203"/>
      <c r="BY733" s="203"/>
      <c r="BZ733" s="203"/>
      <c r="CA733" s="203"/>
      <c r="CB733" s="203"/>
      <c r="CC733" s="203"/>
      <c r="CD733" s="203"/>
      <c r="CE733" s="203"/>
      <c r="CF733" s="203"/>
      <c r="CG733" s="203"/>
      <c r="CH733" s="203"/>
    </row>
    <row r="734" spans="1:86" ht="12.65" customHeight="1" x14ac:dyDescent="0.35">
      <c r="A734" s="202" t="e">
        <v>#VALUE!</v>
      </c>
      <c r="B734" s="273">
        <v>2062</v>
      </c>
      <c r="C734" s="273">
        <v>19.57</v>
      </c>
      <c r="D734" s="273">
        <v>2647614</v>
      </c>
      <c r="E734" s="273">
        <v>572675</v>
      </c>
      <c r="F734" s="273">
        <v>1467493</v>
      </c>
      <c r="G734" s="273">
        <v>500625</v>
      </c>
      <c r="H734" s="273">
        <v>408</v>
      </c>
      <c r="I734" s="273">
        <v>35278</v>
      </c>
      <c r="J734" s="273">
        <v>148417</v>
      </c>
      <c r="K734" s="273">
        <v>399</v>
      </c>
      <c r="L734" s="273">
        <v>86690</v>
      </c>
      <c r="M734" s="273">
        <v>11322</v>
      </c>
      <c r="N734" s="273">
        <v>14356830</v>
      </c>
      <c r="O734" s="273">
        <v>14299470</v>
      </c>
      <c r="P734" s="273">
        <v>6296</v>
      </c>
      <c r="Q734" s="273">
        <v>42243</v>
      </c>
      <c r="R734" s="273">
        <v>1935</v>
      </c>
      <c r="S734" s="273">
        <v>112576</v>
      </c>
      <c r="T734" s="273">
        <v>14.52</v>
      </c>
      <c r="U734" s="273"/>
      <c r="V734" s="273"/>
      <c r="W734" s="273"/>
      <c r="X734" s="273"/>
      <c r="Y734" s="273">
        <v>3885418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  <c r="CF734" s="201"/>
      <c r="CG734" s="201"/>
      <c r="CH734" s="201"/>
    </row>
    <row r="735" spans="1:86" ht="12.65" customHeight="1" x14ac:dyDescent="0.35">
      <c r="A735" s="209" t="e">
        <v>#VALUE!</v>
      </c>
      <c r="B735" s="273">
        <v>0</v>
      </c>
      <c r="C735" s="275">
        <v>0</v>
      </c>
      <c r="D735" s="273">
        <v>0</v>
      </c>
      <c r="E735" s="273">
        <v>0</v>
      </c>
      <c r="F735" s="273">
        <v>0</v>
      </c>
      <c r="G735" s="273">
        <v>0</v>
      </c>
      <c r="H735" s="273">
        <v>0</v>
      </c>
      <c r="I735" s="273">
        <v>0</v>
      </c>
      <c r="J735" s="273">
        <v>0</v>
      </c>
      <c r="K735" s="273">
        <v>0</v>
      </c>
      <c r="L735" s="273">
        <v>0</v>
      </c>
      <c r="M735" s="273">
        <v>0</v>
      </c>
      <c r="N735" s="273">
        <v>0</v>
      </c>
      <c r="O735" s="273">
        <v>0</v>
      </c>
      <c r="P735" s="273">
        <v>0</v>
      </c>
      <c r="Q735" s="273">
        <v>0</v>
      </c>
      <c r="R735" s="273">
        <v>0</v>
      </c>
      <c r="S735" s="273">
        <v>0</v>
      </c>
      <c r="T735" s="275">
        <v>0</v>
      </c>
      <c r="U735" s="273"/>
      <c r="V735" s="274"/>
      <c r="W735" s="273"/>
      <c r="X735" s="273"/>
      <c r="Y735" s="273"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6" ht="12.65" customHeight="1" x14ac:dyDescent="0.35">
      <c r="A736" s="209" t="e">
        <v>#VALUE!</v>
      </c>
      <c r="B736" s="273">
        <v>24142</v>
      </c>
      <c r="C736" s="275">
        <v>168.14</v>
      </c>
      <c r="D736" s="273">
        <v>15377432</v>
      </c>
      <c r="E736" s="273">
        <v>4329636</v>
      </c>
      <c r="F736" s="273">
        <v>168098</v>
      </c>
      <c r="G736" s="273">
        <v>800556</v>
      </c>
      <c r="H736" s="273">
        <v>3663</v>
      </c>
      <c r="I736" s="273">
        <v>324785</v>
      </c>
      <c r="J736" s="273">
        <v>270816</v>
      </c>
      <c r="K736" s="273">
        <v>19920</v>
      </c>
      <c r="L736" s="273">
        <v>102503</v>
      </c>
      <c r="M736" s="273">
        <v>1667</v>
      </c>
      <c r="N736" s="273">
        <v>101045889</v>
      </c>
      <c r="O736" s="273">
        <v>88038672</v>
      </c>
      <c r="P736" s="273">
        <v>47930</v>
      </c>
      <c r="Q736" s="273">
        <v>31075</v>
      </c>
      <c r="R736" s="273">
        <v>14733</v>
      </c>
      <c r="S736" s="273">
        <v>274548</v>
      </c>
      <c r="T736" s="275">
        <v>84.6</v>
      </c>
      <c r="U736" s="273"/>
      <c r="V736" s="274"/>
      <c r="W736" s="273"/>
      <c r="X736" s="273"/>
      <c r="Y736" s="273">
        <v>13172214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5" customHeight="1" x14ac:dyDescent="0.35">
      <c r="A737" s="209" t="e">
        <v>#VALUE!</v>
      </c>
      <c r="B737" s="273">
        <v>0</v>
      </c>
      <c r="C737" s="275">
        <v>0</v>
      </c>
      <c r="D737" s="273">
        <v>0</v>
      </c>
      <c r="E737" s="273">
        <v>0</v>
      </c>
      <c r="F737" s="273">
        <v>0</v>
      </c>
      <c r="G737" s="273">
        <v>0</v>
      </c>
      <c r="H737" s="273">
        <v>0</v>
      </c>
      <c r="I737" s="273">
        <v>0</v>
      </c>
      <c r="J737" s="273">
        <v>0</v>
      </c>
      <c r="K737" s="273">
        <v>0</v>
      </c>
      <c r="L737" s="273">
        <v>0</v>
      </c>
      <c r="M737" s="273">
        <v>0</v>
      </c>
      <c r="N737" s="273">
        <v>0</v>
      </c>
      <c r="O737" s="273">
        <v>0</v>
      </c>
      <c r="P737" s="273">
        <v>0</v>
      </c>
      <c r="Q737" s="273">
        <v>0</v>
      </c>
      <c r="R737" s="273">
        <v>0</v>
      </c>
      <c r="S737" s="273">
        <v>0</v>
      </c>
      <c r="T737" s="275">
        <v>0</v>
      </c>
      <c r="U737" s="273"/>
      <c r="V737" s="274"/>
      <c r="W737" s="273"/>
      <c r="X737" s="273"/>
      <c r="Y737" s="273"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5" customHeight="1" x14ac:dyDescent="0.35">
      <c r="A738" s="209" t="e">
        <v>#VALUE!</v>
      </c>
      <c r="B738" s="273">
        <v>0</v>
      </c>
      <c r="C738" s="275">
        <v>0.01</v>
      </c>
      <c r="D738" s="273">
        <v>0</v>
      </c>
      <c r="E738" s="273">
        <v>93</v>
      </c>
      <c r="F738" s="273">
        <v>0</v>
      </c>
      <c r="G738" s="273">
        <v>0</v>
      </c>
      <c r="H738" s="273">
        <v>0</v>
      </c>
      <c r="I738" s="273">
        <v>0</v>
      </c>
      <c r="J738" s="273">
        <v>0</v>
      </c>
      <c r="K738" s="273">
        <v>0</v>
      </c>
      <c r="L738" s="273">
        <v>0</v>
      </c>
      <c r="M738" s="273">
        <v>0</v>
      </c>
      <c r="N738" s="273">
        <v>0</v>
      </c>
      <c r="O738" s="273">
        <v>0</v>
      </c>
      <c r="P738" s="273">
        <v>0</v>
      </c>
      <c r="Q738" s="273">
        <v>0</v>
      </c>
      <c r="R738" s="273">
        <v>0</v>
      </c>
      <c r="S738" s="273">
        <v>2</v>
      </c>
      <c r="T738" s="275">
        <v>0</v>
      </c>
      <c r="U738" s="273"/>
      <c r="V738" s="274"/>
      <c r="W738" s="273"/>
      <c r="X738" s="273"/>
      <c r="Y738" s="273">
        <v>26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5" customHeight="1" x14ac:dyDescent="0.35">
      <c r="A739" s="209" t="e">
        <v>#VALUE!</v>
      </c>
      <c r="B739" s="273">
        <v>0</v>
      </c>
      <c r="C739" s="275">
        <v>0</v>
      </c>
      <c r="D739" s="273">
        <v>0</v>
      </c>
      <c r="E739" s="273">
        <v>0</v>
      </c>
      <c r="F739" s="273">
        <v>0</v>
      </c>
      <c r="G739" s="273">
        <v>0</v>
      </c>
      <c r="H739" s="273">
        <v>0</v>
      </c>
      <c r="I739" s="273">
        <v>0</v>
      </c>
      <c r="J739" s="273">
        <v>0</v>
      </c>
      <c r="K739" s="273">
        <v>0</v>
      </c>
      <c r="L739" s="273">
        <v>0</v>
      </c>
      <c r="M739" s="273">
        <v>0</v>
      </c>
      <c r="N739" s="273">
        <v>0</v>
      </c>
      <c r="O739" s="273">
        <v>0</v>
      </c>
      <c r="P739" s="273">
        <v>0</v>
      </c>
      <c r="Q739" s="273">
        <v>0</v>
      </c>
      <c r="R739" s="273">
        <v>0</v>
      </c>
      <c r="S739" s="273">
        <v>0</v>
      </c>
      <c r="T739" s="275">
        <v>0</v>
      </c>
      <c r="U739" s="273"/>
      <c r="V739" s="274"/>
      <c r="W739" s="273"/>
      <c r="X739" s="273"/>
      <c r="Y739" s="273">
        <v>0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5" customHeight="1" x14ac:dyDescent="0.35">
      <c r="A740" s="209" t="e">
        <v>#VALUE!</v>
      </c>
      <c r="B740" s="273">
        <v>0</v>
      </c>
      <c r="C740" s="275">
        <v>0</v>
      </c>
      <c r="D740" s="273">
        <v>0</v>
      </c>
      <c r="E740" s="273">
        <v>0</v>
      </c>
      <c r="F740" s="273">
        <v>0</v>
      </c>
      <c r="G740" s="273">
        <v>0</v>
      </c>
      <c r="H740" s="273">
        <v>0</v>
      </c>
      <c r="I740" s="273">
        <v>0</v>
      </c>
      <c r="J740" s="273">
        <v>0</v>
      </c>
      <c r="K740" s="273">
        <v>0</v>
      </c>
      <c r="L740" s="273">
        <v>0</v>
      </c>
      <c r="M740" s="273">
        <v>0</v>
      </c>
      <c r="N740" s="273">
        <v>0</v>
      </c>
      <c r="O740" s="273">
        <v>0</v>
      </c>
      <c r="P740" s="273">
        <v>0</v>
      </c>
      <c r="Q740" s="273">
        <v>0</v>
      </c>
      <c r="R740" s="273">
        <v>0</v>
      </c>
      <c r="S740" s="273">
        <v>0</v>
      </c>
      <c r="T740" s="275">
        <v>0</v>
      </c>
      <c r="U740" s="273"/>
      <c r="V740" s="274"/>
      <c r="W740" s="273"/>
      <c r="X740" s="273"/>
      <c r="Y740" s="273"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5" customHeight="1" x14ac:dyDescent="0.35">
      <c r="A741" s="209" t="e">
        <v>#VALUE!</v>
      </c>
      <c r="B741" s="273">
        <v>1156</v>
      </c>
      <c r="C741" s="275">
        <v>0</v>
      </c>
      <c r="D741" s="273">
        <v>0</v>
      </c>
      <c r="E741" s="273">
        <v>0</v>
      </c>
      <c r="F741" s="273">
        <v>0</v>
      </c>
      <c r="G741" s="273">
        <v>0</v>
      </c>
      <c r="H741" s="273">
        <v>0</v>
      </c>
      <c r="I741" s="273">
        <v>0</v>
      </c>
      <c r="J741" s="273">
        <v>0</v>
      </c>
      <c r="K741" s="273">
        <v>0</v>
      </c>
      <c r="L741" s="273">
        <v>0</v>
      </c>
      <c r="M741" s="273">
        <v>0</v>
      </c>
      <c r="N741" s="273">
        <v>0</v>
      </c>
      <c r="O741" s="273">
        <v>0</v>
      </c>
      <c r="P741" s="273">
        <v>0</v>
      </c>
      <c r="Q741" s="273">
        <v>0</v>
      </c>
      <c r="R741" s="273">
        <v>0</v>
      </c>
      <c r="S741" s="273">
        <v>0</v>
      </c>
      <c r="T741" s="275">
        <v>0</v>
      </c>
      <c r="U741" s="273"/>
      <c r="V741" s="274"/>
      <c r="W741" s="273"/>
      <c r="X741" s="273"/>
      <c r="Y741" s="273">
        <v>0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5" customHeight="1" x14ac:dyDescent="0.35">
      <c r="A742" s="209" t="e">
        <v>#VALUE!</v>
      </c>
      <c r="B742" s="273">
        <v>0</v>
      </c>
      <c r="C742" s="275">
        <v>0</v>
      </c>
      <c r="D742" s="273">
        <v>0</v>
      </c>
      <c r="E742" s="273">
        <v>0</v>
      </c>
      <c r="F742" s="273">
        <v>0</v>
      </c>
      <c r="G742" s="273">
        <v>0</v>
      </c>
      <c r="H742" s="273">
        <v>0</v>
      </c>
      <c r="I742" s="273">
        <v>0</v>
      </c>
      <c r="J742" s="273">
        <v>0</v>
      </c>
      <c r="K742" s="273">
        <v>0</v>
      </c>
      <c r="L742" s="273">
        <v>0</v>
      </c>
      <c r="M742" s="273">
        <v>0</v>
      </c>
      <c r="N742" s="273">
        <v>0</v>
      </c>
      <c r="O742" s="273">
        <v>0</v>
      </c>
      <c r="P742" s="273">
        <v>0</v>
      </c>
      <c r="Q742" s="273">
        <v>0</v>
      </c>
      <c r="R742" s="273">
        <v>0</v>
      </c>
      <c r="S742" s="273">
        <v>0</v>
      </c>
      <c r="T742" s="275">
        <v>0</v>
      </c>
      <c r="U742" s="273"/>
      <c r="V742" s="274"/>
      <c r="W742" s="273"/>
      <c r="X742" s="273"/>
      <c r="Y742" s="273"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5" customHeight="1" x14ac:dyDescent="0.35">
      <c r="A743" s="209" t="e">
        <v>#VALUE!</v>
      </c>
      <c r="B743" s="273">
        <v>0</v>
      </c>
      <c r="C743" s="275">
        <v>0</v>
      </c>
      <c r="D743" s="273">
        <v>0</v>
      </c>
      <c r="E743" s="273">
        <v>0</v>
      </c>
      <c r="F743" s="273">
        <v>0</v>
      </c>
      <c r="G743" s="273">
        <v>0</v>
      </c>
      <c r="H743" s="273">
        <v>0</v>
      </c>
      <c r="I743" s="273">
        <v>0</v>
      </c>
      <c r="J743" s="273">
        <v>0</v>
      </c>
      <c r="K743" s="273">
        <v>0</v>
      </c>
      <c r="L743" s="273">
        <v>0</v>
      </c>
      <c r="M743" s="273">
        <v>0</v>
      </c>
      <c r="N743" s="273">
        <v>0</v>
      </c>
      <c r="O743" s="273">
        <v>0</v>
      </c>
      <c r="P743" s="273">
        <v>0</v>
      </c>
      <c r="Q743" s="273">
        <v>0</v>
      </c>
      <c r="R743" s="273">
        <v>0</v>
      </c>
      <c r="S743" s="273">
        <v>0</v>
      </c>
      <c r="T743" s="275">
        <v>0</v>
      </c>
      <c r="U743" s="273"/>
      <c r="V743" s="274"/>
      <c r="W743" s="273"/>
      <c r="X743" s="273"/>
      <c r="Y743" s="273"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5" customHeight="1" x14ac:dyDescent="0.35">
      <c r="A744" s="209" t="e">
        <v>#VALUE!</v>
      </c>
      <c r="B744" s="273">
        <v>0</v>
      </c>
      <c r="C744" s="275">
        <v>0</v>
      </c>
      <c r="D744" s="273">
        <v>0</v>
      </c>
      <c r="E744" s="273">
        <v>0</v>
      </c>
      <c r="F744" s="273">
        <v>0</v>
      </c>
      <c r="G744" s="273">
        <v>0</v>
      </c>
      <c r="H744" s="273">
        <v>0</v>
      </c>
      <c r="I744" s="273">
        <v>0</v>
      </c>
      <c r="J744" s="273">
        <v>0</v>
      </c>
      <c r="K744" s="273">
        <v>0</v>
      </c>
      <c r="L744" s="273">
        <v>0</v>
      </c>
      <c r="M744" s="273">
        <v>0</v>
      </c>
      <c r="N744" s="273">
        <v>0</v>
      </c>
      <c r="O744" s="273">
        <v>0</v>
      </c>
      <c r="P744" s="273">
        <v>0</v>
      </c>
      <c r="Q744" s="273">
        <v>0</v>
      </c>
      <c r="R744" s="273">
        <v>0</v>
      </c>
      <c r="S744" s="273">
        <v>0</v>
      </c>
      <c r="T744" s="275">
        <v>0</v>
      </c>
      <c r="U744" s="273"/>
      <c r="V744" s="274"/>
      <c r="W744" s="273"/>
      <c r="X744" s="273"/>
      <c r="Y744" s="273"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5" customHeight="1" x14ac:dyDescent="0.35">
      <c r="A745" s="209" t="e">
        <v>#VALUE!</v>
      </c>
      <c r="B745" s="273">
        <v>0</v>
      </c>
      <c r="C745" s="275">
        <v>0</v>
      </c>
      <c r="D745" s="273">
        <v>0</v>
      </c>
      <c r="E745" s="273">
        <v>0</v>
      </c>
      <c r="F745" s="273">
        <v>0</v>
      </c>
      <c r="G745" s="273">
        <v>0</v>
      </c>
      <c r="H745" s="273">
        <v>0</v>
      </c>
      <c r="I745" s="273">
        <v>0</v>
      </c>
      <c r="J745" s="273">
        <v>0</v>
      </c>
      <c r="K745" s="273">
        <v>0</v>
      </c>
      <c r="L745" s="273">
        <v>0</v>
      </c>
      <c r="M745" s="273">
        <v>0</v>
      </c>
      <c r="N745" s="273">
        <v>0</v>
      </c>
      <c r="O745" s="273">
        <v>0</v>
      </c>
      <c r="P745" s="273">
        <v>0</v>
      </c>
      <c r="Q745" s="273">
        <v>0</v>
      </c>
      <c r="R745" s="273">
        <v>0</v>
      </c>
      <c r="S745" s="273">
        <v>0</v>
      </c>
      <c r="T745" s="275">
        <v>0</v>
      </c>
      <c r="U745" s="273"/>
      <c r="V745" s="274"/>
      <c r="W745" s="273"/>
      <c r="X745" s="273"/>
      <c r="Y745" s="273"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5" customHeight="1" x14ac:dyDescent="0.35">
      <c r="A746" s="209" t="e">
        <v>#VALUE!</v>
      </c>
      <c r="B746" s="273">
        <v>3185</v>
      </c>
      <c r="C746" s="275">
        <v>34.159999999999997</v>
      </c>
      <c r="D746" s="273">
        <v>3660903</v>
      </c>
      <c r="E746" s="273">
        <v>968791</v>
      </c>
      <c r="F746" s="273">
        <v>430507</v>
      </c>
      <c r="G746" s="273">
        <v>349048</v>
      </c>
      <c r="H746" s="273">
        <v>1204</v>
      </c>
      <c r="I746" s="273">
        <v>200960</v>
      </c>
      <c r="J746" s="273">
        <v>204486</v>
      </c>
      <c r="K746" s="273">
        <v>4272</v>
      </c>
      <c r="L746" s="273">
        <v>23819</v>
      </c>
      <c r="M746" s="273">
        <v>5620</v>
      </c>
      <c r="N746" s="273">
        <v>29493400</v>
      </c>
      <c r="O746" s="273">
        <v>27826437</v>
      </c>
      <c r="P746" s="273">
        <v>23723</v>
      </c>
      <c r="Q746" s="273">
        <v>5630</v>
      </c>
      <c r="R746" s="273">
        <v>7292</v>
      </c>
      <c r="S746" s="273">
        <v>61089</v>
      </c>
      <c r="T746" s="275">
        <v>22.65</v>
      </c>
      <c r="U746" s="273"/>
      <c r="V746" s="274"/>
      <c r="W746" s="273"/>
      <c r="X746" s="273"/>
      <c r="Y746" s="273">
        <v>4529158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5" customHeight="1" x14ac:dyDescent="0.35">
      <c r="A747" s="209" t="e">
        <v>#VALUE!</v>
      </c>
      <c r="B747" s="273">
        <v>291795</v>
      </c>
      <c r="C747" s="275">
        <v>41.72</v>
      </c>
      <c r="D747" s="273">
        <v>5616969</v>
      </c>
      <c r="E747" s="273">
        <v>1125851</v>
      </c>
      <c r="F747" s="273">
        <v>1398661</v>
      </c>
      <c r="G747" s="273">
        <v>7599290</v>
      </c>
      <c r="H747" s="273">
        <v>5845</v>
      </c>
      <c r="I747" s="273">
        <v>1290612</v>
      </c>
      <c r="J747" s="273">
        <v>2177804</v>
      </c>
      <c r="K747" s="273">
        <v>205134</v>
      </c>
      <c r="L747" s="273">
        <v>56223</v>
      </c>
      <c r="M747" s="273">
        <v>22475</v>
      </c>
      <c r="N747" s="273">
        <v>176179060</v>
      </c>
      <c r="O747" s="273">
        <v>65762180</v>
      </c>
      <c r="P747" s="273">
        <v>26529</v>
      </c>
      <c r="Q747" s="273">
        <v>2</v>
      </c>
      <c r="R747" s="273">
        <v>8155</v>
      </c>
      <c r="S747" s="273">
        <v>81980</v>
      </c>
      <c r="T747" s="275">
        <v>13.94</v>
      </c>
      <c r="U747" s="273"/>
      <c r="V747" s="274"/>
      <c r="W747" s="273"/>
      <c r="X747" s="273"/>
      <c r="Y747" s="273">
        <v>8670442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5" customHeight="1" x14ac:dyDescent="0.35">
      <c r="A748" s="209" t="e">
        <v>#VALUE!</v>
      </c>
      <c r="B748" s="273">
        <v>894000</v>
      </c>
      <c r="C748" s="275">
        <v>11.32</v>
      </c>
      <c r="D748" s="273">
        <v>1410509</v>
      </c>
      <c r="E748" s="273">
        <v>340306</v>
      </c>
      <c r="F748" s="273">
        <v>0</v>
      </c>
      <c r="G748" s="273">
        <v>71064</v>
      </c>
      <c r="H748" s="273">
        <v>1162</v>
      </c>
      <c r="I748" s="273">
        <v>56478</v>
      </c>
      <c r="J748" s="273">
        <v>60578</v>
      </c>
      <c r="K748" s="273">
        <v>7240</v>
      </c>
      <c r="L748" s="273">
        <v>4419</v>
      </c>
      <c r="M748" s="273">
        <v>0</v>
      </c>
      <c r="N748" s="273">
        <v>11800441</v>
      </c>
      <c r="O748" s="273">
        <v>3023231</v>
      </c>
      <c r="P748" s="273">
        <v>2295</v>
      </c>
      <c r="Q748" s="273">
        <v>0</v>
      </c>
      <c r="R748" s="273">
        <v>705</v>
      </c>
      <c r="S748" s="273">
        <v>5359</v>
      </c>
      <c r="T748" s="275">
        <v>7.23</v>
      </c>
      <c r="U748" s="273"/>
      <c r="V748" s="274"/>
      <c r="W748" s="273"/>
      <c r="X748" s="273"/>
      <c r="Y748" s="273">
        <v>894421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5" customHeight="1" x14ac:dyDescent="0.35">
      <c r="A749" s="209" t="e">
        <v>#VALUE!</v>
      </c>
      <c r="B749" s="273">
        <v>0</v>
      </c>
      <c r="C749" s="275">
        <v>0</v>
      </c>
      <c r="D749" s="273">
        <v>0</v>
      </c>
      <c r="E749" s="273">
        <v>0</v>
      </c>
      <c r="F749" s="273">
        <v>0</v>
      </c>
      <c r="G749" s="273">
        <v>0</v>
      </c>
      <c r="H749" s="273">
        <v>0</v>
      </c>
      <c r="I749" s="273">
        <v>0</v>
      </c>
      <c r="J749" s="273">
        <v>0</v>
      </c>
      <c r="K749" s="273">
        <v>0</v>
      </c>
      <c r="L749" s="273">
        <v>0</v>
      </c>
      <c r="M749" s="273">
        <v>0</v>
      </c>
      <c r="N749" s="273">
        <v>0</v>
      </c>
      <c r="O749" s="273">
        <v>0</v>
      </c>
      <c r="P749" s="273">
        <v>0</v>
      </c>
      <c r="Q749" s="273">
        <v>0</v>
      </c>
      <c r="R749" s="273">
        <v>0</v>
      </c>
      <c r="S749" s="273">
        <v>0</v>
      </c>
      <c r="T749" s="275">
        <v>0</v>
      </c>
      <c r="U749" s="273"/>
      <c r="V749" s="274"/>
      <c r="W749" s="273"/>
      <c r="X749" s="273"/>
      <c r="Y749" s="273">
        <v>0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5" customHeight="1" x14ac:dyDescent="0.35">
      <c r="A750" s="209" t="e">
        <v>#VALUE!</v>
      </c>
      <c r="B750" s="273"/>
      <c r="C750" s="275">
        <v>13.08</v>
      </c>
      <c r="D750" s="273">
        <v>612743</v>
      </c>
      <c r="E750" s="273">
        <v>271115</v>
      </c>
      <c r="F750" s="273">
        <v>0</v>
      </c>
      <c r="G750" s="273">
        <v>-59852</v>
      </c>
      <c r="H750" s="273">
        <v>0</v>
      </c>
      <c r="I750" s="273">
        <v>52124</v>
      </c>
      <c r="J750" s="273">
        <v>0</v>
      </c>
      <c r="K750" s="273">
        <v>50103</v>
      </c>
      <c r="L750" s="273">
        <v>5262</v>
      </c>
      <c r="M750" s="273">
        <v>0</v>
      </c>
      <c r="N750" s="273">
        <v>0</v>
      </c>
      <c r="O750" s="273">
        <v>0</v>
      </c>
      <c r="P750" s="273">
        <v>0</v>
      </c>
      <c r="Q750" s="273">
        <v>0</v>
      </c>
      <c r="R750" s="273">
        <v>0</v>
      </c>
      <c r="S750" s="273">
        <v>2031</v>
      </c>
      <c r="T750" s="275">
        <v>0</v>
      </c>
      <c r="U750" s="273"/>
      <c r="V750" s="274"/>
      <c r="W750" s="273"/>
      <c r="X750" s="273"/>
      <c r="Y750" s="273">
        <v>178798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5" customHeight="1" x14ac:dyDescent="0.35">
      <c r="A751" s="209" t="e">
        <v>#VALUE!</v>
      </c>
      <c r="B751" s="273"/>
      <c r="C751" s="275">
        <v>0.28999999999999998</v>
      </c>
      <c r="D751" s="273">
        <v>152112</v>
      </c>
      <c r="E751" s="273">
        <v>16016</v>
      </c>
      <c r="F751" s="273">
        <v>0</v>
      </c>
      <c r="G751" s="273">
        <v>1192</v>
      </c>
      <c r="H751" s="273">
        <v>110</v>
      </c>
      <c r="I751" s="273">
        <v>0</v>
      </c>
      <c r="J751" s="273">
        <v>9354</v>
      </c>
      <c r="K751" s="273">
        <v>0</v>
      </c>
      <c r="L751" s="273">
        <v>0</v>
      </c>
      <c r="M751" s="273">
        <v>70</v>
      </c>
      <c r="N751" s="273">
        <v>583377</v>
      </c>
      <c r="O751" s="273">
        <v>559635</v>
      </c>
      <c r="P751" s="273">
        <v>0</v>
      </c>
      <c r="Q751" s="273">
        <v>0</v>
      </c>
      <c r="R751" s="273">
        <v>0</v>
      </c>
      <c r="S751" s="273">
        <v>0</v>
      </c>
      <c r="T751" s="275">
        <v>0.28999999999999998</v>
      </c>
      <c r="U751" s="273"/>
      <c r="V751" s="274"/>
      <c r="W751" s="273"/>
      <c r="X751" s="273"/>
      <c r="Y751" s="273">
        <v>45860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5" customHeight="1" x14ac:dyDescent="0.35">
      <c r="A752" s="209" t="e">
        <v>#VALUE!</v>
      </c>
      <c r="B752" s="273">
        <v>410543</v>
      </c>
      <c r="C752" s="275">
        <v>31.03</v>
      </c>
      <c r="D752" s="273">
        <v>2287998</v>
      </c>
      <c r="E752" s="273">
        <v>750507</v>
      </c>
      <c r="F752" s="273">
        <v>40564</v>
      </c>
      <c r="G752" s="273">
        <v>1992512</v>
      </c>
      <c r="H752" s="273">
        <v>96</v>
      </c>
      <c r="I752" s="273">
        <v>1177771</v>
      </c>
      <c r="J752" s="273">
        <v>100788</v>
      </c>
      <c r="K752" s="273">
        <v>79869</v>
      </c>
      <c r="L752" s="273">
        <v>62655</v>
      </c>
      <c r="M752" s="273">
        <v>247982</v>
      </c>
      <c r="N752" s="273">
        <v>61890376</v>
      </c>
      <c r="O752" s="273">
        <v>32332449</v>
      </c>
      <c r="P752" s="273">
        <v>8756</v>
      </c>
      <c r="Q752" s="273">
        <v>0</v>
      </c>
      <c r="R752" s="273">
        <v>2692</v>
      </c>
      <c r="S752" s="273">
        <v>1022</v>
      </c>
      <c r="T752" s="275">
        <v>0</v>
      </c>
      <c r="U752" s="273"/>
      <c r="V752" s="274"/>
      <c r="W752" s="273"/>
      <c r="X752" s="273"/>
      <c r="Y752" s="273">
        <v>2782672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5" customHeight="1" x14ac:dyDescent="0.35">
      <c r="A753" s="209" t="e">
        <v>#VALUE!</v>
      </c>
      <c r="B753" s="273">
        <v>0</v>
      </c>
      <c r="C753" s="275">
        <v>4.07</v>
      </c>
      <c r="D753" s="273">
        <v>388556</v>
      </c>
      <c r="E753" s="273">
        <v>110822</v>
      </c>
      <c r="F753" s="273">
        <v>0</v>
      </c>
      <c r="G753" s="273">
        <v>26914</v>
      </c>
      <c r="H753" s="273">
        <v>0</v>
      </c>
      <c r="I753" s="273">
        <v>18292</v>
      </c>
      <c r="J753" s="273">
        <v>12856</v>
      </c>
      <c r="K753" s="273">
        <v>1200</v>
      </c>
      <c r="L753" s="273">
        <v>1427</v>
      </c>
      <c r="M753" s="273">
        <v>99673</v>
      </c>
      <c r="N753" s="273">
        <v>11261449</v>
      </c>
      <c r="O753" s="273">
        <v>5930194</v>
      </c>
      <c r="P753" s="273">
        <v>0</v>
      </c>
      <c r="Q753" s="273">
        <v>0</v>
      </c>
      <c r="R753" s="273">
        <v>0</v>
      </c>
      <c r="S753" s="273">
        <v>0</v>
      </c>
      <c r="T753" s="275">
        <v>0.47</v>
      </c>
      <c r="U753" s="273"/>
      <c r="V753" s="274"/>
      <c r="W753" s="273"/>
      <c r="X753" s="273"/>
      <c r="Y753" s="273">
        <v>233817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5" customHeight="1" x14ac:dyDescent="0.35">
      <c r="A754" s="209" t="e">
        <v>#VALUE!</v>
      </c>
      <c r="B754" s="273">
        <v>1972</v>
      </c>
      <c r="C754" s="275">
        <v>4.7</v>
      </c>
      <c r="D754" s="273">
        <v>613971</v>
      </c>
      <c r="E754" s="273">
        <v>146545</v>
      </c>
      <c r="F754" s="273">
        <v>0</v>
      </c>
      <c r="G754" s="273">
        <v>75004</v>
      </c>
      <c r="H754" s="273">
        <v>386</v>
      </c>
      <c r="I754" s="273">
        <v>265606</v>
      </c>
      <c r="J754" s="273">
        <v>346736</v>
      </c>
      <c r="K754" s="273">
        <v>189405</v>
      </c>
      <c r="L754" s="273">
        <v>85</v>
      </c>
      <c r="M754" s="273">
        <v>8113</v>
      </c>
      <c r="N754" s="273">
        <v>16564660</v>
      </c>
      <c r="O754" s="273">
        <v>2661244</v>
      </c>
      <c r="P754" s="273">
        <v>0</v>
      </c>
      <c r="Q754" s="273">
        <v>0</v>
      </c>
      <c r="R754" s="273">
        <v>0</v>
      </c>
      <c r="S754" s="273">
        <v>16551</v>
      </c>
      <c r="T754" s="275">
        <v>0</v>
      </c>
      <c r="U754" s="273"/>
      <c r="V754" s="274"/>
      <c r="W754" s="273"/>
      <c r="X754" s="273"/>
      <c r="Y754" s="273">
        <v>497253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5" customHeight="1" x14ac:dyDescent="0.35">
      <c r="A755" s="209" t="e">
        <v>#VALUE!</v>
      </c>
      <c r="B755" s="273">
        <v>17258</v>
      </c>
      <c r="C755" s="275">
        <v>8.85</v>
      </c>
      <c r="D755" s="273">
        <v>839880</v>
      </c>
      <c r="E755" s="273">
        <v>237598</v>
      </c>
      <c r="F755" s="273">
        <v>0</v>
      </c>
      <c r="G755" s="273">
        <v>179790</v>
      </c>
      <c r="H755" s="273">
        <v>0</v>
      </c>
      <c r="I755" s="273">
        <v>199429</v>
      </c>
      <c r="J755" s="273">
        <v>54861</v>
      </c>
      <c r="K755" s="273">
        <v>0</v>
      </c>
      <c r="L755" s="273">
        <v>0</v>
      </c>
      <c r="M755" s="273">
        <v>5051</v>
      </c>
      <c r="N755" s="273">
        <v>97621160</v>
      </c>
      <c r="O755" s="273">
        <v>24089627</v>
      </c>
      <c r="P755" s="273">
        <v>792</v>
      </c>
      <c r="Q755" s="273">
        <v>0</v>
      </c>
      <c r="R755" s="273">
        <v>243</v>
      </c>
      <c r="S755" s="273">
        <v>12631</v>
      </c>
      <c r="T755" s="275">
        <v>0</v>
      </c>
      <c r="U755" s="273"/>
      <c r="V755" s="274"/>
      <c r="W755" s="273"/>
      <c r="X755" s="273"/>
      <c r="Y755" s="273">
        <v>1541142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5" customHeight="1" x14ac:dyDescent="0.35">
      <c r="A756" s="209" t="e">
        <v>#VALUE!</v>
      </c>
      <c r="B756" s="273">
        <v>106794</v>
      </c>
      <c r="C756" s="275">
        <v>26.73</v>
      </c>
      <c r="D756" s="273">
        <v>2401885</v>
      </c>
      <c r="E756" s="273">
        <v>684794</v>
      </c>
      <c r="F756" s="273">
        <v>32442</v>
      </c>
      <c r="G756" s="273">
        <v>-84569</v>
      </c>
      <c r="H756" s="273">
        <v>1018</v>
      </c>
      <c r="I756" s="273">
        <v>1204752</v>
      </c>
      <c r="J756" s="273">
        <v>807746</v>
      </c>
      <c r="K756" s="273">
        <v>211611</v>
      </c>
      <c r="L756" s="273">
        <v>6346</v>
      </c>
      <c r="M756" s="273">
        <v>62092</v>
      </c>
      <c r="N756" s="273">
        <v>38187804</v>
      </c>
      <c r="O756" s="273">
        <v>7905479</v>
      </c>
      <c r="P756" s="273">
        <v>14335</v>
      </c>
      <c r="Q756" s="273">
        <v>0</v>
      </c>
      <c r="R756" s="273">
        <v>4406</v>
      </c>
      <c r="S756" s="273">
        <v>28906</v>
      </c>
      <c r="T756" s="275">
        <v>0</v>
      </c>
      <c r="U756" s="273"/>
      <c r="V756" s="274"/>
      <c r="W756" s="273"/>
      <c r="X756" s="273"/>
      <c r="Y756" s="273">
        <v>2832711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5" customHeight="1" x14ac:dyDescent="0.35">
      <c r="A757" s="209" t="e">
        <v>#VALUE!</v>
      </c>
      <c r="B757" s="273">
        <v>0</v>
      </c>
      <c r="C757" s="275">
        <v>3.58</v>
      </c>
      <c r="D757" s="273">
        <v>384116</v>
      </c>
      <c r="E757" s="273">
        <v>103006</v>
      </c>
      <c r="F757" s="273">
        <v>15900</v>
      </c>
      <c r="G757" s="273">
        <v>20676</v>
      </c>
      <c r="H757" s="273">
        <v>193</v>
      </c>
      <c r="I757" s="273">
        <v>1809670</v>
      </c>
      <c r="J757" s="273">
        <v>776190</v>
      </c>
      <c r="K757" s="273">
        <v>5128</v>
      </c>
      <c r="L757" s="273">
        <v>1418</v>
      </c>
      <c r="M757" s="273">
        <v>74398</v>
      </c>
      <c r="N757" s="273">
        <v>15830021</v>
      </c>
      <c r="O757" s="273">
        <v>164525</v>
      </c>
      <c r="P757" s="273">
        <v>0</v>
      </c>
      <c r="Q757" s="273">
        <v>0</v>
      </c>
      <c r="R757" s="273">
        <v>0</v>
      </c>
      <c r="S757" s="273">
        <v>0</v>
      </c>
      <c r="T757" s="275">
        <v>0.85</v>
      </c>
      <c r="U757" s="273"/>
      <c r="V757" s="274"/>
      <c r="W757" s="273"/>
      <c r="X757" s="273"/>
      <c r="Y757" s="273">
        <v>757993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5" customHeight="1" x14ac:dyDescent="0.35">
      <c r="A758" s="209" t="e">
        <v>#VALUE!</v>
      </c>
      <c r="B758" s="273">
        <v>870</v>
      </c>
      <c r="C758" s="275">
        <v>1.98</v>
      </c>
      <c r="D758" s="273">
        <v>210771</v>
      </c>
      <c r="E758" s="273">
        <v>57096</v>
      </c>
      <c r="F758" s="273">
        <v>0</v>
      </c>
      <c r="G758" s="273">
        <v>205088</v>
      </c>
      <c r="H758" s="273">
        <v>362</v>
      </c>
      <c r="I758" s="273">
        <v>319815</v>
      </c>
      <c r="J758" s="273">
        <v>24396</v>
      </c>
      <c r="K758" s="273">
        <v>636</v>
      </c>
      <c r="L758" s="273">
        <v>48</v>
      </c>
      <c r="M758" s="273">
        <v>0</v>
      </c>
      <c r="N758" s="273">
        <v>6021606</v>
      </c>
      <c r="O758" s="273">
        <v>372607</v>
      </c>
      <c r="P758" s="273">
        <v>3771</v>
      </c>
      <c r="Q758" s="273">
        <v>0</v>
      </c>
      <c r="R758" s="273">
        <v>1159</v>
      </c>
      <c r="S758" s="273">
        <v>2246</v>
      </c>
      <c r="T758" s="275">
        <v>0</v>
      </c>
      <c r="U758" s="273"/>
      <c r="V758" s="274"/>
      <c r="W758" s="273"/>
      <c r="X758" s="273"/>
      <c r="Y758" s="273">
        <v>595539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5" customHeight="1" x14ac:dyDescent="0.35">
      <c r="A759" s="209" t="e">
        <v>#VALUE!</v>
      </c>
      <c r="B759" s="273"/>
      <c r="C759" s="275">
        <v>26.14</v>
      </c>
      <c r="D759" s="273">
        <v>2852729</v>
      </c>
      <c r="E759" s="273">
        <v>754098</v>
      </c>
      <c r="F759" s="273">
        <v>0</v>
      </c>
      <c r="G759" s="273">
        <v>8854121</v>
      </c>
      <c r="H759" s="273">
        <v>193</v>
      </c>
      <c r="I759" s="273">
        <v>371748</v>
      </c>
      <c r="J759" s="273">
        <v>342130</v>
      </c>
      <c r="K759" s="273">
        <v>5704</v>
      </c>
      <c r="L759" s="273">
        <v>29567</v>
      </c>
      <c r="M759" s="273">
        <v>434433</v>
      </c>
      <c r="N759" s="273">
        <v>142314069</v>
      </c>
      <c r="O759" s="273">
        <v>58995217</v>
      </c>
      <c r="P759" s="273">
        <v>1770</v>
      </c>
      <c r="Q759" s="273">
        <v>0</v>
      </c>
      <c r="R759" s="273">
        <v>544</v>
      </c>
      <c r="S759" s="273">
        <v>16</v>
      </c>
      <c r="T759" s="275">
        <v>0</v>
      </c>
      <c r="U759" s="273"/>
      <c r="V759" s="274"/>
      <c r="W759" s="273"/>
      <c r="X759" s="273"/>
      <c r="Y759" s="273">
        <v>4305546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5" customHeight="1" x14ac:dyDescent="0.35">
      <c r="A760" s="209" t="e">
        <v>#VALUE!</v>
      </c>
      <c r="B760" s="273">
        <v>36919</v>
      </c>
      <c r="C760" s="275">
        <v>15.26</v>
      </c>
      <c r="D760" s="273">
        <v>1405355</v>
      </c>
      <c r="E760" s="273">
        <v>407086</v>
      </c>
      <c r="F760" s="273">
        <v>29406</v>
      </c>
      <c r="G760" s="273">
        <v>289007</v>
      </c>
      <c r="H760" s="273">
        <v>482</v>
      </c>
      <c r="I760" s="273">
        <v>1229</v>
      </c>
      <c r="J760" s="273">
        <v>60801</v>
      </c>
      <c r="K760" s="273">
        <v>4592</v>
      </c>
      <c r="L760" s="273">
        <v>4042</v>
      </c>
      <c r="M760" s="273">
        <v>11518</v>
      </c>
      <c r="N760" s="273">
        <v>27094734</v>
      </c>
      <c r="O760" s="273">
        <v>20246760</v>
      </c>
      <c r="P760" s="273">
        <v>724</v>
      </c>
      <c r="Q760" s="273">
        <v>0</v>
      </c>
      <c r="R760" s="273">
        <v>223</v>
      </c>
      <c r="S760" s="273">
        <v>227</v>
      </c>
      <c r="T760" s="275">
        <v>0</v>
      </c>
      <c r="U760" s="273"/>
      <c r="V760" s="274"/>
      <c r="W760" s="273"/>
      <c r="X760" s="273"/>
      <c r="Y760" s="273">
        <v>809483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5" customHeight="1" x14ac:dyDescent="0.35">
      <c r="A761" s="209" t="e">
        <v>#VALUE!</v>
      </c>
      <c r="B761" s="273">
        <v>23943</v>
      </c>
      <c r="C761" s="275">
        <v>0</v>
      </c>
      <c r="D761" s="273">
        <v>0</v>
      </c>
      <c r="E761" s="273">
        <v>0</v>
      </c>
      <c r="F761" s="273">
        <v>0</v>
      </c>
      <c r="G761" s="273">
        <v>20261</v>
      </c>
      <c r="H761" s="273">
        <v>0</v>
      </c>
      <c r="I761" s="273">
        <v>540028</v>
      </c>
      <c r="J761" s="273">
        <v>0</v>
      </c>
      <c r="K761" s="273">
        <v>0</v>
      </c>
      <c r="L761" s="273">
        <v>0</v>
      </c>
      <c r="M761" s="273">
        <v>12946</v>
      </c>
      <c r="N761" s="273">
        <v>1859523</v>
      </c>
      <c r="O761" s="273">
        <v>1751741</v>
      </c>
      <c r="P761" s="273">
        <v>0</v>
      </c>
      <c r="Q761" s="273">
        <v>0</v>
      </c>
      <c r="R761" s="273">
        <v>0</v>
      </c>
      <c r="S761" s="273">
        <v>0</v>
      </c>
      <c r="T761" s="275">
        <v>0</v>
      </c>
      <c r="U761" s="273"/>
      <c r="V761" s="274"/>
      <c r="W761" s="273"/>
      <c r="X761" s="273"/>
      <c r="Y761" s="273">
        <v>120477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5" customHeight="1" x14ac:dyDescent="0.35">
      <c r="A762" s="209" t="e">
        <v>#VALUE!</v>
      </c>
      <c r="B762" s="273">
        <v>11359</v>
      </c>
      <c r="C762" s="275">
        <v>0</v>
      </c>
      <c r="D762" s="273">
        <v>0</v>
      </c>
      <c r="E762" s="273">
        <v>0</v>
      </c>
      <c r="F762" s="273">
        <v>0</v>
      </c>
      <c r="G762" s="273">
        <v>127</v>
      </c>
      <c r="H762" s="273">
        <v>0</v>
      </c>
      <c r="I762" s="273">
        <v>771643</v>
      </c>
      <c r="J762" s="273">
        <v>1862</v>
      </c>
      <c r="K762" s="273">
        <v>937</v>
      </c>
      <c r="L762" s="273">
        <v>0</v>
      </c>
      <c r="M762" s="273">
        <v>0</v>
      </c>
      <c r="N762" s="273">
        <v>2693732</v>
      </c>
      <c r="O762" s="273">
        <v>2218604</v>
      </c>
      <c r="P762" s="273">
        <v>0</v>
      </c>
      <c r="Q762" s="273">
        <v>0</v>
      </c>
      <c r="R762" s="273">
        <v>0</v>
      </c>
      <c r="S762" s="273">
        <v>0</v>
      </c>
      <c r="T762" s="275">
        <v>0</v>
      </c>
      <c r="U762" s="273"/>
      <c r="V762" s="274"/>
      <c r="W762" s="273"/>
      <c r="X762" s="273"/>
      <c r="Y762" s="273">
        <v>170928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5" customHeight="1" x14ac:dyDescent="0.35">
      <c r="A763" s="209" t="e">
        <v>#VALUE!</v>
      </c>
      <c r="B763" s="273">
        <v>0</v>
      </c>
      <c r="C763" s="275">
        <v>0</v>
      </c>
      <c r="D763" s="273">
        <v>0</v>
      </c>
      <c r="E763" s="273">
        <v>0</v>
      </c>
      <c r="F763" s="273">
        <v>0</v>
      </c>
      <c r="G763" s="273">
        <v>0</v>
      </c>
      <c r="H763" s="273">
        <v>0</v>
      </c>
      <c r="I763" s="273">
        <v>0</v>
      </c>
      <c r="J763" s="273">
        <v>0</v>
      </c>
      <c r="K763" s="273">
        <v>0</v>
      </c>
      <c r="L763" s="273">
        <v>0</v>
      </c>
      <c r="M763" s="273">
        <v>0</v>
      </c>
      <c r="N763" s="273">
        <v>0</v>
      </c>
      <c r="O763" s="273">
        <v>0</v>
      </c>
      <c r="P763" s="273">
        <v>0</v>
      </c>
      <c r="Q763" s="273">
        <v>0</v>
      </c>
      <c r="R763" s="273">
        <v>0</v>
      </c>
      <c r="S763" s="273">
        <v>0</v>
      </c>
      <c r="T763" s="275">
        <v>0</v>
      </c>
      <c r="U763" s="273"/>
      <c r="V763" s="274"/>
      <c r="W763" s="273"/>
      <c r="X763" s="273"/>
      <c r="Y763" s="273"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5" customHeight="1" x14ac:dyDescent="0.35">
      <c r="A764" s="209" t="e">
        <v>#VALUE!</v>
      </c>
      <c r="B764" s="273">
        <v>39909</v>
      </c>
      <c r="C764" s="275">
        <v>66.94</v>
      </c>
      <c r="D764" s="273">
        <v>6842764</v>
      </c>
      <c r="E764" s="273">
        <v>1732188</v>
      </c>
      <c r="F764" s="273">
        <v>2455663</v>
      </c>
      <c r="G764" s="273">
        <v>1163363</v>
      </c>
      <c r="H764" s="273">
        <v>472</v>
      </c>
      <c r="I764" s="273">
        <v>1579109</v>
      </c>
      <c r="J764" s="273">
        <v>357513</v>
      </c>
      <c r="K764" s="273">
        <v>22738</v>
      </c>
      <c r="L764" s="273">
        <v>8664</v>
      </c>
      <c r="M764" s="273">
        <v>3020</v>
      </c>
      <c r="N764" s="273">
        <v>157928452</v>
      </c>
      <c r="O764" s="273">
        <v>29385428</v>
      </c>
      <c r="P764" s="273">
        <v>27038</v>
      </c>
      <c r="Q764" s="273">
        <v>7663</v>
      </c>
      <c r="R764" s="273">
        <v>8311</v>
      </c>
      <c r="S764" s="273">
        <v>204184</v>
      </c>
      <c r="T764" s="275">
        <v>30.5</v>
      </c>
      <c r="U764" s="273"/>
      <c r="V764" s="274"/>
      <c r="W764" s="273"/>
      <c r="X764" s="273"/>
      <c r="Y764" s="273">
        <v>8203727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5" customHeight="1" x14ac:dyDescent="0.35">
      <c r="A765" s="209" t="e">
        <v>#VALUE!</v>
      </c>
      <c r="B765" s="273">
        <v>0</v>
      </c>
      <c r="C765" s="275">
        <v>0</v>
      </c>
      <c r="D765" s="273">
        <v>0</v>
      </c>
      <c r="E765" s="273">
        <v>0</v>
      </c>
      <c r="F765" s="273">
        <v>0</v>
      </c>
      <c r="G765" s="273">
        <v>0</v>
      </c>
      <c r="H765" s="273">
        <v>0</v>
      </c>
      <c r="I765" s="273">
        <v>0</v>
      </c>
      <c r="J765" s="273">
        <v>0</v>
      </c>
      <c r="K765" s="273">
        <v>0</v>
      </c>
      <c r="L765" s="273">
        <v>0</v>
      </c>
      <c r="M765" s="273">
        <v>0</v>
      </c>
      <c r="N765" s="273">
        <v>0</v>
      </c>
      <c r="O765" s="273">
        <v>0</v>
      </c>
      <c r="P765" s="273">
        <v>0</v>
      </c>
      <c r="Q765" s="273">
        <v>0</v>
      </c>
      <c r="R765" s="273">
        <v>0</v>
      </c>
      <c r="S765" s="273">
        <v>0</v>
      </c>
      <c r="T765" s="275">
        <v>0</v>
      </c>
      <c r="U765" s="273"/>
      <c r="V765" s="274"/>
      <c r="W765" s="273"/>
      <c r="X765" s="273"/>
      <c r="Y765" s="273"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5" customHeight="1" x14ac:dyDescent="0.35">
      <c r="A766" s="209" t="e">
        <v>#VALUE!</v>
      </c>
      <c r="B766" s="273">
        <v>0</v>
      </c>
      <c r="C766" s="275">
        <v>0</v>
      </c>
      <c r="D766" s="273">
        <v>0</v>
      </c>
      <c r="E766" s="273">
        <v>0</v>
      </c>
      <c r="F766" s="273">
        <v>0</v>
      </c>
      <c r="G766" s="273">
        <v>0</v>
      </c>
      <c r="H766" s="273">
        <v>0</v>
      </c>
      <c r="I766" s="273">
        <v>0</v>
      </c>
      <c r="J766" s="273">
        <v>0</v>
      </c>
      <c r="K766" s="273">
        <v>0</v>
      </c>
      <c r="L766" s="273">
        <v>0</v>
      </c>
      <c r="M766" s="273">
        <v>0</v>
      </c>
      <c r="N766" s="273">
        <v>0</v>
      </c>
      <c r="O766" s="273">
        <v>0</v>
      </c>
      <c r="P766" s="273">
        <v>0</v>
      </c>
      <c r="Q766" s="273">
        <v>0</v>
      </c>
      <c r="R766" s="273">
        <v>0</v>
      </c>
      <c r="S766" s="273">
        <v>0</v>
      </c>
      <c r="T766" s="275">
        <v>0</v>
      </c>
      <c r="U766" s="273"/>
      <c r="V766" s="274"/>
      <c r="W766" s="273"/>
      <c r="X766" s="273"/>
      <c r="Y766" s="273"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5" customHeight="1" x14ac:dyDescent="0.35">
      <c r="A767" s="209" t="e">
        <v>#VALUE!</v>
      </c>
      <c r="B767" s="273">
        <v>199030</v>
      </c>
      <c r="C767" s="275">
        <v>294.79000000000002</v>
      </c>
      <c r="D767" s="273">
        <v>33187105</v>
      </c>
      <c r="E767" s="273">
        <v>6666484</v>
      </c>
      <c r="F767" s="273">
        <v>1585810</v>
      </c>
      <c r="G767" s="273">
        <v>2685408</v>
      </c>
      <c r="H767" s="273">
        <v>320015</v>
      </c>
      <c r="I767" s="273">
        <v>5027219</v>
      </c>
      <c r="J767" s="273">
        <v>2484105</v>
      </c>
      <c r="K767" s="273">
        <v>4254668</v>
      </c>
      <c r="L767" s="273">
        <v>1614744</v>
      </c>
      <c r="M767" s="273">
        <v>1822325</v>
      </c>
      <c r="N767" s="273">
        <v>89843561</v>
      </c>
      <c r="O767" s="273">
        <v>146523</v>
      </c>
      <c r="P767" s="273">
        <v>15672</v>
      </c>
      <c r="Q767" s="273">
        <v>0</v>
      </c>
      <c r="R767" s="273">
        <v>4817</v>
      </c>
      <c r="S767" s="273">
        <v>8641</v>
      </c>
      <c r="T767" s="275">
        <v>39.26</v>
      </c>
      <c r="U767" s="273"/>
      <c r="V767" s="274"/>
      <c r="W767" s="273"/>
      <c r="X767" s="273"/>
      <c r="Y767" s="273">
        <v>13852765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5" customHeight="1" x14ac:dyDescent="0.35">
      <c r="A768" s="209" t="e">
        <v>#VALUE!</v>
      </c>
      <c r="B768" s="273">
        <v>9750</v>
      </c>
      <c r="C768" s="275">
        <v>3.41</v>
      </c>
      <c r="D768" s="273">
        <v>261058</v>
      </c>
      <c r="E768" s="273">
        <v>83469</v>
      </c>
      <c r="F768" s="273">
        <v>0</v>
      </c>
      <c r="G768" s="273">
        <v>149</v>
      </c>
      <c r="H768" s="273">
        <v>0</v>
      </c>
      <c r="I768" s="273">
        <v>77021</v>
      </c>
      <c r="J768" s="273">
        <v>34</v>
      </c>
      <c r="K768" s="273">
        <v>0</v>
      </c>
      <c r="L768" s="273">
        <v>575</v>
      </c>
      <c r="M768" s="273">
        <v>75154</v>
      </c>
      <c r="N768" s="273">
        <v>2174082</v>
      </c>
      <c r="O768" s="273">
        <v>1850012</v>
      </c>
      <c r="P768" s="273">
        <v>76</v>
      </c>
      <c r="Q768" s="273">
        <v>0</v>
      </c>
      <c r="R768" s="273">
        <v>23</v>
      </c>
      <c r="S768" s="273">
        <v>0</v>
      </c>
      <c r="T768" s="275">
        <v>0</v>
      </c>
      <c r="U768" s="273"/>
      <c r="V768" s="274"/>
      <c r="W768" s="273"/>
      <c r="X768" s="273"/>
      <c r="Y768" s="273">
        <v>99262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5" customHeight="1" x14ac:dyDescent="0.35">
      <c r="A769" s="209" t="e">
        <v>#VALUE!</v>
      </c>
      <c r="B769" s="273">
        <v>3163</v>
      </c>
      <c r="C769" s="275">
        <v>1.83</v>
      </c>
      <c r="D769" s="273">
        <v>177964</v>
      </c>
      <c r="E769" s="273">
        <v>52259</v>
      </c>
      <c r="F769" s="273">
        <v>0</v>
      </c>
      <c r="G769" s="273">
        <v>124</v>
      </c>
      <c r="H769" s="273">
        <v>0</v>
      </c>
      <c r="I769" s="273">
        <v>25323</v>
      </c>
      <c r="J769" s="273">
        <v>3</v>
      </c>
      <c r="K769" s="273">
        <v>0</v>
      </c>
      <c r="L769" s="273">
        <v>559</v>
      </c>
      <c r="M769" s="273">
        <v>11398</v>
      </c>
      <c r="N769" s="273">
        <v>1248468</v>
      </c>
      <c r="O769" s="273">
        <v>1153098</v>
      </c>
      <c r="P769" s="273">
        <v>77</v>
      </c>
      <c r="Q769" s="273">
        <v>0</v>
      </c>
      <c r="R769" s="273">
        <v>24</v>
      </c>
      <c r="S769" s="273">
        <v>0</v>
      </c>
      <c r="T769" s="275">
        <v>0</v>
      </c>
      <c r="U769" s="273"/>
      <c r="V769" s="274"/>
      <c r="W769" s="273"/>
      <c r="X769" s="273"/>
      <c r="Y769" s="273">
        <v>68286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5" customHeight="1" x14ac:dyDescent="0.35">
      <c r="A770" s="209" t="e">
        <v>#VALUE!</v>
      </c>
      <c r="B770" s="273">
        <v>0</v>
      </c>
      <c r="C770" s="275">
        <v>0</v>
      </c>
      <c r="D770" s="273">
        <v>0</v>
      </c>
      <c r="E770" s="273">
        <v>0</v>
      </c>
      <c r="F770" s="273">
        <v>0</v>
      </c>
      <c r="G770" s="273">
        <v>0</v>
      </c>
      <c r="H770" s="273">
        <v>0</v>
      </c>
      <c r="I770" s="273">
        <v>0</v>
      </c>
      <c r="J770" s="273">
        <v>0</v>
      </c>
      <c r="K770" s="273">
        <v>0</v>
      </c>
      <c r="L770" s="273">
        <v>0</v>
      </c>
      <c r="M770" s="273">
        <v>0</v>
      </c>
      <c r="N770" s="273">
        <v>0</v>
      </c>
      <c r="O770" s="273">
        <v>0</v>
      </c>
      <c r="P770" s="273">
        <v>0</v>
      </c>
      <c r="Q770" s="273">
        <v>0</v>
      </c>
      <c r="R770" s="273">
        <v>0</v>
      </c>
      <c r="S770" s="273">
        <v>0</v>
      </c>
      <c r="T770" s="275">
        <v>0</v>
      </c>
      <c r="U770" s="273"/>
      <c r="V770" s="274"/>
      <c r="W770" s="273"/>
      <c r="X770" s="273"/>
      <c r="Y770" s="273"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5" customHeight="1" x14ac:dyDescent="0.35">
      <c r="A771" s="209" t="e">
        <v>#VALUE!</v>
      </c>
      <c r="B771" s="273">
        <v>0</v>
      </c>
      <c r="C771" s="275">
        <v>0</v>
      </c>
      <c r="D771" s="273">
        <v>0</v>
      </c>
      <c r="E771" s="273">
        <v>0</v>
      </c>
      <c r="F771" s="273">
        <v>0</v>
      </c>
      <c r="G771" s="273">
        <v>0</v>
      </c>
      <c r="H771" s="273">
        <v>0</v>
      </c>
      <c r="I771" s="273">
        <v>0</v>
      </c>
      <c r="J771" s="273">
        <v>0</v>
      </c>
      <c r="K771" s="273">
        <v>0</v>
      </c>
      <c r="L771" s="273">
        <v>0</v>
      </c>
      <c r="M771" s="273">
        <v>0</v>
      </c>
      <c r="N771" s="273">
        <v>0</v>
      </c>
      <c r="O771" s="273">
        <v>0</v>
      </c>
      <c r="P771" s="273">
        <v>0</v>
      </c>
      <c r="Q771" s="273">
        <v>0</v>
      </c>
      <c r="R771" s="273">
        <v>0</v>
      </c>
      <c r="S771" s="273">
        <v>0</v>
      </c>
      <c r="T771" s="275">
        <v>0</v>
      </c>
      <c r="U771" s="273"/>
      <c r="V771" s="274"/>
      <c r="W771" s="273"/>
      <c r="X771" s="273"/>
      <c r="Y771" s="273"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5" customHeight="1" x14ac:dyDescent="0.35">
      <c r="A772" s="209" t="e">
        <v>#VALUE!</v>
      </c>
      <c r="B772" s="273">
        <v>0</v>
      </c>
      <c r="C772" s="275">
        <v>0</v>
      </c>
      <c r="D772" s="273">
        <v>0</v>
      </c>
      <c r="E772" s="273">
        <v>0</v>
      </c>
      <c r="F772" s="273">
        <v>0</v>
      </c>
      <c r="G772" s="273">
        <v>0</v>
      </c>
      <c r="H772" s="273">
        <v>0</v>
      </c>
      <c r="I772" s="273">
        <v>0</v>
      </c>
      <c r="J772" s="273">
        <v>0</v>
      </c>
      <c r="K772" s="273">
        <v>0</v>
      </c>
      <c r="L772" s="273">
        <v>0</v>
      </c>
      <c r="M772" s="273">
        <v>0</v>
      </c>
      <c r="N772" s="273">
        <v>0</v>
      </c>
      <c r="O772" s="273">
        <v>0</v>
      </c>
      <c r="P772" s="273">
        <v>0</v>
      </c>
      <c r="Q772" s="273">
        <v>0</v>
      </c>
      <c r="R772" s="273">
        <v>0</v>
      </c>
      <c r="S772" s="273">
        <v>0</v>
      </c>
      <c r="T772" s="275">
        <v>0</v>
      </c>
      <c r="U772" s="273"/>
      <c r="V772" s="274"/>
      <c r="W772" s="273"/>
      <c r="X772" s="273"/>
      <c r="Y772" s="273"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5" customHeight="1" x14ac:dyDescent="0.35">
      <c r="A773" s="209" t="e">
        <v>#VALUE!</v>
      </c>
      <c r="B773" s="273">
        <v>0</v>
      </c>
      <c r="C773" s="275">
        <v>0</v>
      </c>
      <c r="D773" s="273">
        <v>0</v>
      </c>
      <c r="E773" s="273">
        <v>0</v>
      </c>
      <c r="F773" s="273">
        <v>0</v>
      </c>
      <c r="G773" s="273">
        <v>0</v>
      </c>
      <c r="H773" s="273">
        <v>0</v>
      </c>
      <c r="I773" s="273">
        <v>0</v>
      </c>
      <c r="J773" s="273">
        <v>0</v>
      </c>
      <c r="K773" s="273">
        <v>0</v>
      </c>
      <c r="L773" s="273">
        <v>0</v>
      </c>
      <c r="M773" s="273">
        <v>0</v>
      </c>
      <c r="N773" s="273">
        <v>0</v>
      </c>
      <c r="O773" s="273">
        <v>0</v>
      </c>
      <c r="P773" s="273">
        <v>0</v>
      </c>
      <c r="Q773" s="273">
        <v>0</v>
      </c>
      <c r="R773" s="273">
        <v>0</v>
      </c>
      <c r="S773" s="273">
        <v>0</v>
      </c>
      <c r="T773" s="275">
        <v>0</v>
      </c>
      <c r="U773" s="273"/>
      <c r="V773" s="274"/>
      <c r="W773" s="273"/>
      <c r="X773" s="273"/>
      <c r="Y773" s="273"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5" customHeight="1" x14ac:dyDescent="0.35">
      <c r="A774" s="209" t="e">
        <v>#VALUE!</v>
      </c>
      <c r="B774" s="273">
        <v>0</v>
      </c>
      <c r="C774" s="275">
        <v>0</v>
      </c>
      <c r="D774" s="273">
        <v>0</v>
      </c>
      <c r="E774" s="273">
        <v>0</v>
      </c>
      <c r="F774" s="273">
        <v>0</v>
      </c>
      <c r="G774" s="273">
        <v>0</v>
      </c>
      <c r="H774" s="273">
        <v>0</v>
      </c>
      <c r="I774" s="273">
        <v>0</v>
      </c>
      <c r="J774" s="273">
        <v>0</v>
      </c>
      <c r="K774" s="273">
        <v>0</v>
      </c>
      <c r="L774" s="273">
        <v>0</v>
      </c>
      <c r="M774" s="273">
        <v>0</v>
      </c>
      <c r="N774" s="273">
        <v>0</v>
      </c>
      <c r="O774" s="273">
        <v>0</v>
      </c>
      <c r="P774" s="273">
        <v>0</v>
      </c>
      <c r="Q774" s="273">
        <v>0</v>
      </c>
      <c r="R774" s="273">
        <v>0</v>
      </c>
      <c r="S774" s="273">
        <v>0</v>
      </c>
      <c r="T774" s="275">
        <v>0</v>
      </c>
      <c r="U774" s="273"/>
      <c r="V774" s="274"/>
      <c r="W774" s="273"/>
      <c r="X774" s="273"/>
      <c r="Y774" s="273"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5" customHeight="1" x14ac:dyDescent="0.35">
      <c r="A775" s="209" t="e">
        <v>#VALUE!</v>
      </c>
      <c r="B775" s="273">
        <v>0</v>
      </c>
      <c r="C775" s="275">
        <v>0</v>
      </c>
      <c r="D775" s="273">
        <v>0</v>
      </c>
      <c r="E775" s="273">
        <v>0</v>
      </c>
      <c r="F775" s="273">
        <v>0</v>
      </c>
      <c r="G775" s="273">
        <v>0</v>
      </c>
      <c r="H775" s="273">
        <v>0</v>
      </c>
      <c r="I775" s="273">
        <v>51405</v>
      </c>
      <c r="J775" s="273">
        <v>0</v>
      </c>
      <c r="K775" s="273">
        <v>0</v>
      </c>
      <c r="L775" s="273">
        <v>0</v>
      </c>
      <c r="M775" s="273">
        <v>0</v>
      </c>
      <c r="N775" s="273">
        <v>0</v>
      </c>
      <c r="O775" s="273">
        <v>0</v>
      </c>
      <c r="P775" s="273">
        <v>0</v>
      </c>
      <c r="Q775" s="273">
        <v>0</v>
      </c>
      <c r="R775" s="273">
        <v>0</v>
      </c>
      <c r="S775" s="273">
        <v>0</v>
      </c>
      <c r="T775" s="275">
        <v>0</v>
      </c>
      <c r="U775" s="273"/>
      <c r="V775" s="274"/>
      <c r="W775" s="273"/>
      <c r="X775" s="273"/>
      <c r="Y775" s="273">
        <v>9177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5" customHeight="1" x14ac:dyDescent="0.35">
      <c r="A776" s="209" t="e">
        <v>#VALUE!</v>
      </c>
      <c r="B776" s="273">
        <v>0</v>
      </c>
      <c r="C776" s="275">
        <v>0</v>
      </c>
      <c r="D776" s="273">
        <v>0</v>
      </c>
      <c r="E776" s="273">
        <v>0</v>
      </c>
      <c r="F776" s="273">
        <v>0</v>
      </c>
      <c r="G776" s="273">
        <v>0</v>
      </c>
      <c r="H776" s="273">
        <v>0</v>
      </c>
      <c r="I776" s="273">
        <v>0</v>
      </c>
      <c r="J776" s="273">
        <v>0</v>
      </c>
      <c r="K776" s="273">
        <v>0</v>
      </c>
      <c r="L776" s="273">
        <v>0</v>
      </c>
      <c r="M776" s="273">
        <v>0</v>
      </c>
      <c r="N776" s="273">
        <v>0</v>
      </c>
      <c r="O776" s="273">
        <v>0</v>
      </c>
      <c r="P776" s="273">
        <v>0</v>
      </c>
      <c r="Q776" s="273">
        <v>0</v>
      </c>
      <c r="R776" s="273">
        <v>0</v>
      </c>
      <c r="S776" s="273">
        <v>0</v>
      </c>
      <c r="T776" s="275">
        <v>0</v>
      </c>
      <c r="U776" s="273"/>
      <c r="V776" s="274"/>
      <c r="W776" s="273"/>
      <c r="X776" s="273"/>
      <c r="Y776" s="273"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5" customHeight="1" x14ac:dyDescent="0.35">
      <c r="A777" s="209" t="e">
        <v>#VALUE!</v>
      </c>
      <c r="B777" s="273">
        <v>0</v>
      </c>
      <c r="C777" s="275">
        <v>0</v>
      </c>
      <c r="D777" s="273">
        <v>0</v>
      </c>
      <c r="E777" s="273">
        <v>0</v>
      </c>
      <c r="F777" s="273">
        <v>0</v>
      </c>
      <c r="G777" s="273">
        <v>0</v>
      </c>
      <c r="H777" s="273">
        <v>0</v>
      </c>
      <c r="I777" s="273">
        <v>0</v>
      </c>
      <c r="J777" s="273">
        <v>0</v>
      </c>
      <c r="K777" s="273">
        <v>0</v>
      </c>
      <c r="L777" s="273">
        <v>0</v>
      </c>
      <c r="M777" s="273">
        <v>0</v>
      </c>
      <c r="N777" s="273">
        <v>0</v>
      </c>
      <c r="O777" s="273">
        <v>0</v>
      </c>
      <c r="P777" s="273">
        <v>0</v>
      </c>
      <c r="Q777" s="273">
        <v>0</v>
      </c>
      <c r="R777" s="273">
        <v>0</v>
      </c>
      <c r="S777" s="273">
        <v>0</v>
      </c>
      <c r="T777" s="275">
        <v>0</v>
      </c>
      <c r="U777" s="273"/>
      <c r="V777" s="274"/>
      <c r="W777" s="273"/>
      <c r="X777" s="273"/>
      <c r="Y777" s="273">
        <v>0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5" customHeight="1" x14ac:dyDescent="0.35">
      <c r="A778" s="209" t="e">
        <v>#VALUE!</v>
      </c>
      <c r="B778" s="273">
        <v>0</v>
      </c>
      <c r="C778" s="275">
        <v>0</v>
      </c>
      <c r="D778" s="273">
        <v>0</v>
      </c>
      <c r="E778" s="273">
        <v>0</v>
      </c>
      <c r="F778" s="273">
        <v>0</v>
      </c>
      <c r="G778" s="273">
        <v>0</v>
      </c>
      <c r="H778" s="273">
        <v>0</v>
      </c>
      <c r="I778" s="273">
        <v>0</v>
      </c>
      <c r="J778" s="273">
        <v>0</v>
      </c>
      <c r="K778" s="273">
        <v>0</v>
      </c>
      <c r="L778" s="273">
        <v>0</v>
      </c>
      <c r="M778" s="273">
        <v>0</v>
      </c>
      <c r="N778" s="273">
        <v>0</v>
      </c>
      <c r="O778" s="273">
        <v>0</v>
      </c>
      <c r="P778" s="273">
        <v>0</v>
      </c>
      <c r="Q778" s="273">
        <v>0</v>
      </c>
      <c r="R778" s="273">
        <v>0</v>
      </c>
      <c r="S778" s="273">
        <v>0</v>
      </c>
      <c r="T778" s="275">
        <v>0</v>
      </c>
      <c r="U778" s="273"/>
      <c r="V778" s="274"/>
      <c r="W778" s="273"/>
      <c r="X778" s="273"/>
      <c r="Y778" s="273"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5" customHeight="1" x14ac:dyDescent="0.35">
      <c r="A779" s="209" t="e">
        <v>#VALUE!</v>
      </c>
      <c r="B779" s="273"/>
      <c r="C779" s="275">
        <v>12.66</v>
      </c>
      <c r="D779" s="273">
        <v>6383614</v>
      </c>
      <c r="E779" s="273">
        <v>317731</v>
      </c>
      <c r="F779" s="273">
        <v>4218300</v>
      </c>
      <c r="G779" s="273">
        <v>235925</v>
      </c>
      <c r="H779" s="273">
        <v>3779</v>
      </c>
      <c r="I779" s="273">
        <v>54334</v>
      </c>
      <c r="J779" s="273">
        <v>255</v>
      </c>
      <c r="K779" s="273">
        <v>3231</v>
      </c>
      <c r="L779" s="273">
        <v>808251</v>
      </c>
      <c r="M779" s="273">
        <v>2688613</v>
      </c>
      <c r="N779" s="273">
        <v>200673</v>
      </c>
      <c r="O779" s="273">
        <v>113922</v>
      </c>
      <c r="P779" s="273">
        <v>425</v>
      </c>
      <c r="Q779" s="273">
        <v>8377</v>
      </c>
      <c r="R779" s="273">
        <v>131</v>
      </c>
      <c r="S779" s="273">
        <v>0</v>
      </c>
      <c r="T779" s="275">
        <v>2.94</v>
      </c>
      <c r="U779" s="273"/>
      <c r="V779" s="274"/>
      <c r="W779" s="273"/>
      <c r="X779" s="273"/>
      <c r="Y779" s="273">
        <v>2142858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5" customHeight="1" x14ac:dyDescent="0.35">
      <c r="A780" s="209" t="e">
        <v>#VALUE!</v>
      </c>
      <c r="B780" s="273"/>
      <c r="C780" s="275">
        <v>0</v>
      </c>
      <c r="D780" s="273">
        <v>0</v>
      </c>
      <c r="E780" s="273">
        <v>0</v>
      </c>
      <c r="F780" s="273">
        <v>0</v>
      </c>
      <c r="G780" s="273">
        <v>0</v>
      </c>
      <c r="H780" s="273">
        <v>0</v>
      </c>
      <c r="I780" s="273">
        <v>0</v>
      </c>
      <c r="J780" s="273">
        <v>0</v>
      </c>
      <c r="K780" s="273">
        <v>0</v>
      </c>
      <c r="L780" s="273">
        <v>0</v>
      </c>
      <c r="M780" s="273">
        <v>0</v>
      </c>
      <c r="N780" s="273"/>
      <c r="O780" s="273"/>
      <c r="P780" s="273">
        <v>0</v>
      </c>
      <c r="Q780" s="273">
        <v>0</v>
      </c>
      <c r="R780" s="273">
        <v>0</v>
      </c>
      <c r="S780" s="273">
        <v>0</v>
      </c>
      <c r="T780" s="275"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5" customHeight="1" x14ac:dyDescent="0.35">
      <c r="A781" s="209" t="e">
        <v>#VALUE!</v>
      </c>
      <c r="B781" s="273"/>
      <c r="C781" s="275">
        <v>0</v>
      </c>
      <c r="D781" s="273">
        <v>0</v>
      </c>
      <c r="E781" s="273">
        <v>0</v>
      </c>
      <c r="F781" s="273">
        <v>0</v>
      </c>
      <c r="G781" s="273">
        <v>0</v>
      </c>
      <c r="H781" s="273">
        <v>0</v>
      </c>
      <c r="I781" s="273">
        <v>0</v>
      </c>
      <c r="J781" s="273">
        <v>0</v>
      </c>
      <c r="K781" s="273">
        <v>0</v>
      </c>
      <c r="L781" s="273">
        <v>0</v>
      </c>
      <c r="M781" s="273">
        <v>0</v>
      </c>
      <c r="N781" s="273"/>
      <c r="O781" s="273"/>
      <c r="P781" s="273">
        <v>0</v>
      </c>
      <c r="Q781" s="273">
        <v>0</v>
      </c>
      <c r="R781" s="273">
        <v>0</v>
      </c>
      <c r="S781" s="273">
        <v>0</v>
      </c>
      <c r="T781" s="275"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5" customHeight="1" x14ac:dyDescent="0.35">
      <c r="A782" s="209" t="e">
        <v>#VALUE!</v>
      </c>
      <c r="B782" s="273">
        <v>94990</v>
      </c>
      <c r="C782" s="275">
        <v>33.06</v>
      </c>
      <c r="D782" s="273">
        <v>1684167</v>
      </c>
      <c r="E782" s="273">
        <v>701071</v>
      </c>
      <c r="F782" s="273">
        <v>0</v>
      </c>
      <c r="G782" s="273">
        <v>753167</v>
      </c>
      <c r="H782" s="273">
        <v>289</v>
      </c>
      <c r="I782" s="273">
        <v>459700</v>
      </c>
      <c r="J782" s="273">
        <v>48120</v>
      </c>
      <c r="K782" s="273">
        <v>5518</v>
      </c>
      <c r="L782" s="273">
        <v>22004</v>
      </c>
      <c r="M782" s="273">
        <v>696292</v>
      </c>
      <c r="N782" s="273"/>
      <c r="O782" s="273"/>
      <c r="P782" s="273">
        <v>5726</v>
      </c>
      <c r="Q782" s="273">
        <v>0</v>
      </c>
      <c r="R782" s="273">
        <v>0</v>
      </c>
      <c r="S782" s="273">
        <v>0</v>
      </c>
      <c r="T782" s="275"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5" customHeight="1" x14ac:dyDescent="0.35">
      <c r="A783" s="209" t="e">
        <v>#VALUE!</v>
      </c>
      <c r="B783" s="273">
        <v>117641</v>
      </c>
      <c r="C783" s="275">
        <v>0</v>
      </c>
      <c r="D783" s="273">
        <v>0</v>
      </c>
      <c r="E783" s="273">
        <v>0</v>
      </c>
      <c r="F783" s="273">
        <v>0</v>
      </c>
      <c r="G783" s="273">
        <v>0</v>
      </c>
      <c r="H783" s="273">
        <v>0</v>
      </c>
      <c r="I783" s="273">
        <v>0</v>
      </c>
      <c r="J783" s="273">
        <v>0</v>
      </c>
      <c r="K783" s="273">
        <v>0</v>
      </c>
      <c r="L783" s="273">
        <v>0</v>
      </c>
      <c r="M783" s="273">
        <v>0</v>
      </c>
      <c r="N783" s="273"/>
      <c r="O783" s="273"/>
      <c r="P783" s="273">
        <v>0</v>
      </c>
      <c r="Q783" s="273">
        <v>0</v>
      </c>
      <c r="R783" s="273">
        <v>0</v>
      </c>
      <c r="S783" s="273">
        <v>0</v>
      </c>
      <c r="T783" s="275"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5" customHeight="1" x14ac:dyDescent="0.35">
      <c r="A784" s="209" t="e">
        <v>#VALUE!</v>
      </c>
      <c r="B784" s="273">
        <v>0</v>
      </c>
      <c r="C784" s="275">
        <v>0</v>
      </c>
      <c r="D784" s="273">
        <v>0</v>
      </c>
      <c r="E784" s="273">
        <v>0</v>
      </c>
      <c r="F784" s="273">
        <v>0</v>
      </c>
      <c r="G784" s="273">
        <v>0</v>
      </c>
      <c r="H784" s="273">
        <v>0</v>
      </c>
      <c r="I784" s="273">
        <v>0</v>
      </c>
      <c r="J784" s="273">
        <v>0</v>
      </c>
      <c r="K784" s="273">
        <v>0</v>
      </c>
      <c r="L784" s="273">
        <v>0</v>
      </c>
      <c r="M784" s="273">
        <v>0</v>
      </c>
      <c r="N784" s="273"/>
      <c r="O784" s="273"/>
      <c r="P784" s="273">
        <v>0</v>
      </c>
      <c r="Q784" s="273">
        <v>0</v>
      </c>
      <c r="R784" s="273">
        <v>0</v>
      </c>
      <c r="S784" s="273">
        <v>0</v>
      </c>
      <c r="T784" s="275"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5" customHeight="1" x14ac:dyDescent="0.35">
      <c r="A785" s="209" t="e">
        <v>#VALUE!</v>
      </c>
      <c r="B785" s="273"/>
      <c r="C785" s="275">
        <v>0</v>
      </c>
      <c r="D785" s="273">
        <v>0</v>
      </c>
      <c r="E785" s="273">
        <v>0</v>
      </c>
      <c r="F785" s="273">
        <v>0</v>
      </c>
      <c r="G785" s="273">
        <v>0</v>
      </c>
      <c r="H785" s="273">
        <v>0</v>
      </c>
      <c r="I785" s="273">
        <v>0</v>
      </c>
      <c r="J785" s="273">
        <v>0</v>
      </c>
      <c r="K785" s="273">
        <v>0</v>
      </c>
      <c r="L785" s="273">
        <v>0</v>
      </c>
      <c r="M785" s="273">
        <v>0</v>
      </c>
      <c r="N785" s="273"/>
      <c r="O785" s="273"/>
      <c r="P785" s="273">
        <v>0</v>
      </c>
      <c r="Q785" s="273">
        <v>0</v>
      </c>
      <c r="R785" s="273">
        <v>0</v>
      </c>
      <c r="S785" s="273">
        <v>0</v>
      </c>
      <c r="T785" s="275"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5" customHeight="1" x14ac:dyDescent="0.35">
      <c r="A786" s="209" t="e">
        <v>#VALUE!</v>
      </c>
      <c r="B786" s="273"/>
      <c r="C786" s="275">
        <v>0</v>
      </c>
      <c r="D786" s="273">
        <v>0</v>
      </c>
      <c r="E786" s="273">
        <v>0</v>
      </c>
      <c r="F786" s="273">
        <v>0</v>
      </c>
      <c r="G786" s="273">
        <v>0</v>
      </c>
      <c r="H786" s="273">
        <v>0</v>
      </c>
      <c r="I786" s="273">
        <v>0</v>
      </c>
      <c r="J786" s="273">
        <v>0</v>
      </c>
      <c r="K786" s="273">
        <v>0</v>
      </c>
      <c r="L786" s="273">
        <v>0</v>
      </c>
      <c r="M786" s="273">
        <v>0</v>
      </c>
      <c r="N786" s="273"/>
      <c r="O786" s="273"/>
      <c r="P786" s="273">
        <v>0</v>
      </c>
      <c r="Q786" s="273">
        <v>0</v>
      </c>
      <c r="R786" s="273">
        <v>0</v>
      </c>
      <c r="S786" s="273">
        <v>0</v>
      </c>
      <c r="T786" s="275"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5" customHeight="1" x14ac:dyDescent="0.35">
      <c r="A787" s="209" t="e">
        <v>#VALUE!</v>
      </c>
      <c r="B787" s="273"/>
      <c r="C787" s="275">
        <v>0</v>
      </c>
      <c r="D787" s="273">
        <v>0</v>
      </c>
      <c r="E787" s="273">
        <v>0</v>
      </c>
      <c r="F787" s="273">
        <v>0</v>
      </c>
      <c r="G787" s="273">
        <v>32775</v>
      </c>
      <c r="H787" s="273">
        <v>0</v>
      </c>
      <c r="I787" s="273">
        <v>0</v>
      </c>
      <c r="J787" s="273">
        <v>0</v>
      </c>
      <c r="K787" s="273">
        <v>213085</v>
      </c>
      <c r="L787" s="273">
        <v>0</v>
      </c>
      <c r="M787" s="273">
        <v>0</v>
      </c>
      <c r="N787" s="273"/>
      <c r="O787" s="273"/>
      <c r="P787" s="273">
        <v>0</v>
      </c>
      <c r="Q787" s="273">
        <v>0</v>
      </c>
      <c r="R787" s="273">
        <v>0</v>
      </c>
      <c r="S787" s="273">
        <v>0</v>
      </c>
      <c r="T787" s="275"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5" customHeight="1" x14ac:dyDescent="0.35">
      <c r="A788" s="209" t="e">
        <v>#VALUE!</v>
      </c>
      <c r="B788" s="273">
        <v>238248</v>
      </c>
      <c r="C788" s="275">
        <v>7.91</v>
      </c>
      <c r="D788" s="273">
        <v>556525</v>
      </c>
      <c r="E788" s="273">
        <v>188383</v>
      </c>
      <c r="F788" s="273">
        <v>0</v>
      </c>
      <c r="G788" s="273">
        <v>-639</v>
      </c>
      <c r="H788" s="273">
        <v>1477391</v>
      </c>
      <c r="I788" s="273">
        <v>4110232</v>
      </c>
      <c r="J788" s="273">
        <v>1194755</v>
      </c>
      <c r="K788" s="273">
        <v>54360</v>
      </c>
      <c r="L788" s="273">
        <v>325410</v>
      </c>
      <c r="M788" s="273">
        <v>2250182</v>
      </c>
      <c r="N788" s="273"/>
      <c r="O788" s="273"/>
      <c r="P788" s="273">
        <v>23344</v>
      </c>
      <c r="Q788" s="273">
        <v>0</v>
      </c>
      <c r="R788" s="273">
        <v>0</v>
      </c>
      <c r="S788" s="273">
        <v>0</v>
      </c>
      <c r="T788" s="275"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5" customHeight="1" x14ac:dyDescent="0.35">
      <c r="A789" s="209" t="e">
        <v>#VALUE!</v>
      </c>
      <c r="B789" s="273"/>
      <c r="C789" s="275">
        <v>35.08</v>
      </c>
      <c r="D789" s="273">
        <v>1946850</v>
      </c>
      <c r="E789" s="273">
        <v>734177</v>
      </c>
      <c r="F789" s="273">
        <v>0</v>
      </c>
      <c r="G789" s="273">
        <v>143275</v>
      </c>
      <c r="H789" s="273">
        <v>16426</v>
      </c>
      <c r="I789" s="273">
        <v>223556</v>
      </c>
      <c r="J789" s="273">
        <v>14771</v>
      </c>
      <c r="K789" s="273">
        <v>994</v>
      </c>
      <c r="L789" s="273">
        <v>5862</v>
      </c>
      <c r="M789" s="273">
        <v>98564</v>
      </c>
      <c r="N789" s="273"/>
      <c r="O789" s="273"/>
      <c r="P789" s="273">
        <v>4143</v>
      </c>
      <c r="Q789" s="273">
        <v>0</v>
      </c>
      <c r="R789" s="273">
        <v>0</v>
      </c>
      <c r="S789" s="273">
        <v>0</v>
      </c>
      <c r="T789" s="275"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5" customHeight="1" x14ac:dyDescent="0.35">
      <c r="A790" s="209" t="e">
        <v>#VALUE!</v>
      </c>
      <c r="B790" s="273"/>
      <c r="C790" s="275">
        <v>0</v>
      </c>
      <c r="D790" s="273">
        <v>0</v>
      </c>
      <c r="E790" s="273">
        <v>0</v>
      </c>
      <c r="F790" s="273">
        <v>0</v>
      </c>
      <c r="G790" s="273">
        <v>0</v>
      </c>
      <c r="H790" s="273">
        <v>0</v>
      </c>
      <c r="I790" s="273">
        <v>0</v>
      </c>
      <c r="J790" s="273">
        <v>0</v>
      </c>
      <c r="K790" s="273">
        <v>0</v>
      </c>
      <c r="L790" s="273">
        <v>0</v>
      </c>
      <c r="M790" s="273">
        <v>0</v>
      </c>
      <c r="N790" s="273"/>
      <c r="O790" s="273"/>
      <c r="P790" s="273">
        <v>0</v>
      </c>
      <c r="Q790" s="273">
        <v>0</v>
      </c>
      <c r="R790" s="273">
        <v>0</v>
      </c>
      <c r="S790" s="273">
        <v>0</v>
      </c>
      <c r="T790" s="275"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5" customHeight="1" x14ac:dyDescent="0.35">
      <c r="A791" s="209" t="e">
        <v>#VALUE!</v>
      </c>
      <c r="B791" s="273"/>
      <c r="C791" s="275">
        <v>0</v>
      </c>
      <c r="D791" s="273">
        <v>0</v>
      </c>
      <c r="E791" s="273">
        <v>0</v>
      </c>
      <c r="F791" s="273">
        <v>0</v>
      </c>
      <c r="G791" s="273">
        <v>0</v>
      </c>
      <c r="H791" s="273">
        <v>0</v>
      </c>
      <c r="I791" s="273">
        <v>0</v>
      </c>
      <c r="J791" s="273">
        <v>0</v>
      </c>
      <c r="K791" s="273">
        <v>0</v>
      </c>
      <c r="L791" s="273">
        <v>0</v>
      </c>
      <c r="M791" s="273">
        <v>0</v>
      </c>
      <c r="N791" s="273"/>
      <c r="O791" s="273"/>
      <c r="P791" s="273">
        <v>0</v>
      </c>
      <c r="Q791" s="273">
        <v>0</v>
      </c>
      <c r="R791" s="273">
        <v>0</v>
      </c>
      <c r="S791" s="273">
        <v>0</v>
      </c>
      <c r="T791" s="275"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5" customHeight="1" x14ac:dyDescent="0.35">
      <c r="A792" s="209" t="e">
        <v>#VALUE!</v>
      </c>
      <c r="B792" s="273"/>
      <c r="C792" s="275">
        <v>0</v>
      </c>
      <c r="D792" s="273">
        <v>0</v>
      </c>
      <c r="E792" s="273">
        <v>0</v>
      </c>
      <c r="F792" s="273">
        <v>0</v>
      </c>
      <c r="G792" s="273">
        <v>36921</v>
      </c>
      <c r="H792" s="273">
        <v>0</v>
      </c>
      <c r="I792" s="273">
        <v>656</v>
      </c>
      <c r="J792" s="273">
        <v>358</v>
      </c>
      <c r="K792" s="273">
        <v>400</v>
      </c>
      <c r="L792" s="273">
        <v>561</v>
      </c>
      <c r="M792" s="273">
        <v>49864</v>
      </c>
      <c r="N792" s="273"/>
      <c r="O792" s="273"/>
      <c r="P792" s="273">
        <v>266</v>
      </c>
      <c r="Q792" s="273">
        <v>0</v>
      </c>
      <c r="R792" s="273">
        <v>82</v>
      </c>
      <c r="S792" s="273">
        <v>0</v>
      </c>
      <c r="T792" s="275"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5" customHeight="1" x14ac:dyDescent="0.35">
      <c r="A793" s="209" t="e">
        <v>#VALUE!</v>
      </c>
      <c r="B793" s="273"/>
      <c r="C793" s="275">
        <v>0</v>
      </c>
      <c r="D793" s="273">
        <v>0</v>
      </c>
      <c r="E793" s="273">
        <v>0</v>
      </c>
      <c r="F793" s="273">
        <v>0</v>
      </c>
      <c r="G793" s="273">
        <v>0</v>
      </c>
      <c r="H793" s="273">
        <v>0</v>
      </c>
      <c r="I793" s="273">
        <v>0</v>
      </c>
      <c r="J793" s="273">
        <v>0</v>
      </c>
      <c r="K793" s="273">
        <v>0</v>
      </c>
      <c r="L793" s="273">
        <v>0</v>
      </c>
      <c r="M793" s="273">
        <v>0</v>
      </c>
      <c r="N793" s="273"/>
      <c r="O793" s="273"/>
      <c r="P793" s="273">
        <v>0</v>
      </c>
      <c r="Q793" s="273">
        <v>0</v>
      </c>
      <c r="R793" s="273">
        <v>0</v>
      </c>
      <c r="S793" s="273">
        <v>0</v>
      </c>
      <c r="T793" s="275"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5" customHeight="1" x14ac:dyDescent="0.35">
      <c r="A794" s="209" t="e">
        <v>#VALUE!</v>
      </c>
      <c r="B794" s="273"/>
      <c r="C794" s="275">
        <v>0</v>
      </c>
      <c r="D794" s="273">
        <v>0</v>
      </c>
      <c r="E794" s="273">
        <v>0</v>
      </c>
      <c r="F794" s="273">
        <v>0</v>
      </c>
      <c r="G794" s="273">
        <v>0</v>
      </c>
      <c r="H794" s="273">
        <v>0</v>
      </c>
      <c r="I794" s="273">
        <v>648696</v>
      </c>
      <c r="J794" s="273">
        <v>556</v>
      </c>
      <c r="K794" s="273">
        <v>0</v>
      </c>
      <c r="L794" s="273">
        <v>0</v>
      </c>
      <c r="M794" s="273">
        <v>0</v>
      </c>
      <c r="N794" s="273"/>
      <c r="O794" s="273"/>
      <c r="P794" s="273">
        <v>0</v>
      </c>
      <c r="Q794" s="273">
        <v>0</v>
      </c>
      <c r="R794" s="273">
        <v>0</v>
      </c>
      <c r="S794" s="273">
        <v>0</v>
      </c>
      <c r="T794" s="275"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5" customHeight="1" x14ac:dyDescent="0.35">
      <c r="A795" s="209" t="e">
        <v>#VALUE!</v>
      </c>
      <c r="B795" s="273"/>
      <c r="C795" s="275">
        <v>1.84</v>
      </c>
      <c r="D795" s="273">
        <v>83981</v>
      </c>
      <c r="E795" s="273">
        <v>31601</v>
      </c>
      <c r="F795" s="273">
        <v>0</v>
      </c>
      <c r="G795" s="273">
        <v>22401</v>
      </c>
      <c r="H795" s="273">
        <v>4</v>
      </c>
      <c r="I795" s="273">
        <v>5367463</v>
      </c>
      <c r="J795" s="273">
        <v>16290</v>
      </c>
      <c r="K795" s="273">
        <v>3675</v>
      </c>
      <c r="L795" s="273">
        <v>-10</v>
      </c>
      <c r="M795" s="273">
        <v>0</v>
      </c>
      <c r="N795" s="273"/>
      <c r="O795" s="273"/>
      <c r="P795" s="273">
        <v>0</v>
      </c>
      <c r="Q795" s="273">
        <v>0</v>
      </c>
      <c r="R795" s="273">
        <v>0</v>
      </c>
      <c r="S795" s="273">
        <v>0</v>
      </c>
      <c r="T795" s="275"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5" customHeight="1" x14ac:dyDescent="0.35">
      <c r="A796" s="209" t="e">
        <v>#VALUE!</v>
      </c>
      <c r="B796" s="273"/>
      <c r="C796" s="275">
        <v>0</v>
      </c>
      <c r="D796" s="273">
        <v>0</v>
      </c>
      <c r="E796" s="273">
        <v>0</v>
      </c>
      <c r="F796" s="273">
        <v>0</v>
      </c>
      <c r="G796" s="273">
        <v>0</v>
      </c>
      <c r="H796" s="273">
        <v>0</v>
      </c>
      <c r="I796" s="273">
        <v>0</v>
      </c>
      <c r="J796" s="273">
        <v>0</v>
      </c>
      <c r="K796" s="273">
        <v>0</v>
      </c>
      <c r="L796" s="273">
        <v>0</v>
      </c>
      <c r="M796" s="273">
        <v>0</v>
      </c>
      <c r="N796" s="273"/>
      <c r="O796" s="273"/>
      <c r="P796" s="273">
        <v>0</v>
      </c>
      <c r="Q796" s="273">
        <v>0</v>
      </c>
      <c r="R796" s="273">
        <v>0</v>
      </c>
      <c r="S796" s="273">
        <v>0</v>
      </c>
      <c r="T796" s="275"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5" customHeight="1" x14ac:dyDescent="0.35">
      <c r="A797" s="209" t="e">
        <v>#VALUE!</v>
      </c>
      <c r="B797" s="273"/>
      <c r="C797" s="275">
        <v>4.01</v>
      </c>
      <c r="D797" s="273">
        <v>560764</v>
      </c>
      <c r="E797" s="273">
        <v>137280</v>
      </c>
      <c r="F797" s="273">
        <v>-54528</v>
      </c>
      <c r="G797" s="273">
        <v>28060</v>
      </c>
      <c r="H797" s="273">
        <v>2003</v>
      </c>
      <c r="I797" s="273">
        <v>670129</v>
      </c>
      <c r="J797" s="273">
        <v>85304</v>
      </c>
      <c r="K797" s="273">
        <v>51515</v>
      </c>
      <c r="L797" s="273">
        <v>326849</v>
      </c>
      <c r="M797" s="273">
        <v>282580</v>
      </c>
      <c r="N797" s="273"/>
      <c r="O797" s="273"/>
      <c r="P797" s="273">
        <v>21347</v>
      </c>
      <c r="Q797" s="273">
        <v>0</v>
      </c>
      <c r="R797" s="273">
        <v>0</v>
      </c>
      <c r="S797" s="273">
        <v>0</v>
      </c>
      <c r="T797" s="275"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5" customHeight="1" x14ac:dyDescent="0.35">
      <c r="A798" s="209" t="e">
        <v>#VALUE!</v>
      </c>
      <c r="B798" s="273"/>
      <c r="C798" s="275">
        <v>0</v>
      </c>
      <c r="D798" s="273">
        <v>0</v>
      </c>
      <c r="E798" s="273">
        <v>0</v>
      </c>
      <c r="F798" s="273">
        <v>0</v>
      </c>
      <c r="G798" s="273">
        <v>0</v>
      </c>
      <c r="H798" s="273">
        <v>0</v>
      </c>
      <c r="I798" s="273">
        <v>0</v>
      </c>
      <c r="J798" s="273">
        <v>0</v>
      </c>
      <c r="K798" s="273">
        <v>0</v>
      </c>
      <c r="L798" s="273">
        <v>0</v>
      </c>
      <c r="M798" s="273">
        <v>0</v>
      </c>
      <c r="N798" s="273"/>
      <c r="O798" s="273"/>
      <c r="P798" s="273">
        <v>0</v>
      </c>
      <c r="Q798" s="273">
        <v>0</v>
      </c>
      <c r="R798" s="273">
        <v>0</v>
      </c>
      <c r="S798" s="273">
        <v>0</v>
      </c>
      <c r="T798" s="275"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5" customHeight="1" x14ac:dyDescent="0.35">
      <c r="A799" s="209" t="e">
        <v>#VALUE!</v>
      </c>
      <c r="B799" s="273"/>
      <c r="C799" s="275">
        <v>0</v>
      </c>
      <c r="D799" s="273">
        <v>0</v>
      </c>
      <c r="E799" s="273">
        <v>0</v>
      </c>
      <c r="F799" s="273">
        <v>0</v>
      </c>
      <c r="G799" s="273">
        <v>0</v>
      </c>
      <c r="H799" s="273">
        <v>0</v>
      </c>
      <c r="I799" s="273">
        <v>0</v>
      </c>
      <c r="J799" s="273">
        <v>0</v>
      </c>
      <c r="K799" s="273">
        <v>0</v>
      </c>
      <c r="L799" s="273">
        <v>0</v>
      </c>
      <c r="M799" s="273">
        <v>0</v>
      </c>
      <c r="N799" s="273"/>
      <c r="O799" s="273"/>
      <c r="P799" s="273">
        <v>0</v>
      </c>
      <c r="Q799" s="273">
        <v>0</v>
      </c>
      <c r="R799" s="273">
        <v>0</v>
      </c>
      <c r="S799" s="273">
        <v>0</v>
      </c>
      <c r="T799" s="275"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5" customHeight="1" x14ac:dyDescent="0.35">
      <c r="A800" s="209" t="e">
        <v>#VALUE!</v>
      </c>
      <c r="B800" s="273"/>
      <c r="C800" s="275">
        <v>0</v>
      </c>
      <c r="D800" s="273">
        <v>0</v>
      </c>
      <c r="E800" s="273">
        <v>0</v>
      </c>
      <c r="F800" s="273">
        <v>0</v>
      </c>
      <c r="G800" s="273">
        <v>0</v>
      </c>
      <c r="H800" s="273">
        <v>0</v>
      </c>
      <c r="I800" s="273">
        <v>0</v>
      </c>
      <c r="J800" s="273">
        <v>0</v>
      </c>
      <c r="K800" s="273">
        <v>0</v>
      </c>
      <c r="L800" s="273">
        <v>0</v>
      </c>
      <c r="M800" s="273">
        <v>0</v>
      </c>
      <c r="N800" s="273"/>
      <c r="O800" s="273"/>
      <c r="P800" s="273">
        <v>0</v>
      </c>
      <c r="Q800" s="273">
        <v>0</v>
      </c>
      <c r="R800" s="273">
        <v>0</v>
      </c>
      <c r="S800" s="273">
        <v>0</v>
      </c>
      <c r="T800" s="275"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5" customHeight="1" x14ac:dyDescent="0.35">
      <c r="A801" s="209" t="e">
        <v>#VALUE!</v>
      </c>
      <c r="B801" s="273"/>
      <c r="C801" s="275">
        <v>0</v>
      </c>
      <c r="D801" s="273">
        <v>0</v>
      </c>
      <c r="E801" s="273">
        <v>-185</v>
      </c>
      <c r="F801" s="273">
        <v>0</v>
      </c>
      <c r="G801" s="273">
        <v>0</v>
      </c>
      <c r="H801" s="273">
        <v>0</v>
      </c>
      <c r="I801" s="273">
        <v>0</v>
      </c>
      <c r="J801" s="273">
        <v>0</v>
      </c>
      <c r="K801" s="273">
        <v>0</v>
      </c>
      <c r="L801" s="273">
        <v>731416</v>
      </c>
      <c r="M801" s="273">
        <v>0</v>
      </c>
      <c r="N801" s="273"/>
      <c r="O801" s="273"/>
      <c r="P801" s="273">
        <v>0</v>
      </c>
      <c r="Q801" s="273">
        <v>0</v>
      </c>
      <c r="R801" s="273">
        <v>0</v>
      </c>
      <c r="S801" s="273">
        <v>0</v>
      </c>
      <c r="T801" s="275"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5" customHeight="1" x14ac:dyDescent="0.35">
      <c r="A802" s="209" t="e">
        <v>#VALUE!</v>
      </c>
      <c r="B802" s="273"/>
      <c r="C802" s="275">
        <v>0</v>
      </c>
      <c r="D802" s="273">
        <v>0</v>
      </c>
      <c r="E802" s="273">
        <v>0</v>
      </c>
      <c r="F802" s="273">
        <v>0</v>
      </c>
      <c r="G802" s="273">
        <v>0</v>
      </c>
      <c r="H802" s="273">
        <v>0</v>
      </c>
      <c r="I802" s="273">
        <v>0</v>
      </c>
      <c r="J802" s="273">
        <v>0</v>
      </c>
      <c r="K802" s="273">
        <v>0</v>
      </c>
      <c r="L802" s="273">
        <v>0</v>
      </c>
      <c r="M802" s="273">
        <v>0</v>
      </c>
      <c r="N802" s="273"/>
      <c r="O802" s="273"/>
      <c r="P802" s="273">
        <v>0</v>
      </c>
      <c r="Q802" s="273">
        <v>0</v>
      </c>
      <c r="R802" s="273">
        <v>0</v>
      </c>
      <c r="S802" s="273">
        <v>0</v>
      </c>
      <c r="T802" s="275"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5" customHeight="1" x14ac:dyDescent="0.35">
      <c r="A803" s="209" t="e">
        <v>#VALUE!</v>
      </c>
      <c r="B803" s="273"/>
      <c r="C803" s="275">
        <v>0</v>
      </c>
      <c r="D803" s="273">
        <v>0</v>
      </c>
      <c r="E803" s="273">
        <v>0</v>
      </c>
      <c r="F803" s="273">
        <v>0</v>
      </c>
      <c r="G803" s="273">
        <v>5</v>
      </c>
      <c r="H803" s="273">
        <v>0</v>
      </c>
      <c r="I803" s="273">
        <v>0</v>
      </c>
      <c r="J803" s="273">
        <v>659</v>
      </c>
      <c r="K803" s="273">
        <v>1617</v>
      </c>
      <c r="L803" s="273">
        <v>0</v>
      </c>
      <c r="M803" s="273">
        <v>0</v>
      </c>
      <c r="N803" s="273"/>
      <c r="O803" s="273"/>
      <c r="P803" s="273">
        <v>0</v>
      </c>
      <c r="Q803" s="273">
        <v>0</v>
      </c>
      <c r="R803" s="273">
        <v>0</v>
      </c>
      <c r="S803" s="273">
        <v>0</v>
      </c>
      <c r="T803" s="275"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5" customHeight="1" x14ac:dyDescent="0.35">
      <c r="A804" s="209" t="e">
        <v>#VALUE!</v>
      </c>
      <c r="B804" s="273"/>
      <c r="C804" s="275">
        <v>0</v>
      </c>
      <c r="D804" s="273">
        <v>0</v>
      </c>
      <c r="E804" s="273">
        <v>0</v>
      </c>
      <c r="F804" s="273">
        <v>0</v>
      </c>
      <c r="G804" s="273">
        <v>0</v>
      </c>
      <c r="H804" s="273">
        <v>0</v>
      </c>
      <c r="I804" s="273">
        <v>0</v>
      </c>
      <c r="J804" s="273">
        <v>0</v>
      </c>
      <c r="K804" s="273">
        <v>0</v>
      </c>
      <c r="L804" s="273">
        <v>0</v>
      </c>
      <c r="M804" s="273">
        <v>0</v>
      </c>
      <c r="N804" s="273"/>
      <c r="O804" s="273"/>
      <c r="P804" s="273">
        <v>0</v>
      </c>
      <c r="Q804" s="273">
        <v>0</v>
      </c>
      <c r="R804" s="273">
        <v>0</v>
      </c>
      <c r="S804" s="273">
        <v>0</v>
      </c>
      <c r="T804" s="275"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5" customHeight="1" x14ac:dyDescent="0.35">
      <c r="A805" s="209" t="e">
        <v>#VALUE!</v>
      </c>
      <c r="B805" s="273"/>
      <c r="C805" s="275">
        <v>0</v>
      </c>
      <c r="D805" s="273">
        <v>0</v>
      </c>
      <c r="E805" s="273">
        <v>0</v>
      </c>
      <c r="F805" s="273">
        <v>0</v>
      </c>
      <c r="G805" s="273">
        <v>0</v>
      </c>
      <c r="H805" s="273">
        <v>0</v>
      </c>
      <c r="I805" s="273">
        <v>978514</v>
      </c>
      <c r="J805" s="273">
        <v>0</v>
      </c>
      <c r="K805" s="273">
        <v>0</v>
      </c>
      <c r="L805" s="273">
        <v>0</v>
      </c>
      <c r="M805" s="273">
        <v>0</v>
      </c>
      <c r="N805" s="273"/>
      <c r="O805" s="273"/>
      <c r="P805" s="273">
        <v>2525</v>
      </c>
      <c r="Q805" s="273">
        <v>0</v>
      </c>
      <c r="R805" s="273">
        <v>776</v>
      </c>
      <c r="S805" s="273">
        <v>0</v>
      </c>
      <c r="T805" s="275"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5" customHeight="1" x14ac:dyDescent="0.35">
      <c r="A806" s="209" t="e">
        <v>#VALUE!</v>
      </c>
      <c r="B806" s="273"/>
      <c r="C806" s="275">
        <v>0</v>
      </c>
      <c r="D806" s="273">
        <v>0</v>
      </c>
      <c r="E806" s="273">
        <v>0</v>
      </c>
      <c r="F806" s="273">
        <v>1125</v>
      </c>
      <c r="G806" s="273">
        <v>41340</v>
      </c>
      <c r="H806" s="273">
        <v>0</v>
      </c>
      <c r="I806" s="273">
        <v>97327</v>
      </c>
      <c r="J806" s="273">
        <v>174</v>
      </c>
      <c r="K806" s="273">
        <v>4270</v>
      </c>
      <c r="L806" s="273">
        <v>10636</v>
      </c>
      <c r="M806" s="273">
        <v>220861</v>
      </c>
      <c r="N806" s="273"/>
      <c r="O806" s="273"/>
      <c r="P806" s="273">
        <v>0</v>
      </c>
      <c r="Q806" s="273">
        <v>0</v>
      </c>
      <c r="R806" s="273">
        <v>0</v>
      </c>
      <c r="S806" s="273">
        <v>0</v>
      </c>
      <c r="T806" s="275"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5" customHeight="1" x14ac:dyDescent="0.35">
      <c r="A807" s="209" t="e">
        <v>#VALUE!</v>
      </c>
      <c r="B807" s="273"/>
      <c r="C807" s="275">
        <v>0</v>
      </c>
      <c r="D807" s="273">
        <v>0</v>
      </c>
      <c r="E807" s="273">
        <v>0</v>
      </c>
      <c r="F807" s="273">
        <v>0</v>
      </c>
      <c r="G807" s="273">
        <v>0</v>
      </c>
      <c r="H807" s="273">
        <v>0</v>
      </c>
      <c r="I807" s="273">
        <v>3032342</v>
      </c>
      <c r="J807" s="273">
        <v>0</v>
      </c>
      <c r="K807" s="273">
        <v>0</v>
      </c>
      <c r="L807" s="273">
        <v>0</v>
      </c>
      <c r="M807" s="273">
        <v>0</v>
      </c>
      <c r="N807" s="273"/>
      <c r="O807" s="273"/>
      <c r="P807" s="273">
        <v>0</v>
      </c>
      <c r="Q807" s="273">
        <v>0</v>
      </c>
      <c r="R807" s="273">
        <v>0</v>
      </c>
      <c r="S807" s="273">
        <v>0</v>
      </c>
      <c r="T807" s="275"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5" customHeight="1" x14ac:dyDescent="0.35">
      <c r="A808" s="209" t="e">
        <v>#VALUE!</v>
      </c>
      <c r="B808" s="273"/>
      <c r="C808" s="275">
        <v>16.940000000000001</v>
      </c>
      <c r="D808" s="273">
        <v>1826908</v>
      </c>
      <c r="E808" s="273">
        <v>487478</v>
      </c>
      <c r="F808" s="273">
        <v>0</v>
      </c>
      <c r="G808" s="273">
        <v>28</v>
      </c>
      <c r="H808" s="273">
        <v>990</v>
      </c>
      <c r="I808" s="273">
        <v>62589</v>
      </c>
      <c r="J808" s="273">
        <v>183129</v>
      </c>
      <c r="K808" s="273">
        <v>5502</v>
      </c>
      <c r="L808" s="273">
        <v>-24508</v>
      </c>
      <c r="M808" s="273">
        <v>0</v>
      </c>
      <c r="N808" s="273"/>
      <c r="O808" s="273"/>
      <c r="P808" s="273">
        <v>688</v>
      </c>
      <c r="Q808" s="273">
        <v>0</v>
      </c>
      <c r="R808" s="273">
        <v>211</v>
      </c>
      <c r="S808" s="273">
        <v>0</v>
      </c>
      <c r="T808" s="275"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5" customHeight="1" x14ac:dyDescent="0.35">
      <c r="A809" s="209" t="e">
        <v>#VALUE!</v>
      </c>
      <c r="B809" s="273"/>
      <c r="C809" s="275">
        <v>6.13</v>
      </c>
      <c r="D809" s="273">
        <v>579659</v>
      </c>
      <c r="E809" s="273">
        <v>166495</v>
      </c>
      <c r="F809" s="273">
        <v>0</v>
      </c>
      <c r="G809" s="273">
        <v>0</v>
      </c>
      <c r="H809" s="273">
        <v>0</v>
      </c>
      <c r="I809" s="273">
        <v>0</v>
      </c>
      <c r="J809" s="273">
        <v>0</v>
      </c>
      <c r="K809" s="273">
        <v>0</v>
      </c>
      <c r="L809" s="273">
        <v>2438</v>
      </c>
      <c r="M809" s="273">
        <v>0</v>
      </c>
      <c r="N809" s="273"/>
      <c r="O809" s="273"/>
      <c r="P809" s="273">
        <v>0</v>
      </c>
      <c r="Q809" s="273">
        <v>0</v>
      </c>
      <c r="R809" s="273">
        <v>0</v>
      </c>
      <c r="S809" s="273">
        <v>0</v>
      </c>
      <c r="T809" s="275"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5" customHeight="1" x14ac:dyDescent="0.35">
      <c r="A810" s="209" t="e">
        <v>#VALUE!</v>
      </c>
      <c r="B810" s="273"/>
      <c r="C810" s="275">
        <v>5.56</v>
      </c>
      <c r="D810" s="273">
        <v>599212</v>
      </c>
      <c r="E810" s="273">
        <v>163536</v>
      </c>
      <c r="F810" s="273">
        <v>0</v>
      </c>
      <c r="G810" s="273">
        <v>920</v>
      </c>
      <c r="H810" s="273">
        <v>0</v>
      </c>
      <c r="I810" s="273">
        <v>0</v>
      </c>
      <c r="J810" s="273">
        <v>50099</v>
      </c>
      <c r="K810" s="273">
        <v>0</v>
      </c>
      <c r="L810" s="273">
        <v>2898</v>
      </c>
      <c r="M810" s="273">
        <v>0</v>
      </c>
      <c r="N810" s="273"/>
      <c r="O810" s="273"/>
      <c r="P810" s="273">
        <v>0</v>
      </c>
      <c r="Q810" s="273">
        <v>0</v>
      </c>
      <c r="R810" s="273">
        <v>0</v>
      </c>
      <c r="S810" s="273">
        <v>0</v>
      </c>
      <c r="T810" s="275"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5" customHeight="1" x14ac:dyDescent="0.35">
      <c r="A811" s="209" t="e">
        <v>#VALUE!</v>
      </c>
      <c r="B811" s="273"/>
      <c r="C811" s="275">
        <v>0</v>
      </c>
      <c r="D811" s="273">
        <v>0</v>
      </c>
      <c r="E811" s="273">
        <v>0</v>
      </c>
      <c r="F811" s="273">
        <v>0</v>
      </c>
      <c r="G811" s="273">
        <v>0</v>
      </c>
      <c r="H811" s="273">
        <v>0</v>
      </c>
      <c r="I811" s="273">
        <v>0</v>
      </c>
      <c r="J811" s="273">
        <v>0</v>
      </c>
      <c r="K811" s="273">
        <v>0</v>
      </c>
      <c r="L811" s="273">
        <v>0</v>
      </c>
      <c r="M811" s="273">
        <v>0</v>
      </c>
      <c r="N811" s="273"/>
      <c r="O811" s="273"/>
      <c r="P811" s="273">
        <v>0</v>
      </c>
      <c r="Q811" s="273">
        <v>0</v>
      </c>
      <c r="R811" s="273">
        <v>0</v>
      </c>
      <c r="S811" s="273">
        <v>0</v>
      </c>
      <c r="T811" s="275"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5" customHeight="1" x14ac:dyDescent="0.35">
      <c r="A812" s="209" t="e">
        <v>#VALUE!</v>
      </c>
      <c r="B812" s="273"/>
      <c r="C812" s="275">
        <v>6.12</v>
      </c>
      <c r="D812" s="273">
        <v>410412</v>
      </c>
      <c r="E812" s="273">
        <v>166603</v>
      </c>
      <c r="F812" s="273">
        <v>199964</v>
      </c>
      <c r="G812" s="273">
        <v>206539</v>
      </c>
      <c r="H812" s="273">
        <v>53775</v>
      </c>
      <c r="I812" s="273">
        <v>28688550</v>
      </c>
      <c r="J812" s="273">
        <v>5519099</v>
      </c>
      <c r="K812" s="273">
        <v>118456</v>
      </c>
      <c r="L812" s="273">
        <v>-1507840</v>
      </c>
      <c r="M812" s="273">
        <v>288413</v>
      </c>
      <c r="N812" s="273"/>
      <c r="O812" s="273"/>
      <c r="P812" s="273">
        <v>0</v>
      </c>
      <c r="Q812" s="273">
        <v>0</v>
      </c>
      <c r="R812" s="273">
        <v>0</v>
      </c>
      <c r="S812" s="273">
        <v>0</v>
      </c>
      <c r="T812" s="275"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5" customHeight="1" x14ac:dyDescent="0.35">
      <c r="A813" s="209" t="e">
        <v>#VALUE!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v>15667752</v>
      </c>
      <c r="V813" s="274">
        <v>7176352</v>
      </c>
      <c r="W813" s="273">
        <v>0</v>
      </c>
      <c r="X813" s="273"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5" customHeight="1" x14ac:dyDescent="0.35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5" customHeight="1" x14ac:dyDescent="0.35">
      <c r="B815" s="277" t="s">
        <v>1004</v>
      </c>
      <c r="C815" s="278">
        <v>906.91</v>
      </c>
      <c r="D815" s="274">
        <v>95964526</v>
      </c>
      <c r="E815" s="274">
        <v>22504605</v>
      </c>
      <c r="F815" s="274">
        <v>11989405</v>
      </c>
      <c r="G815" s="274">
        <v>26190615</v>
      </c>
      <c r="H815" s="274">
        <v>1890266</v>
      </c>
      <c r="I815" s="274">
        <v>59794385</v>
      </c>
      <c r="J815" s="274">
        <v>15355045</v>
      </c>
      <c r="K815" s="274">
        <v>5526179</v>
      </c>
      <c r="L815" s="274">
        <v>18380765</v>
      </c>
      <c r="M815" s="274">
        <v>16660978</v>
      </c>
      <c r="N815" s="274">
        <v>1006193367</v>
      </c>
      <c r="O815" s="274">
        <v>388827055</v>
      </c>
      <c r="P815" s="274">
        <v>238248</v>
      </c>
      <c r="Q815" s="274">
        <v>94990</v>
      </c>
      <c r="R815" s="274">
        <v>56462</v>
      </c>
      <c r="S815" s="274">
        <v>812009</v>
      </c>
      <c r="T815" s="278">
        <v>217.24999999999994</v>
      </c>
      <c r="U815" s="274">
        <v>15667752</v>
      </c>
      <c r="V815" s="274">
        <v>7176352</v>
      </c>
      <c r="W815" s="274">
        <v>0</v>
      </c>
      <c r="X815" s="274">
        <v>0</v>
      </c>
      <c r="Y815" s="274">
        <v>70399973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5" customHeight="1" x14ac:dyDescent="0.35">
      <c r="B816" s="274" t="s">
        <v>1005</v>
      </c>
      <c r="C816" s="278">
        <v>906.92667145593839</v>
      </c>
      <c r="D816" s="274">
        <v>95964527.219999969</v>
      </c>
      <c r="E816" s="274">
        <v>22504605</v>
      </c>
      <c r="F816" s="274">
        <v>11989404.73</v>
      </c>
      <c r="G816" s="274">
        <v>26190614.850000009</v>
      </c>
      <c r="H816" s="277">
        <v>1890267.3200000005</v>
      </c>
      <c r="I816" s="277">
        <v>59794383.689121187</v>
      </c>
      <c r="J816" s="277">
        <v>15355045</v>
      </c>
      <c r="K816" s="277">
        <v>5526180.0300000012</v>
      </c>
      <c r="L816" s="277">
        <v>18380764.489999998</v>
      </c>
      <c r="M816" s="277">
        <v>16660976.089999998</v>
      </c>
      <c r="N816" s="274">
        <v>1006193367.4399999</v>
      </c>
      <c r="O816" s="274">
        <v>388827055.18999994</v>
      </c>
      <c r="P816" s="274">
        <v>238248</v>
      </c>
      <c r="Q816" s="274">
        <v>94990</v>
      </c>
      <c r="R816" s="274">
        <v>56464.469018837524</v>
      </c>
      <c r="S816" s="274">
        <v>812008.34</v>
      </c>
      <c r="T816" s="278">
        <v>217.25067302166224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v>70399969.953650847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5" customHeight="1" x14ac:dyDescent="0.35">
      <c r="B817" s="180" t="s">
        <v>471</v>
      </c>
      <c r="C817" s="199" t="s">
        <v>1007</v>
      </c>
      <c r="D817" s="180">
        <v>95964527</v>
      </c>
      <c r="E817" s="180">
        <v>22504604</v>
      </c>
      <c r="F817" s="180">
        <v>11989405</v>
      </c>
      <c r="G817" s="237">
        <v>26190615</v>
      </c>
      <c r="H817" s="237">
        <v>1890267.55</v>
      </c>
      <c r="I817" s="237">
        <v>59794384</v>
      </c>
      <c r="J817" s="237">
        <v>15355044</v>
      </c>
      <c r="K817" s="237">
        <v>5526179.7479999997</v>
      </c>
      <c r="L817" s="237">
        <v>18380763.701999992</v>
      </c>
      <c r="M817" s="237">
        <v>16660976</v>
      </c>
      <c r="N817" s="180">
        <v>1006193367</v>
      </c>
      <c r="O817" s="180">
        <v>388827055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workbookViewId="0"/>
  </sheetViews>
  <sheetFormatPr defaultRowHeight="13.3" x14ac:dyDescent="0.25"/>
  <sheetData>
    <row r="1" spans="1:6" x14ac:dyDescent="0.25">
      <c r="A1" t="s">
        <v>1264</v>
      </c>
    </row>
    <row r="2" spans="1:6" x14ac:dyDescent="0.25">
      <c r="A2" t="s">
        <v>1266</v>
      </c>
      <c r="B2" t="s">
        <v>1274</v>
      </c>
      <c r="D2" t="s">
        <v>1265</v>
      </c>
    </row>
    <row r="3" spans="1:6" x14ac:dyDescent="0.25">
      <c r="A3" t="s">
        <v>1267</v>
      </c>
      <c r="B3" t="s">
        <v>1275</v>
      </c>
      <c r="C3" t="s">
        <v>1268</v>
      </c>
      <c r="D3">
        <v>1</v>
      </c>
    </row>
    <row r="4" spans="1:6" x14ac:dyDescent="0.25">
      <c r="A4" t="s">
        <v>1269</v>
      </c>
      <c r="B4" t="s">
        <v>1270</v>
      </c>
      <c r="C4" t="s">
        <v>1271</v>
      </c>
      <c r="D4" t="s">
        <v>1272</v>
      </c>
      <c r="E4" t="s">
        <v>1270</v>
      </c>
      <c r="F4" t="s">
        <v>1273</v>
      </c>
    </row>
    <row r="6" spans="1:6" x14ac:dyDescent="0.25">
      <c r="B6" s="285" t="s">
        <v>1276</v>
      </c>
      <c r="E6" s="285" t="s">
        <v>1276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F32" sqref="F3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1" t="s">
        <v>1261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1258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1259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1260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6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Highline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H-126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16251 Sylvester Rd SW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16251 Sylvester Rd SW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Burien, WA 98166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06/30/2021.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J19" sqref="J19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06/30/2021</v>
      </c>
      <c r="C4" s="38"/>
      <c r="D4" s="120"/>
      <c r="E4" s="70"/>
      <c r="F4" s="127" t="str">
        <f>"License Number:  "&amp;"H-"&amp;FIXED(data!C83,0)</f>
        <v>License Number:  H-126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Highline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David Nosacka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Uli Chi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206-244-9970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206-246-5385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45">
      <c r="A23" s="130"/>
      <c r="B23" s="49" t="s">
        <v>1039</v>
      </c>
      <c r="C23" s="38"/>
      <c r="D23" s="38"/>
      <c r="E23" s="38"/>
      <c r="F23" s="13">
        <f>data!C111</f>
        <v>6072</v>
      </c>
      <c r="G23" s="21">
        <f>data!D111</f>
        <v>30560</v>
      </c>
      <c r="H23" s="288" t="s">
        <v>1301</v>
      </c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767</v>
      </c>
      <c r="G26" s="13">
        <f>data!D114</f>
        <v>1277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21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65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5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14</v>
      </c>
      <c r="E34" s="49" t="s">
        <v>291</v>
      </c>
      <c r="F34" s="24"/>
      <c r="G34" s="21">
        <f>data!E127</f>
        <v>115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4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133</v>
      </c>
      <c r="H36" s="288" t="s">
        <v>1301</v>
      </c>
    </row>
    <row r="37" spans="1:8" ht="20.149999999999999" customHeight="1" x14ac:dyDescent="0.45">
      <c r="A37" s="130"/>
      <c r="E37" s="49" t="s">
        <v>293</v>
      </c>
      <c r="F37" s="24"/>
      <c r="G37" s="21">
        <f>data!C129</f>
        <v>16</v>
      </c>
      <c r="H37" s="288" t="s">
        <v>1301</v>
      </c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H10" sqref="H10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Highline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2755</v>
      </c>
      <c r="C7" s="48">
        <f>data!B139</f>
        <v>16692</v>
      </c>
      <c r="D7" s="48">
        <f>data!B140</f>
        <v>0</v>
      </c>
      <c r="E7" s="48">
        <f>data!B141</f>
        <v>242618864.19999999</v>
      </c>
      <c r="F7" s="48">
        <f>data!B142</f>
        <v>241908114.19999999</v>
      </c>
      <c r="G7" s="48">
        <f>data!B141+data!B142</f>
        <v>484526978.39999998</v>
      </c>
    </row>
    <row r="8" spans="1:13" ht="20.149999999999999" customHeight="1" x14ac:dyDescent="0.35">
      <c r="A8" s="23" t="s">
        <v>297</v>
      </c>
      <c r="B8" s="48">
        <f>data!C138</f>
        <v>1821</v>
      </c>
      <c r="C8" s="48">
        <f>data!C139</f>
        <v>7960</v>
      </c>
      <c r="D8" s="48">
        <f>data!C140</f>
        <v>0</v>
      </c>
      <c r="E8" s="48">
        <f>data!C141</f>
        <v>122349495.48999999</v>
      </c>
      <c r="F8" s="48">
        <f>data!C142</f>
        <v>158269341.87</v>
      </c>
      <c r="G8" s="48">
        <f>data!C141+data!C142</f>
        <v>280618837.36000001</v>
      </c>
    </row>
    <row r="9" spans="1:13" ht="20.149999999999999" customHeight="1" x14ac:dyDescent="0.35">
      <c r="A9" s="23" t="s">
        <v>1058</v>
      </c>
      <c r="B9" s="48">
        <f>data!D138</f>
        <v>1496</v>
      </c>
      <c r="C9" s="48">
        <f>data!D139</f>
        <v>5908</v>
      </c>
      <c r="D9" s="48">
        <f>data!D140</f>
        <v>0</v>
      </c>
      <c r="E9" s="48">
        <f>data!D141</f>
        <v>108246189.22000003</v>
      </c>
      <c r="F9" s="48">
        <f>data!D142</f>
        <v>257410994.76000005</v>
      </c>
      <c r="G9" s="48">
        <f>data!D141+data!D142</f>
        <v>365657183.98000008</v>
      </c>
    </row>
    <row r="10" spans="1:13" ht="20.149999999999999" customHeight="1" x14ac:dyDescent="0.45">
      <c r="A10" s="111" t="s">
        <v>203</v>
      </c>
      <c r="B10" s="48">
        <f>data!E138</f>
        <v>6072</v>
      </c>
      <c r="C10" s="48">
        <f>data!E139</f>
        <v>30560</v>
      </c>
      <c r="D10" s="48">
        <f>data!E140</f>
        <v>0</v>
      </c>
      <c r="E10" s="48">
        <f>data!E141</f>
        <v>473214548.91000003</v>
      </c>
      <c r="F10" s="48">
        <f>data!E142</f>
        <v>657588450.83000004</v>
      </c>
      <c r="G10" s="48">
        <f>data!E141+data!E142</f>
        <v>1130802999.74</v>
      </c>
      <c r="H10" s="288" t="s">
        <v>1301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D25" sqref="D25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Highline Medical Center</v>
      </c>
      <c r="B3" s="30"/>
      <c r="C3" s="31" t="str">
        <f>"FYE: "&amp;data!C82</f>
        <v>FYE: 06/30/2021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45">
      <c r="A6" s="96">
        <v>2</v>
      </c>
      <c r="B6" s="49" t="s">
        <v>1065</v>
      </c>
      <c r="C6" s="13">
        <f>data!C165</f>
        <v>5922990.7800000003</v>
      </c>
      <c r="D6" s="288" t="s">
        <v>1301</v>
      </c>
    </row>
    <row r="7" spans="1:13" ht="20.149999999999999" customHeight="1" x14ac:dyDescent="0.45">
      <c r="A7" s="40">
        <v>3</v>
      </c>
      <c r="B7" s="97" t="s">
        <v>308</v>
      </c>
      <c r="C7" s="13">
        <f>data!C166</f>
        <v>232809.68632667343</v>
      </c>
      <c r="D7" s="288" t="s">
        <v>1301</v>
      </c>
    </row>
    <row r="8" spans="1:13" ht="20.149999999999999" customHeight="1" x14ac:dyDescent="0.45">
      <c r="A8" s="40">
        <v>4</v>
      </c>
      <c r="B8" s="49" t="s">
        <v>309</v>
      </c>
      <c r="C8" s="13">
        <f>data!C167</f>
        <v>992800.10544637323</v>
      </c>
      <c r="D8" s="288" t="s">
        <v>1301</v>
      </c>
    </row>
    <row r="9" spans="1:13" ht="20.149999999999999" customHeight="1" x14ac:dyDescent="0.45">
      <c r="A9" s="40">
        <v>5</v>
      </c>
      <c r="B9" s="49" t="s">
        <v>310</v>
      </c>
      <c r="C9" s="13">
        <f>data!C168</f>
        <v>9864905.3167934902</v>
      </c>
      <c r="D9" s="288" t="s">
        <v>1301</v>
      </c>
    </row>
    <row r="10" spans="1:13" ht="20.149999999999999" customHeight="1" x14ac:dyDescent="0.45">
      <c r="A10" s="40">
        <v>6</v>
      </c>
      <c r="B10" s="49" t="s">
        <v>311</v>
      </c>
      <c r="C10" s="13">
        <f>data!C169</f>
        <v>164490.07932573871</v>
      </c>
      <c r="D10" s="288" t="s">
        <v>1301</v>
      </c>
    </row>
    <row r="11" spans="1:13" ht="20.149999999999999" customHeight="1" x14ac:dyDescent="0.45">
      <c r="A11" s="40">
        <v>7</v>
      </c>
      <c r="B11" s="49" t="s">
        <v>312</v>
      </c>
      <c r="C11" s="13">
        <f>data!C170</f>
        <v>2330948.8690675413</v>
      </c>
      <c r="D11" s="288" t="s">
        <v>1301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45">
      <c r="A13" s="40">
        <v>9</v>
      </c>
      <c r="B13" s="49" t="s">
        <v>313</v>
      </c>
      <c r="C13" s="13">
        <f>data!C172</f>
        <v>2993935.6230401807</v>
      </c>
      <c r="D13" s="288" t="s">
        <v>1301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22502880.460000001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4" ht="20.149999999999999" customHeight="1" x14ac:dyDescent="0.35">
      <c r="A17" s="99">
        <v>11</v>
      </c>
      <c r="B17" s="100" t="s">
        <v>314</v>
      </c>
      <c r="C17" s="101"/>
    </row>
    <row r="18" spans="1:4" ht="20.149999999999999" customHeight="1" x14ac:dyDescent="0.45">
      <c r="A18" s="13">
        <v>12</v>
      </c>
      <c r="B18" s="49" t="s">
        <v>1067</v>
      </c>
      <c r="C18" s="13">
        <f>data!C175</f>
        <v>5455388.3900000006</v>
      </c>
      <c r="D18" s="288" t="s">
        <v>1301</v>
      </c>
    </row>
    <row r="19" spans="1:4" ht="20.149999999999999" customHeight="1" x14ac:dyDescent="0.45">
      <c r="A19" s="13">
        <v>13</v>
      </c>
      <c r="B19" s="49" t="s">
        <v>1068</v>
      </c>
      <c r="C19" s="13">
        <f>data!C176</f>
        <v>635552.9299999997</v>
      </c>
      <c r="D19" s="288" t="s">
        <v>1301</v>
      </c>
    </row>
    <row r="20" spans="1:4" ht="20.149999999999999" customHeight="1" x14ac:dyDescent="0.35">
      <c r="A20" s="13">
        <v>14</v>
      </c>
      <c r="B20" s="49" t="s">
        <v>1069</v>
      </c>
      <c r="C20" s="13">
        <f>data!D177</f>
        <v>6090941.3200000003</v>
      </c>
    </row>
    <row r="21" spans="1:4" ht="20.149999999999999" customHeight="1" x14ac:dyDescent="0.35">
      <c r="A21" s="57"/>
      <c r="B21" s="45"/>
      <c r="C21" s="98"/>
    </row>
    <row r="22" spans="1:4" ht="20.149999999999999" customHeight="1" x14ac:dyDescent="0.35">
      <c r="A22" s="73"/>
      <c r="B22" s="8"/>
      <c r="C22" s="44"/>
    </row>
    <row r="23" spans="1:4" ht="20.149999999999999" customHeight="1" x14ac:dyDescent="0.35">
      <c r="A23" s="102">
        <v>15</v>
      </c>
      <c r="B23" s="103" t="s">
        <v>317</v>
      </c>
      <c r="C23" s="95"/>
    </row>
    <row r="24" spans="1:4" ht="20.149999999999999" customHeight="1" x14ac:dyDescent="0.35">
      <c r="A24" s="13">
        <v>16</v>
      </c>
      <c r="B24" s="37" t="s">
        <v>1070</v>
      </c>
      <c r="C24" s="104"/>
    </row>
    <row r="25" spans="1:4" ht="20.149999999999999" customHeight="1" x14ac:dyDescent="0.45">
      <c r="A25" s="13">
        <v>17</v>
      </c>
      <c r="B25" s="49" t="s">
        <v>1071</v>
      </c>
      <c r="C25" s="13">
        <f>data!C179</f>
        <v>2926121.8099999996</v>
      </c>
      <c r="D25" s="288" t="s">
        <v>1301</v>
      </c>
    </row>
    <row r="26" spans="1:4" ht="20.149999999999999" customHeight="1" x14ac:dyDescent="0.45">
      <c r="A26" s="13">
        <v>18</v>
      </c>
      <c r="B26" s="49" t="s">
        <v>319</v>
      </c>
      <c r="C26" s="13">
        <f>data!C180</f>
        <v>332384.85000000056</v>
      </c>
      <c r="D26" s="288" t="s">
        <v>1301</v>
      </c>
    </row>
    <row r="27" spans="1:4" ht="20.149999999999999" customHeight="1" x14ac:dyDescent="0.35">
      <c r="A27" s="13">
        <v>19</v>
      </c>
      <c r="B27" s="49" t="s">
        <v>1072</v>
      </c>
      <c r="C27" s="13">
        <f>data!D181</f>
        <v>3258506.66</v>
      </c>
    </row>
    <row r="28" spans="1:4" ht="20.149999999999999" customHeight="1" x14ac:dyDescent="0.35">
      <c r="A28" s="57"/>
      <c r="B28" s="45"/>
      <c r="C28" s="98"/>
    </row>
    <row r="29" spans="1:4" ht="20.149999999999999" customHeight="1" x14ac:dyDescent="0.35">
      <c r="A29" s="73"/>
      <c r="B29" s="30"/>
      <c r="C29" s="20"/>
    </row>
    <row r="30" spans="1:4" ht="20.149999999999999" customHeight="1" x14ac:dyDescent="0.35">
      <c r="A30" s="102">
        <v>20</v>
      </c>
      <c r="B30" s="43" t="s">
        <v>1073</v>
      </c>
      <c r="C30" s="34"/>
    </row>
    <row r="31" spans="1:4" ht="20.149999999999999" customHeight="1" x14ac:dyDescent="0.45">
      <c r="A31" s="13">
        <v>21</v>
      </c>
      <c r="B31" s="49" t="s">
        <v>321</v>
      </c>
      <c r="C31" s="13">
        <f>data!C183</f>
        <v>98747.34</v>
      </c>
      <c r="D31" s="288" t="s">
        <v>1301</v>
      </c>
    </row>
    <row r="32" spans="1:4" ht="20.149999999999999" customHeight="1" x14ac:dyDescent="0.45">
      <c r="A32" s="13">
        <v>22</v>
      </c>
      <c r="B32" s="49" t="s">
        <v>1074</v>
      </c>
      <c r="C32" s="13">
        <f>data!C184</f>
        <v>8126565.7699999996</v>
      </c>
      <c r="D32" s="288" t="s">
        <v>1301</v>
      </c>
    </row>
    <row r="33" spans="1:4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4" ht="20.149999999999999" customHeight="1" x14ac:dyDescent="0.35">
      <c r="A34" s="13">
        <v>24</v>
      </c>
      <c r="B34" s="49" t="s">
        <v>1075</v>
      </c>
      <c r="C34" s="13">
        <f>data!D186</f>
        <v>8225313.1099999994</v>
      </c>
    </row>
    <row r="35" spans="1:4" ht="20.149999999999999" customHeight="1" x14ac:dyDescent="0.35">
      <c r="A35" s="57"/>
      <c r="B35" s="45"/>
      <c r="C35" s="98"/>
    </row>
    <row r="36" spans="1:4" ht="20.149999999999999" customHeight="1" x14ac:dyDescent="0.35">
      <c r="A36" s="73"/>
      <c r="B36" s="30"/>
      <c r="C36" s="20"/>
    </row>
    <row r="37" spans="1:4" ht="20.149999999999999" customHeight="1" x14ac:dyDescent="0.35">
      <c r="A37" s="102">
        <v>25</v>
      </c>
      <c r="B37" s="43" t="s">
        <v>323</v>
      </c>
      <c r="C37" s="95"/>
    </row>
    <row r="38" spans="1:4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4" ht="20.149999999999999" customHeight="1" x14ac:dyDescent="0.45">
      <c r="A39" s="13">
        <v>27</v>
      </c>
      <c r="B39" s="49" t="s">
        <v>325</v>
      </c>
      <c r="C39" s="13">
        <f>data!C189</f>
        <v>5103501.07</v>
      </c>
      <c r="D39" s="288" t="s">
        <v>1301</v>
      </c>
    </row>
    <row r="40" spans="1:4" ht="20.149999999999999" customHeight="1" x14ac:dyDescent="0.35">
      <c r="A40" s="13">
        <v>28</v>
      </c>
      <c r="B40" s="49" t="s">
        <v>1077</v>
      </c>
      <c r="C40" s="13">
        <f>data!D190</f>
        <v>5103501.07</v>
      </c>
    </row>
    <row r="41" spans="1:4" x14ac:dyDescent="0.35">
      <c r="A41" s="3"/>
      <c r="B41" s="3"/>
      <c r="C41" s="3"/>
    </row>
  </sheetData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G30" sqref="G30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7" width="8.9375" style="7"/>
    <col min="8" max="9" width="10.75" style="7" bestFit="1" customWidth="1"/>
    <col min="10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Highline Medical Center</v>
      </c>
      <c r="B3" s="8"/>
      <c r="C3" s="8"/>
      <c r="E3" s="11"/>
      <c r="F3" s="12" t="str">
        <f>" FYE: "&amp;data!C82</f>
        <v xml:space="preserve"> FYE: 06/30/2021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45">
      <c r="A7" s="13">
        <v>1</v>
      </c>
      <c r="B7" s="14" t="s">
        <v>332</v>
      </c>
      <c r="C7" s="21">
        <f>data!B195</f>
        <v>7414345.5499999998</v>
      </c>
      <c r="D7" s="21">
        <f>data!C195</f>
        <v>0</v>
      </c>
      <c r="E7" s="21">
        <f>data!D195</f>
        <v>0</v>
      </c>
      <c r="F7" s="21">
        <f>data!E195</f>
        <v>7414345.5499999998</v>
      </c>
      <c r="G7" s="288" t="s">
        <v>1301</v>
      </c>
    </row>
    <row r="8" spans="1:13" ht="20.149999999999999" customHeight="1" x14ac:dyDescent="0.45">
      <c r="A8" s="13">
        <v>2</v>
      </c>
      <c r="B8" s="14" t="s">
        <v>333</v>
      </c>
      <c r="C8" s="21">
        <f>data!B196</f>
        <v>1128574.1200000001</v>
      </c>
      <c r="D8" s="21">
        <f>data!C196</f>
        <v>0</v>
      </c>
      <c r="E8" s="21">
        <f>data!D196</f>
        <v>0</v>
      </c>
      <c r="F8" s="21">
        <f>data!E196</f>
        <v>1128574.1200000001</v>
      </c>
      <c r="G8" s="288" t="s">
        <v>1301</v>
      </c>
    </row>
    <row r="9" spans="1:13" ht="20.149999999999999" customHeight="1" x14ac:dyDescent="0.45">
      <c r="A9" s="13">
        <v>3</v>
      </c>
      <c r="B9" s="14" t="s">
        <v>334</v>
      </c>
      <c r="C9" s="21">
        <f>data!B197</f>
        <v>93535040.25</v>
      </c>
      <c r="D9" s="21">
        <f>data!C197</f>
        <v>0</v>
      </c>
      <c r="E9" s="21">
        <f>data!D197</f>
        <v>0</v>
      </c>
      <c r="F9" s="21">
        <f>data!E197</f>
        <v>93535040.25</v>
      </c>
      <c r="G9" s="288" t="s">
        <v>1301</v>
      </c>
    </row>
    <row r="10" spans="1:13" ht="20.149999999999999" customHeight="1" x14ac:dyDescent="0.45">
      <c r="A10" s="13">
        <v>4</v>
      </c>
      <c r="B10" s="14" t="s">
        <v>1083</v>
      </c>
      <c r="C10" s="21">
        <f>data!B198</f>
        <v>32934280.831136305</v>
      </c>
      <c r="D10" s="21">
        <f>data!C198</f>
        <v>1361029.4548763954</v>
      </c>
      <c r="E10" s="21">
        <f>data!D198</f>
        <v>0</v>
      </c>
      <c r="F10" s="21">
        <f>data!E198</f>
        <v>34295310.286012702</v>
      </c>
      <c r="G10" s="288" t="s">
        <v>1301</v>
      </c>
    </row>
    <row r="11" spans="1:13" ht="20.149999999999999" customHeight="1" x14ac:dyDescent="0.45">
      <c r="A11" s="13">
        <v>5</v>
      </c>
      <c r="B11" s="14" t="s">
        <v>1084</v>
      </c>
      <c r="C11" s="21">
        <f>data!B199</f>
        <v>3002395.6737001701</v>
      </c>
      <c r="D11" s="21">
        <f>data!C199</f>
        <v>124766.84706154573</v>
      </c>
      <c r="E11" s="21">
        <f>data!D199</f>
        <v>587.57957464853098</v>
      </c>
      <c r="F11" s="21">
        <f>data!E199</f>
        <v>3126574.941187067</v>
      </c>
      <c r="G11" s="288" t="s">
        <v>1301</v>
      </c>
    </row>
    <row r="12" spans="1:13" ht="20.149999999999999" customHeight="1" x14ac:dyDescent="0.45">
      <c r="A12" s="13">
        <v>6</v>
      </c>
      <c r="B12" s="14" t="s">
        <v>1085</v>
      </c>
      <c r="C12" s="21">
        <f>data!B200</f>
        <v>85092825.427110493</v>
      </c>
      <c r="D12" s="21">
        <f>data!C200</f>
        <v>5609567.0283716135</v>
      </c>
      <c r="E12" s="21">
        <f>data!D200</f>
        <v>3123586.0564486478</v>
      </c>
      <c r="F12" s="21">
        <f>data!E200</f>
        <v>87578806.399033457</v>
      </c>
      <c r="G12" s="288" t="s">
        <v>1301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45">
      <c r="A14" s="13">
        <v>8</v>
      </c>
      <c r="B14" s="14" t="s">
        <v>339</v>
      </c>
      <c r="C14" s="21">
        <f>data!B202</f>
        <v>9893351.5281519797</v>
      </c>
      <c r="D14" s="21">
        <f>data!C202</f>
        <v>2562976.0133499373</v>
      </c>
      <c r="E14" s="21">
        <f>data!D202</f>
        <v>44457.296401937507</v>
      </c>
      <c r="F14" s="21">
        <f>data!E202</f>
        <v>12411870.245099979</v>
      </c>
      <c r="G14" s="288" t="s">
        <v>1301</v>
      </c>
    </row>
    <row r="15" spans="1:13" ht="20.149999999999999" customHeight="1" x14ac:dyDescent="0.45">
      <c r="A15" s="13">
        <v>9</v>
      </c>
      <c r="B15" s="14" t="s">
        <v>1087</v>
      </c>
      <c r="C15" s="21">
        <f>data!B203</f>
        <v>5156386.2438806482</v>
      </c>
      <c r="D15" s="21">
        <f>data!C203</f>
        <v>3048299.3024415844</v>
      </c>
      <c r="E15" s="21">
        <f>data!D203</f>
        <v>0</v>
      </c>
      <c r="F15" s="21">
        <f>data!E203</f>
        <v>8204685.5463222321</v>
      </c>
      <c r="G15" s="288" t="s">
        <v>1301</v>
      </c>
      <c r="M15" s="266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238157199.62397963</v>
      </c>
      <c r="D16" s="21">
        <f>data!C204</f>
        <v>12706638.646101076</v>
      </c>
      <c r="E16" s="21">
        <f>data!D204</f>
        <v>3168630.932425234</v>
      </c>
      <c r="F16" s="21">
        <f>data!E204</f>
        <v>247695207.33765543</v>
      </c>
    </row>
    <row r="17" spans="1:7" ht="20.149999999999999" customHeight="1" x14ac:dyDescent="0.35">
      <c r="A17" s="73"/>
      <c r="B17" s="30"/>
      <c r="C17" s="30"/>
      <c r="D17" s="30"/>
      <c r="E17" s="30"/>
      <c r="F17" s="20"/>
    </row>
    <row r="18" spans="1:7" ht="20.149999999999999" customHeight="1" x14ac:dyDescent="0.35">
      <c r="A18" s="74"/>
      <c r="B18" s="8"/>
      <c r="C18" s="8"/>
      <c r="D18" s="8"/>
      <c r="E18" s="8"/>
      <c r="F18" s="28"/>
    </row>
    <row r="19" spans="1:7" ht="20.149999999999999" customHeight="1" x14ac:dyDescent="0.35">
      <c r="A19" s="74"/>
      <c r="B19" s="8"/>
      <c r="C19" s="8"/>
      <c r="D19" s="8"/>
      <c r="E19" s="8"/>
      <c r="F19" s="28"/>
    </row>
    <row r="20" spans="1:7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7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7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7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7" ht="20.149999999999999" customHeight="1" x14ac:dyDescent="0.45">
      <c r="A24" s="13">
        <v>12</v>
      </c>
      <c r="B24" s="14" t="s">
        <v>333</v>
      </c>
      <c r="C24" s="21">
        <f>data!B209</f>
        <v>318804.7</v>
      </c>
      <c r="D24" s="21">
        <f>data!C209</f>
        <v>67386.880000000005</v>
      </c>
      <c r="E24" s="21">
        <f>data!D209</f>
        <v>0</v>
      </c>
      <c r="F24" s="21">
        <f>data!E209</f>
        <v>386191.58</v>
      </c>
      <c r="G24" s="288" t="s">
        <v>1301</v>
      </c>
    </row>
    <row r="25" spans="1:7" ht="20.149999999999999" customHeight="1" x14ac:dyDescent="0.45">
      <c r="A25" s="13">
        <v>13</v>
      </c>
      <c r="B25" s="14" t="s">
        <v>334</v>
      </c>
      <c r="C25" s="21">
        <f>data!B210</f>
        <v>24219002.010000002</v>
      </c>
      <c r="D25" s="21">
        <f>data!C210</f>
        <v>3340552.02</v>
      </c>
      <c r="E25" s="21">
        <f>data!D210</f>
        <v>0</v>
      </c>
      <c r="F25" s="21">
        <f>data!E210</f>
        <v>27559554.030000001</v>
      </c>
      <c r="G25" s="288" t="s">
        <v>1301</v>
      </c>
    </row>
    <row r="26" spans="1:7" ht="20.149999999999999" customHeight="1" x14ac:dyDescent="0.45">
      <c r="A26" s="13">
        <v>14</v>
      </c>
      <c r="B26" s="14" t="s">
        <v>1083</v>
      </c>
      <c r="C26" s="21">
        <f>data!B211</f>
        <v>7542775.3518325398</v>
      </c>
      <c r="D26" s="21">
        <f>data!C211</f>
        <v>2024035.1497628649</v>
      </c>
      <c r="E26" s="21">
        <f>data!D211</f>
        <v>1409.6718325396796</v>
      </c>
      <c r="F26" s="21">
        <f>data!E211</f>
        <v>9565400.8297628649</v>
      </c>
      <c r="G26" s="288" t="s">
        <v>1301</v>
      </c>
    </row>
    <row r="27" spans="1:7" ht="20.149999999999999" customHeight="1" x14ac:dyDescent="0.45">
      <c r="A27" s="13">
        <v>15</v>
      </c>
      <c r="B27" s="14" t="s">
        <v>1084</v>
      </c>
      <c r="C27" s="21">
        <f>data!B212</f>
        <v>1206837.7159577296</v>
      </c>
      <c r="D27" s="21">
        <f>data!C212</f>
        <v>296983.11674258381</v>
      </c>
      <c r="E27" s="21">
        <f>data!D212</f>
        <v>3257.2416170808106</v>
      </c>
      <c r="F27" s="21">
        <f>data!E212</f>
        <v>1500563.5910832328</v>
      </c>
      <c r="G27" s="288" t="s">
        <v>1301</v>
      </c>
    </row>
    <row r="28" spans="1:7" ht="20.149999999999999" customHeight="1" x14ac:dyDescent="0.45">
      <c r="A28" s="13">
        <v>16</v>
      </c>
      <c r="B28" s="14" t="s">
        <v>1085</v>
      </c>
      <c r="C28" s="21">
        <f>data!B213</f>
        <v>60460806.733304784</v>
      </c>
      <c r="D28" s="21">
        <f>data!C213</f>
        <v>10384133.851501442</v>
      </c>
      <c r="E28" s="21">
        <f>data!D213</f>
        <v>6255033.0059632715</v>
      </c>
      <c r="F28" s="21">
        <f>data!E213</f>
        <v>64589907.57884296</v>
      </c>
      <c r="G28" s="288" t="s">
        <v>1301</v>
      </c>
    </row>
    <row r="29" spans="1:7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7" ht="20.149999999999999" customHeight="1" x14ac:dyDescent="0.35">
      <c r="A30" s="13">
        <v>18</v>
      </c>
      <c r="B30" s="14" t="s">
        <v>339</v>
      </c>
      <c r="C30" s="21">
        <f>data!B215</f>
        <v>4713305.2107974896</v>
      </c>
      <c r="D30" s="21">
        <f>data!C215</f>
        <v>1072650.491993112</v>
      </c>
      <c r="E30" s="21">
        <f>data!D215</f>
        <v>93138.047614285009</v>
      </c>
      <c r="F30" s="21">
        <f>data!E215</f>
        <v>5692817.6551763164</v>
      </c>
    </row>
    <row r="31" spans="1:7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7" ht="20.149999999999999" customHeight="1" x14ac:dyDescent="0.35">
      <c r="A32" s="13">
        <v>20</v>
      </c>
      <c r="B32" s="14" t="s">
        <v>661</v>
      </c>
      <c r="C32" s="21">
        <f>data!B217</f>
        <v>98461531.721892536</v>
      </c>
      <c r="D32" s="21">
        <f>data!C217</f>
        <v>17185741.510000002</v>
      </c>
      <c r="E32" s="21">
        <f>data!D217</f>
        <v>6352837.9670271771</v>
      </c>
      <c r="F32" s="21">
        <f>data!E217</f>
        <v>109294435.26486537</v>
      </c>
    </row>
  </sheetData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F5" sqref="F5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Highline Medical Center</v>
      </c>
      <c r="B2" s="30"/>
      <c r="C2" s="30"/>
      <c r="D2" s="31" t="str">
        <f>"FYE: "&amp;data!C82</f>
        <v>FYE: 06/30/2021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10651207.16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408843627.03999996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230836322.98000002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21381713.02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181969349.86000001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13265856.199999997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856296869.10000002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5743</v>
      </c>
      <c r="M16" s="266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5652895.1900000004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13130746.25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18783641.440000001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2">
        <v>20</v>
      </c>
      <c r="B24" s="55">
        <v>5970</v>
      </c>
      <c r="C24" s="14" t="s">
        <v>357</v>
      </c>
      <c r="D24" s="14">
        <f>data!C238</f>
        <v>13681334.51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899413052.21000004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28" zoomScale="75" workbookViewId="0">
      <selection activeCell="E28" sqref="E1:G1048576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5" width="26.8125" style="7" customWidth="1"/>
    <col min="6" max="6" width="40.1875" style="7" customWidth="1"/>
    <col min="7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Highline Medical Center</v>
      </c>
      <c r="B3" s="30"/>
      <c r="C3" s="31" t="str">
        <f>" FYE: "&amp;data!C82</f>
        <v xml:space="preserve"> FYE: 06/30/2021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23184569.629078969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154135727.1491358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127659281.64396356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2111002.3826432358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6250054.4691522494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497825.43558435061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6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58519897.421631031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7414345.5499999998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1128574.1200000001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93535040.25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34295310.286012702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3126574.941187067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87578806.402608737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12411870.245099979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8204685.546322233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247695207.34123072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109294435.26214118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138400772.07908952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43162446.289999999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41317418.808423549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84479865.098423541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1517268.3622998281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1541544.4843430289</v>
      </c>
    </row>
    <row r="49" spans="1:5" ht="20.149999999999999" customHeight="1" x14ac:dyDescent="0.35">
      <c r="A49" s="13">
        <v>45</v>
      </c>
      <c r="B49" s="14" t="s">
        <v>1121</v>
      </c>
      <c r="C49" s="21">
        <f>data!D290</f>
        <v>3058812.846642857</v>
      </c>
    </row>
    <row r="50" spans="1:5" ht="20.149999999999999" customHeight="1" x14ac:dyDescent="0.35">
      <c r="A50" s="40">
        <v>46</v>
      </c>
      <c r="B50" s="41" t="s">
        <v>1122</v>
      </c>
      <c r="C50" s="21">
        <f>data!D292</f>
        <v>284459347.44578695</v>
      </c>
    </row>
    <row r="51" spans="1:5" ht="20.149999999999999" customHeight="1" x14ac:dyDescent="0.35"/>
    <row r="52" spans="1:5" ht="20.149999999999999" customHeight="1" x14ac:dyDescent="0.35"/>
    <row r="53" spans="1:5" ht="20.149999999999999" customHeight="1" x14ac:dyDescent="0.35">
      <c r="A53" s="4" t="s">
        <v>1123</v>
      </c>
      <c r="B53" s="5"/>
      <c r="C53" s="6"/>
    </row>
    <row r="54" spans="1:5" ht="20.149999999999999" customHeight="1" x14ac:dyDescent="0.35">
      <c r="A54" s="4"/>
      <c r="B54" s="5"/>
      <c r="C54" s="167" t="s">
        <v>1124</v>
      </c>
    </row>
    <row r="55" spans="1:5" ht="20.149999999999999" customHeight="1" x14ac:dyDescent="0.35">
      <c r="A55" s="29" t="str">
        <f>"HOSPITAL: "&amp;data!C84</f>
        <v>HOSPITAL: Highline Medical Center</v>
      </c>
      <c r="B55" s="30"/>
      <c r="C55" s="31" t="str">
        <f>"FYE: "&amp;data!C82</f>
        <v>FYE: 06/30/2021</v>
      </c>
    </row>
    <row r="56" spans="1:5" ht="20.149999999999999" customHeight="1" x14ac:dyDescent="0.35">
      <c r="A56" s="42"/>
      <c r="B56" s="43" t="s">
        <v>1125</v>
      </c>
      <c r="C56" s="34"/>
    </row>
    <row r="57" spans="1:5" ht="20.149999999999999" customHeight="1" x14ac:dyDescent="0.35">
      <c r="A57" s="16">
        <v>1</v>
      </c>
      <c r="B57" s="4" t="s">
        <v>395</v>
      </c>
      <c r="C57" s="44"/>
    </row>
    <row r="58" spans="1:5" ht="20.149999999999999" customHeight="1" x14ac:dyDescent="0.35">
      <c r="A58" s="13">
        <v>2</v>
      </c>
      <c r="B58" s="14" t="s">
        <v>396</v>
      </c>
      <c r="C58" s="21">
        <f>data!C304</f>
        <v>171509.64128490846</v>
      </c>
      <c r="E58" s="295"/>
    </row>
    <row r="59" spans="1:5" ht="20.149999999999999" customHeight="1" x14ac:dyDescent="0.35">
      <c r="A59" s="13">
        <v>3</v>
      </c>
      <c r="B59" s="14" t="s">
        <v>1126</v>
      </c>
      <c r="C59" s="21">
        <f>data!C305</f>
        <v>2336800.8719628076</v>
      </c>
      <c r="E59" s="295"/>
    </row>
    <row r="60" spans="1:5" ht="20.149999999999999" customHeight="1" x14ac:dyDescent="0.35">
      <c r="A60" s="13">
        <v>4</v>
      </c>
      <c r="B60" s="14" t="s">
        <v>1127</v>
      </c>
      <c r="C60" s="21">
        <f>data!C306</f>
        <v>11529002.550402489</v>
      </c>
      <c r="E60" s="295"/>
    </row>
    <row r="61" spans="1:5" ht="20.149999999999999" customHeight="1" x14ac:dyDescent="0.35">
      <c r="A61" s="13">
        <v>5</v>
      </c>
      <c r="B61" s="14" t="s">
        <v>399</v>
      </c>
      <c r="C61" s="21">
        <f>data!C307</f>
        <v>22436632.365443073</v>
      </c>
      <c r="E61" s="295"/>
    </row>
    <row r="62" spans="1:5" ht="20.149999999999999" customHeight="1" x14ac:dyDescent="0.35">
      <c r="A62" s="13">
        <v>6</v>
      </c>
      <c r="B62" s="14" t="s">
        <v>1128</v>
      </c>
      <c r="C62" s="21">
        <f>data!C308</f>
        <v>0</v>
      </c>
      <c r="E62" s="295"/>
    </row>
    <row r="63" spans="1:5" ht="20.149999999999999" customHeight="1" x14ac:dyDescent="0.35">
      <c r="A63" s="13">
        <v>7</v>
      </c>
      <c r="B63" s="14" t="s">
        <v>1129</v>
      </c>
      <c r="C63" s="21">
        <f>data!C309</f>
        <v>15572000.99</v>
      </c>
      <c r="E63" s="295"/>
    </row>
    <row r="64" spans="1:5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5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5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5" ht="20.149999999999999" customHeight="1" x14ac:dyDescent="0.35">
      <c r="A67" s="13">
        <v>11</v>
      </c>
      <c r="B67" s="14" t="s">
        <v>1130</v>
      </c>
      <c r="C67" s="293">
        <f>data!C313</f>
        <v>4727149.7949671363</v>
      </c>
      <c r="E67" s="294"/>
    </row>
    <row r="68" spans="1:5" ht="20.149999999999999" customHeight="1" x14ac:dyDescent="0.35">
      <c r="A68" s="13">
        <v>12</v>
      </c>
      <c r="B68" s="14" t="s">
        <v>1131</v>
      </c>
      <c r="C68" s="21">
        <f>data!D314</f>
        <v>56773096.214060418</v>
      </c>
    </row>
    <row r="69" spans="1:5" ht="20.149999999999999" customHeight="1" x14ac:dyDescent="0.35">
      <c r="A69" s="13">
        <v>13</v>
      </c>
      <c r="B69" s="38"/>
      <c r="C69" s="24"/>
    </row>
    <row r="70" spans="1:5" ht="20.149999999999999" customHeight="1" x14ac:dyDescent="0.35">
      <c r="A70" s="13">
        <v>14</v>
      </c>
      <c r="B70" s="37" t="s">
        <v>1132</v>
      </c>
      <c r="C70" s="36"/>
    </row>
    <row r="71" spans="1:5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5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5" ht="20.149999999999999" customHeight="1" x14ac:dyDescent="0.35">
      <c r="A73" s="13">
        <v>17</v>
      </c>
      <c r="B73" s="14" t="s">
        <v>409</v>
      </c>
      <c r="C73" s="293">
        <f>data!C318</f>
        <v>22590133.475027204</v>
      </c>
      <c r="E73" s="294"/>
    </row>
    <row r="74" spans="1:5" ht="20.149999999999999" customHeight="1" x14ac:dyDescent="0.35">
      <c r="A74" s="13">
        <v>18</v>
      </c>
      <c r="B74" s="14" t="s">
        <v>1134</v>
      </c>
      <c r="C74" s="21">
        <f>data!D319</f>
        <v>22590133.475027204</v>
      </c>
    </row>
    <row r="75" spans="1:5" ht="20.149999999999999" customHeight="1" x14ac:dyDescent="0.35">
      <c r="A75" s="13">
        <v>19</v>
      </c>
      <c r="B75" s="38"/>
      <c r="C75" s="24"/>
    </row>
    <row r="76" spans="1:5" ht="20.149999999999999" customHeight="1" x14ac:dyDescent="0.35">
      <c r="A76" s="23">
        <v>20</v>
      </c>
      <c r="B76" s="37" t="s">
        <v>411</v>
      </c>
      <c r="C76" s="36"/>
    </row>
    <row r="77" spans="1:5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5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5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5" ht="20.149999999999999" customHeight="1" x14ac:dyDescent="0.35">
      <c r="A80" s="13">
        <v>24</v>
      </c>
      <c r="B80" s="14" t="s">
        <v>1136</v>
      </c>
      <c r="C80" s="293">
        <f>data!C324</f>
        <v>763564.15103297075</v>
      </c>
      <c r="E80" s="294"/>
    </row>
    <row r="81" spans="1:5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5" ht="20.149999999999999" customHeight="1" x14ac:dyDescent="0.35">
      <c r="A82" s="13">
        <v>26</v>
      </c>
      <c r="B82" s="14" t="s">
        <v>1137</v>
      </c>
      <c r="C82" s="293">
        <f>data!C326</f>
        <v>94701776.5</v>
      </c>
      <c r="E82" s="294"/>
    </row>
    <row r="83" spans="1:5" ht="20.149999999999999" customHeight="1" x14ac:dyDescent="0.35">
      <c r="A83" s="13">
        <v>27</v>
      </c>
      <c r="B83" s="14" t="s">
        <v>418</v>
      </c>
      <c r="C83" s="293">
        <f>data!C327</f>
        <v>2759373.61</v>
      </c>
      <c r="E83" s="294"/>
    </row>
    <row r="84" spans="1:5" ht="20.149999999999999" customHeight="1" x14ac:dyDescent="0.35">
      <c r="A84" s="13">
        <v>28</v>
      </c>
      <c r="B84" s="14" t="s">
        <v>661</v>
      </c>
      <c r="C84" s="21">
        <f>data!D328</f>
        <v>98224714.261032969</v>
      </c>
      <c r="E84" s="292"/>
    </row>
    <row r="85" spans="1:5" ht="20.149999999999999" customHeight="1" x14ac:dyDescent="0.35">
      <c r="A85" s="13">
        <v>29</v>
      </c>
      <c r="B85" s="14" t="s">
        <v>1138</v>
      </c>
      <c r="C85" s="21">
        <f>data!D329</f>
        <v>4727149.7949671363</v>
      </c>
      <c r="E85" s="292"/>
    </row>
    <row r="86" spans="1:5" ht="20.149999999999999" customHeight="1" x14ac:dyDescent="0.35">
      <c r="A86" s="13">
        <v>30</v>
      </c>
      <c r="B86" s="14" t="s">
        <v>1139</v>
      </c>
      <c r="C86" s="21">
        <f>data!D330</f>
        <v>93497564.466065839</v>
      </c>
      <c r="E86" s="292"/>
    </row>
    <row r="87" spans="1:5" ht="20.149999999999999" customHeight="1" x14ac:dyDescent="0.35">
      <c r="A87" s="13">
        <v>31</v>
      </c>
      <c r="B87" s="38"/>
      <c r="C87" s="24"/>
    </row>
    <row r="88" spans="1:5" ht="20.149999999999999" customHeight="1" x14ac:dyDescent="0.35">
      <c r="A88" s="13">
        <v>32</v>
      </c>
      <c r="B88" s="89" t="s">
        <v>1140</v>
      </c>
      <c r="C88" s="21">
        <f>data!C332</f>
        <v>111598553.27959375</v>
      </c>
    </row>
    <row r="89" spans="1:5" ht="20.149999999999999" customHeight="1" x14ac:dyDescent="0.35">
      <c r="A89" s="13">
        <v>33</v>
      </c>
      <c r="B89" s="24"/>
      <c r="C89" s="24"/>
    </row>
    <row r="90" spans="1:5" ht="20.149999999999999" customHeight="1" x14ac:dyDescent="0.35">
      <c r="A90" s="13">
        <v>34</v>
      </c>
      <c r="B90" s="37" t="s">
        <v>1141</v>
      </c>
      <c r="C90" s="36"/>
    </row>
    <row r="91" spans="1:5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5" ht="20.149999999999999" customHeight="1" x14ac:dyDescent="0.35">
      <c r="A92" s="13">
        <v>36</v>
      </c>
      <c r="B92" s="38"/>
      <c r="C92" s="24"/>
    </row>
    <row r="93" spans="1:5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5" ht="20.149999999999999" customHeight="1" x14ac:dyDescent="0.35">
      <c r="A94" s="13">
        <v>38</v>
      </c>
      <c r="B94" s="38"/>
      <c r="C94" s="24"/>
    </row>
    <row r="95" spans="1:5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5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111598553.27959375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284459347.43474722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Highline Medical Center</v>
      </c>
      <c r="B107" s="30"/>
      <c r="C107" s="31" t="str">
        <f>" FYE: "&amp;data!C82</f>
        <v xml:space="preserve"> FYE: 06/30/2021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473214548.91000003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657588450.83000004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1130802999.74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1" t="s">
        <v>450</v>
      </c>
      <c r="C115" s="48">
        <f>data!C363</f>
        <v>10651207.16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856296869.10000002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18783641.440000001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13681334.51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899413052.21000004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231389947.52999997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22459983.600000001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22459983.600000001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253849931.12999997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99965140.219999999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22502880.460000001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9740621.4700000007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28151473.449999999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1955474.87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59757020.180000007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17185741.510000002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6090941.3200000003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3258506.66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8225313.1099999994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5103501.07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1121648.7900000215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263058263.11000001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-9208331.9800000489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8820548.0899999999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-387783.89000004902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-387783.89000004902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384"/>
  <sheetViews>
    <sheetView showGridLines="0" topLeftCell="A373" zoomScale="65" workbookViewId="0">
      <selection activeCell="H41" sqref="H41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Highline Medical Center</v>
      </c>
      <c r="B4" s="77"/>
      <c r="C4" s="77"/>
      <c r="D4" s="77"/>
      <c r="E4" s="77"/>
      <c r="F4" s="77"/>
      <c r="G4" s="80"/>
      <c r="H4" s="79" t="str">
        <f>"FYE: "&amp;data!C82</f>
        <v>FYE: 06/30/2021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2292</v>
      </c>
      <c r="D9" s="14">
        <f>data!D59</f>
        <v>0</v>
      </c>
      <c r="E9" s="14">
        <f>data!E59</f>
        <v>28268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20.324706730769226</v>
      </c>
      <c r="D10" s="26">
        <f>data!D60</f>
        <v>0</v>
      </c>
      <c r="E10" s="26">
        <f>data!E60</f>
        <v>178.20004807692308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3245416.9500000007</v>
      </c>
      <c r="D11" s="14">
        <f>data!D61</f>
        <v>0</v>
      </c>
      <c r="E11" s="14">
        <f>data!E61</f>
        <v>17971355.890000004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730852</v>
      </c>
      <c r="D12" s="14">
        <f>data!D62</f>
        <v>0</v>
      </c>
      <c r="E12" s="14">
        <f>data!E62</f>
        <v>4045011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1177670.46</v>
      </c>
      <c r="D13" s="14">
        <f>data!D63</f>
        <v>0</v>
      </c>
      <c r="E13" s="14">
        <f>data!E63</f>
        <v>-30612.5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557422.43000000005</v>
      </c>
      <c r="D14" s="14">
        <f>data!D64</f>
        <v>0</v>
      </c>
      <c r="E14" s="14">
        <f>data!E64</f>
        <v>1252803.1400000006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291.51</v>
      </c>
      <c r="D15" s="14">
        <f>data!D65</f>
        <v>0</v>
      </c>
      <c r="E15" s="14">
        <f>data!E65</f>
        <v>2911.0600000000004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5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41307.230000000003</v>
      </c>
      <c r="D16" s="14">
        <f>data!D66</f>
        <v>0</v>
      </c>
      <c r="E16" s="14">
        <f>data!E66</f>
        <v>618499.88000000012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309256</v>
      </c>
      <c r="D17" s="14">
        <f>data!D67</f>
        <v>0</v>
      </c>
      <c r="E17" s="14">
        <f>data!E67</f>
        <v>2138944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104.45</v>
      </c>
      <c r="D18" s="14">
        <f>data!D68</f>
        <v>0</v>
      </c>
      <c r="E18" s="14">
        <f>data!E68</f>
        <v>21077.919999999998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22137.67</v>
      </c>
      <c r="D19" s="14">
        <f>data!D69</f>
        <v>0</v>
      </c>
      <c r="E19" s="14">
        <f>data!E69</f>
        <v>12893.64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-6979.15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6084458.7000000002</v>
      </c>
      <c r="D21" s="14">
        <f>data!D71</f>
        <v>0</v>
      </c>
      <c r="E21" s="14">
        <f>data!E71</f>
        <v>26025904.880000006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3281993</v>
      </c>
      <c r="D23" s="48">
        <f>+data!M669</f>
        <v>0</v>
      </c>
      <c r="E23" s="48">
        <f>+data!M670</f>
        <v>12283700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17779614.989999998</v>
      </c>
      <c r="D24" s="14">
        <f>data!D73</f>
        <v>0</v>
      </c>
      <c r="E24" s="14">
        <f>data!E73</f>
        <v>109548009.17999999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13835.6</v>
      </c>
      <c r="D25" s="14">
        <f>data!D74</f>
        <v>0</v>
      </c>
      <c r="E25" s="14">
        <f>data!E74</f>
        <v>22467216.829999998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17793450.59</v>
      </c>
      <c r="D26" s="14">
        <f>data!D75</f>
        <v>0</v>
      </c>
      <c r="E26" s="14">
        <f>data!E75</f>
        <v>132015226.00999999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6296</v>
      </c>
      <c r="D28" s="14">
        <f>data!D76</f>
        <v>0</v>
      </c>
      <c r="E28" s="14">
        <f>data!E76</f>
        <v>47930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43019</v>
      </c>
      <c r="D29" s="14">
        <f>data!D77</f>
        <v>0</v>
      </c>
      <c r="E29" s="14">
        <f>data!E77</f>
        <v>34474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2255.7422019410128</v>
      </c>
      <c r="D30" s="14">
        <f>data!D78</f>
        <v>0</v>
      </c>
      <c r="E30" s="14">
        <f>data!E78</f>
        <v>17172.446591333031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93302.95</v>
      </c>
      <c r="D31" s="14">
        <f>data!D79</f>
        <v>0</v>
      </c>
      <c r="E31" s="14">
        <f>data!E79</f>
        <v>234001.01000000004</v>
      </c>
      <c r="F31" s="14">
        <f>data!F79</f>
        <v>0</v>
      </c>
      <c r="G31" s="14">
        <f>data!G79</f>
        <v>0.38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14.961259615384614</v>
      </c>
      <c r="D32" s="84">
        <f>data!D80</f>
        <v>0</v>
      </c>
      <c r="E32" s="84">
        <f>data!E80</f>
        <v>104.13927884615386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16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16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16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16" ht="20.149999999999999" customHeight="1" x14ac:dyDescent="0.35">
      <c r="A36" s="79" t="str">
        <f>"HOSPITAL NAME: "&amp;data!C84</f>
        <v>HOSPITAL NAME: Highline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06/30/2021</v>
      </c>
    </row>
    <row r="37" spans="1:16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16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16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16" ht="20.149999999999999" customHeight="1" x14ac:dyDescent="0.4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  <c r="K40" s="290"/>
    </row>
    <row r="41" spans="1:16" ht="20.149999999999999" customHeight="1" x14ac:dyDescent="0.4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289">
        <f>data!O59</f>
        <v>3595</v>
      </c>
      <c r="I41" s="289">
        <f>data!P59</f>
        <v>395533</v>
      </c>
      <c r="K41" s="290"/>
      <c r="L41" s="291"/>
      <c r="M41" s="291"/>
      <c r="N41" s="291"/>
      <c r="O41" s="291"/>
      <c r="P41" s="291"/>
    </row>
    <row r="42" spans="1:16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33.606923076923074</v>
      </c>
      <c r="I42" s="26">
        <f>data!P60</f>
        <v>37.119192307692309</v>
      </c>
    </row>
    <row r="43" spans="1:16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3924954.3099999991</v>
      </c>
      <c r="I43" s="14">
        <f>data!P61</f>
        <v>5988177.6499999994</v>
      </c>
    </row>
    <row r="44" spans="1:16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883536</v>
      </c>
      <c r="I44" s="14">
        <f>data!P62</f>
        <v>1347904</v>
      </c>
    </row>
    <row r="45" spans="1:16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523488.76</v>
      </c>
      <c r="I45" s="14">
        <f>data!P63</f>
        <v>1253459.3199999998</v>
      </c>
    </row>
    <row r="46" spans="1:16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420469.06</v>
      </c>
      <c r="I46" s="14">
        <f>data!P64</f>
        <v>9533192.0599999931</v>
      </c>
    </row>
    <row r="47" spans="1:16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1235.4099999999999</v>
      </c>
      <c r="I47" s="14">
        <f>data!P65</f>
        <v>6371.1600000000008</v>
      </c>
    </row>
    <row r="48" spans="1:16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294811.64</v>
      </c>
      <c r="I48" s="14">
        <f>data!P66</f>
        <v>1779748.9199999995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925986</v>
      </c>
      <c r="I49" s="14">
        <f>data!P67</f>
        <v>2148161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4782.8599999999997</v>
      </c>
      <c r="I50" s="14">
        <f>data!P68</f>
        <v>456056.52999999997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25816.33</v>
      </c>
      <c r="I51" s="14">
        <f>data!P69</f>
        <v>56584.600000000006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-6654.13</v>
      </c>
      <c r="I52" s="14">
        <f>-data!P70</f>
        <v>-577.5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6998426.2399999984</v>
      </c>
      <c r="I53" s="14">
        <f>data!P71</f>
        <v>22569077.739999995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3876624</v>
      </c>
      <c r="I55" s="48">
        <f>+data!M681</f>
        <v>8543251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33245191.540000003</v>
      </c>
      <c r="I56" s="14">
        <f>data!P73</f>
        <v>74586893.739999995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1857105.96</v>
      </c>
      <c r="I57" s="14">
        <f>data!P74</f>
        <v>136172502.85999995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35102297.5</v>
      </c>
      <c r="I58" s="14">
        <f>data!P75</f>
        <v>210759396.59999996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23723</v>
      </c>
      <c r="I60" s="14">
        <f>data!P76</f>
        <v>26529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6854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8499.5191004839035</v>
      </c>
      <c r="I62" s="14">
        <f>data!P78</f>
        <v>9504.8578264442731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71683.11</v>
      </c>
      <c r="I63" s="14">
        <f>data!P79</f>
        <v>114877.69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21.940629807692304</v>
      </c>
      <c r="I64" s="26">
        <f>data!P80</f>
        <v>12.136788461538462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Highline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1153400</v>
      </c>
      <c r="D73" s="48">
        <f>data!R59</f>
        <v>0</v>
      </c>
      <c r="E73" s="212"/>
      <c r="F73" s="212"/>
      <c r="G73" s="14">
        <f>data!U59</f>
        <v>483168</v>
      </c>
      <c r="H73" s="14">
        <f>data!V59</f>
        <v>0</v>
      </c>
      <c r="I73" s="14">
        <f>data!W59</f>
        <v>3883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10.974971153846155</v>
      </c>
      <c r="D74" s="26">
        <f>data!R60</f>
        <v>0</v>
      </c>
      <c r="E74" s="26">
        <f>data!S60</f>
        <v>12.974697115384615</v>
      </c>
      <c r="F74" s="26">
        <f>data!T60</f>
        <v>0.33426923076923082</v>
      </c>
      <c r="G74" s="26">
        <f>data!U60</f>
        <v>30.920105769230769</v>
      </c>
      <c r="H74" s="26">
        <f>data!V60</f>
        <v>4.4321346153846166</v>
      </c>
      <c r="I74" s="26">
        <f>data!W60</f>
        <v>4.7063076923076919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1515334.5199999998</v>
      </c>
      <c r="D75" s="14">
        <f>data!R61</f>
        <v>0</v>
      </c>
      <c r="E75" s="14">
        <f>data!S61</f>
        <v>650777.25</v>
      </c>
      <c r="F75" s="14">
        <f>data!T61</f>
        <v>82120.08</v>
      </c>
      <c r="G75" s="14">
        <f>data!U61</f>
        <v>2357199.0499999998</v>
      </c>
      <c r="H75" s="14">
        <f>data!V61</f>
        <v>432008.67</v>
      </c>
      <c r="I75" s="14">
        <f>data!W61</f>
        <v>638740.10000000009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341073</v>
      </c>
      <c r="D76" s="14">
        <f>data!R62</f>
        <v>0</v>
      </c>
      <c r="E76" s="14">
        <f>data!S62</f>
        <v>147097</v>
      </c>
      <c r="F76" s="14">
        <f>data!T62</f>
        <v>18484</v>
      </c>
      <c r="G76" s="14">
        <f>data!U62</f>
        <v>530561</v>
      </c>
      <c r="H76" s="14">
        <f>data!V62</f>
        <v>97237</v>
      </c>
      <c r="I76" s="14">
        <f>data!W62</f>
        <v>143768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54316.61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335964.48</v>
      </c>
      <c r="D78" s="14">
        <f>data!R64</f>
        <v>0</v>
      </c>
      <c r="E78" s="14">
        <f>data!S64</f>
        <v>-1574193.1099999999</v>
      </c>
      <c r="F78" s="14">
        <f>data!T64</f>
        <v>8871.5400000000009</v>
      </c>
      <c r="G78" s="14">
        <f>data!U64</f>
        <v>2035642.0100000002</v>
      </c>
      <c r="H78" s="14">
        <f>data!V64</f>
        <v>56496.159999999989</v>
      </c>
      <c r="I78" s="14">
        <f>data!W64</f>
        <v>74337.039999999994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618.70000000000005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268.93</v>
      </c>
      <c r="H79" s="14">
        <f>data!V65</f>
        <v>0</v>
      </c>
      <c r="I79" s="14">
        <f>data!W65</f>
        <v>3818.36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48138.7</v>
      </c>
      <c r="D80" s="14">
        <f>data!R66</f>
        <v>0</v>
      </c>
      <c r="E80" s="14">
        <f>data!S66</f>
        <v>144732.41500154798</v>
      </c>
      <c r="F80" s="14">
        <f>data!T66</f>
        <v>213137.21000000046</v>
      </c>
      <c r="G80" s="14">
        <f>data!U66</f>
        <v>1735684.5099999998</v>
      </c>
      <c r="H80" s="14">
        <f>data!V66</f>
        <v>22308.250000000004</v>
      </c>
      <c r="I80" s="14">
        <f>data!W66</f>
        <v>189839.59000000003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122056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360201</v>
      </c>
      <c r="H81" s="14">
        <f>data!V67</f>
        <v>15975</v>
      </c>
      <c r="I81" s="14">
        <f>data!W67</f>
        <v>335940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5981.28</v>
      </c>
      <c r="D82" s="14">
        <f>data!R68</f>
        <v>0</v>
      </c>
      <c r="E82" s="14">
        <f>data!S68</f>
        <v>48358.59</v>
      </c>
      <c r="F82" s="14">
        <f>data!T68</f>
        <v>0</v>
      </c>
      <c r="G82" s="14">
        <f>data!U68</f>
        <v>94756.750000000015</v>
      </c>
      <c r="H82" s="14">
        <f>data!V68</f>
        <v>1654.28</v>
      </c>
      <c r="I82" s="14">
        <f>data!W68</f>
        <v>202933.25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1442.3300000000002</v>
      </c>
      <c r="D83" s="14">
        <f>data!R69</f>
        <v>0</v>
      </c>
      <c r="E83" s="14">
        <f>data!S69</f>
        <v>13225.83</v>
      </c>
      <c r="F83" s="14">
        <f>data!T69</f>
        <v>0</v>
      </c>
      <c r="G83" s="14">
        <f>data!U69</f>
        <v>39392.480000000003</v>
      </c>
      <c r="H83" s="14">
        <f>data!V69</f>
        <v>350</v>
      </c>
      <c r="I83" s="14">
        <f>data!W69</f>
        <v>381.62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-22942.48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2370609.0100000002</v>
      </c>
      <c r="D85" s="14">
        <f>data!R71</f>
        <v>0</v>
      </c>
      <c r="E85" s="14">
        <f>data!S71</f>
        <v>-570002.02499845193</v>
      </c>
      <c r="F85" s="14">
        <f>data!T71</f>
        <v>322612.83000000042</v>
      </c>
      <c r="G85" s="14">
        <f>data!U71</f>
        <v>7185079.8599999994</v>
      </c>
      <c r="H85" s="14">
        <f>data!V71</f>
        <v>626029.36</v>
      </c>
      <c r="I85" s="14">
        <f>data!W71</f>
        <v>1589757.9600000002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897199</v>
      </c>
      <c r="D87" s="48">
        <f>+data!M683</f>
        <v>0</v>
      </c>
      <c r="E87" s="48">
        <f>+data!M684</f>
        <v>-93089</v>
      </c>
      <c r="F87" s="48">
        <f>+data!M685</f>
        <v>89602</v>
      </c>
      <c r="G87" s="48">
        <f>+data!M686</f>
        <v>2620757</v>
      </c>
      <c r="H87" s="48">
        <f>+data!M687</f>
        <v>291368</v>
      </c>
      <c r="I87" s="48">
        <f>+data!M688</f>
        <v>523242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3302487.3899999997</v>
      </c>
      <c r="D88" s="14">
        <f>data!R73</f>
        <v>0</v>
      </c>
      <c r="E88" s="14">
        <f>data!S73</f>
        <v>0</v>
      </c>
      <c r="F88" s="14">
        <f>data!T73</f>
        <v>2517510.0000000005</v>
      </c>
      <c r="G88" s="14">
        <f>data!U73</f>
        <v>36575061</v>
      </c>
      <c r="H88" s="14">
        <f>data!V73</f>
        <v>7754490.3700000001</v>
      </c>
      <c r="I88" s="14">
        <f>data!W73</f>
        <v>4121622.7000000007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12563315.330000002</v>
      </c>
      <c r="D89" s="14">
        <f>data!R74</f>
        <v>0</v>
      </c>
      <c r="E89" s="14">
        <f>data!S74</f>
        <v>0</v>
      </c>
      <c r="F89" s="14">
        <f>data!T74</f>
        <v>45326.220000000008</v>
      </c>
      <c r="G89" s="14">
        <f>data!U74</f>
        <v>25880273.199999996</v>
      </c>
      <c r="H89" s="14">
        <f>data!V74</f>
        <v>5670493.6500000004</v>
      </c>
      <c r="I89" s="14">
        <f>data!W74</f>
        <v>16361531.690000003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15865802.720000003</v>
      </c>
      <c r="D90" s="14">
        <f>data!R75</f>
        <v>0</v>
      </c>
      <c r="E90" s="14">
        <f>data!S75</f>
        <v>0</v>
      </c>
      <c r="F90" s="14">
        <f>data!T75</f>
        <v>2562836.2200000007</v>
      </c>
      <c r="G90" s="14">
        <f>data!U75</f>
        <v>62455334.199999996</v>
      </c>
      <c r="H90" s="14">
        <f>data!V75</f>
        <v>13424984.02</v>
      </c>
      <c r="I90" s="14">
        <f>data!W75</f>
        <v>20483154.390000004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2295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8756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822.25672704171291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3137.1154256981431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9612.68</v>
      </c>
      <c r="D95" s="14">
        <f>data!R79</f>
        <v>0</v>
      </c>
      <c r="E95" s="14">
        <f>data!S79</f>
        <v>2117.86</v>
      </c>
      <c r="F95" s="14">
        <f>data!T79</f>
        <v>0</v>
      </c>
      <c r="G95" s="14">
        <f>data!U79</f>
        <v>28.47</v>
      </c>
      <c r="H95" s="14">
        <f>data!V79</f>
        <v>0</v>
      </c>
      <c r="I95" s="14">
        <f>data!W79</f>
        <v>20654.64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8.2526586538461526</v>
      </c>
      <c r="D96" s="84">
        <f>data!R80</f>
        <v>0</v>
      </c>
      <c r="E96" s="84">
        <f>data!S80</f>
        <v>0</v>
      </c>
      <c r="F96" s="84">
        <f>data!T80</f>
        <v>0.33042307692307699</v>
      </c>
      <c r="G96" s="84">
        <f>data!U80</f>
        <v>0</v>
      </c>
      <c r="H96" s="84">
        <f>data!V80</f>
        <v>0.56189903846153844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Highline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20087</v>
      </c>
      <c r="D105" s="14">
        <f>data!Y59</f>
        <v>114735</v>
      </c>
      <c r="E105" s="14">
        <f>data!Z59</f>
        <v>0</v>
      </c>
      <c r="F105" s="14">
        <f>data!AA59</f>
        <v>1319</v>
      </c>
      <c r="G105" s="212"/>
      <c r="H105" s="14">
        <f>data!AC59</f>
        <v>35698</v>
      </c>
      <c r="I105" s="14">
        <f>data!AD59</f>
        <v>30217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8.5464951923076917</v>
      </c>
      <c r="D106" s="26">
        <f>data!Y60</f>
        <v>23.358504807692306</v>
      </c>
      <c r="E106" s="26">
        <f>data!Z60</f>
        <v>3.1811346153846149</v>
      </c>
      <c r="F106" s="26">
        <f>data!AA60</f>
        <v>2.067423076923077</v>
      </c>
      <c r="G106" s="26">
        <f>data!AB60</f>
        <v>25.604225961538461</v>
      </c>
      <c r="H106" s="26">
        <f>data!AC60</f>
        <v>14.300413461538461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935783.92999999993</v>
      </c>
      <c r="D107" s="14">
        <f>data!Y61</f>
        <v>2318359.8299999996</v>
      </c>
      <c r="E107" s="14">
        <f>data!Z61</f>
        <v>381740.02999999991</v>
      </c>
      <c r="F107" s="14">
        <f>data!AA61</f>
        <v>250947.68000000005</v>
      </c>
      <c r="G107" s="14">
        <f>data!AB61</f>
        <v>2974183.82</v>
      </c>
      <c r="H107" s="14">
        <f>data!AC61</f>
        <v>1418444.1499999997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210627</v>
      </c>
      <c r="D108" s="14">
        <f>data!Y62</f>
        <v>521819</v>
      </c>
      <c r="E108" s="14">
        <f>data!Z62</f>
        <v>85922</v>
      </c>
      <c r="F108" s="14">
        <f>data!AA62</f>
        <v>56484</v>
      </c>
      <c r="G108" s="14">
        <f>data!AB62</f>
        <v>669432</v>
      </c>
      <c r="H108" s="14">
        <f>data!AC62</f>
        <v>319265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23699.4</v>
      </c>
      <c r="E109" s="14">
        <f>data!Z63</f>
        <v>18000</v>
      </c>
      <c r="F109" s="14">
        <f>data!AA63</f>
        <v>0</v>
      </c>
      <c r="G109" s="14">
        <f>data!AB63</f>
        <v>0</v>
      </c>
      <c r="H109" s="14">
        <f>data!AC63</f>
        <v>23664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227090.57999999996</v>
      </c>
      <c r="D110" s="14">
        <f>data!Y64</f>
        <v>205043.85000000006</v>
      </c>
      <c r="E110" s="14">
        <f>data!Z64</f>
        <v>14229.429999999998</v>
      </c>
      <c r="F110" s="14">
        <f>data!AA64</f>
        <v>293340.18000000005</v>
      </c>
      <c r="G110" s="14">
        <f>data!AB64</f>
        <v>9117047.290000001</v>
      </c>
      <c r="H110" s="14">
        <f>data!AC64</f>
        <v>413225.9499999999</v>
      </c>
      <c r="I110" s="14">
        <f>data!AD64</f>
        <v>8201.8599999999988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3818.36</v>
      </c>
      <c r="E111" s="14">
        <f>data!Z65</f>
        <v>194.34</v>
      </c>
      <c r="F111" s="14">
        <f>data!AA65</f>
        <v>0</v>
      </c>
      <c r="G111" s="14">
        <f>data!AB65</f>
        <v>398.03</v>
      </c>
      <c r="H111" s="14">
        <f>data!AC65</f>
        <v>391.43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201310.15999999997</v>
      </c>
      <c r="D112" s="14">
        <f>data!Y66</f>
        <v>1870591.8</v>
      </c>
      <c r="E112" s="14">
        <f>data!Z66</f>
        <v>1522076.7899999998</v>
      </c>
      <c r="F112" s="14">
        <f>data!AA66</f>
        <v>295850.61</v>
      </c>
      <c r="G112" s="14">
        <f>data!AB66</f>
        <v>310250.96000000002</v>
      </c>
      <c r="H112" s="14">
        <f>data!AC66</f>
        <v>4699.88</v>
      </c>
      <c r="I112" s="14">
        <f>data!AD66</f>
        <v>736867.36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53449</v>
      </c>
      <c r="D113" s="14">
        <f>data!Y67</f>
        <v>950957</v>
      </c>
      <c r="E113" s="14">
        <f>data!Z67</f>
        <v>758409</v>
      </c>
      <c r="F113" s="14">
        <f>data!AA67</f>
        <v>132518</v>
      </c>
      <c r="G113" s="14">
        <f>data!AB67</f>
        <v>406116</v>
      </c>
      <c r="H113" s="14">
        <f>data!AC67</f>
        <v>127059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232909.9</v>
      </c>
      <c r="E114" s="14">
        <f>data!Z68</f>
        <v>2997.44</v>
      </c>
      <c r="F114" s="14">
        <f>data!AA68</f>
        <v>391.25</v>
      </c>
      <c r="G114" s="14">
        <f>data!AB68</f>
        <v>5835.36</v>
      </c>
      <c r="H114" s="14">
        <f>data!AC68</f>
        <v>2020.02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606.30999999999995</v>
      </c>
      <c r="D115" s="14">
        <f>data!Y69</f>
        <v>779.48000000000047</v>
      </c>
      <c r="E115" s="14">
        <f>data!Z69</f>
        <v>460.22</v>
      </c>
      <c r="F115" s="14">
        <f>data!AA69</f>
        <v>0</v>
      </c>
      <c r="G115" s="14">
        <f>data!AB69</f>
        <v>10651.17</v>
      </c>
      <c r="H115" s="14">
        <f>data!AC69</f>
        <v>3836.7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-6259.87</v>
      </c>
      <c r="E116" s="14">
        <f>-data!Z70</f>
        <v>-121196.29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1628866.9799999997</v>
      </c>
      <c r="D117" s="14">
        <f>data!Y71</f>
        <v>6121718.75</v>
      </c>
      <c r="E117" s="14">
        <f>data!Z71</f>
        <v>2662832.96</v>
      </c>
      <c r="F117" s="14">
        <f>data!AA71</f>
        <v>1029531.7200000001</v>
      </c>
      <c r="G117" s="14">
        <f>data!AB71</f>
        <v>13493914.630000001</v>
      </c>
      <c r="H117" s="14">
        <f>data!AC71</f>
        <v>2312606.13</v>
      </c>
      <c r="I117" s="14">
        <f>data!AD71</f>
        <v>745069.22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1858129</v>
      </c>
      <c r="D119" s="48">
        <f>+data!M690</f>
        <v>2522124</v>
      </c>
      <c r="E119" s="48">
        <f>+data!M691</f>
        <v>605529</v>
      </c>
      <c r="F119" s="48">
        <f>+data!M692</f>
        <v>567535</v>
      </c>
      <c r="G119" s="48">
        <f>+data!M693</f>
        <v>4501243</v>
      </c>
      <c r="H119" s="48">
        <f>+data!M694</f>
        <v>822810</v>
      </c>
      <c r="I119" s="48">
        <f>+data!M695</f>
        <v>147082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32903741.529999997</v>
      </c>
      <c r="D120" s="14">
        <f>data!Y73</f>
        <v>9613407.6099999994</v>
      </c>
      <c r="E120" s="14">
        <f>data!Z73</f>
        <v>649270.87</v>
      </c>
      <c r="F120" s="14">
        <f>data!AA73</f>
        <v>716469.04999999993</v>
      </c>
      <c r="G120" s="14">
        <f>data!AB73</f>
        <v>74025376.409999996</v>
      </c>
      <c r="H120" s="14">
        <f>data!AC73</f>
        <v>22993640.469999999</v>
      </c>
      <c r="I120" s="14">
        <f>data!AD73</f>
        <v>2462361.7199999997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81437316.840000004</v>
      </c>
      <c r="D121" s="14">
        <f>data!Y74</f>
        <v>30301989.889999997</v>
      </c>
      <c r="E121" s="14">
        <f>data!Z74</f>
        <v>13036099.340000002</v>
      </c>
      <c r="F121" s="14">
        <f>data!AA74</f>
        <v>9296674.4699999969</v>
      </c>
      <c r="G121" s="14">
        <f>data!AB74</f>
        <v>87410108.409999982</v>
      </c>
      <c r="H121" s="14">
        <f>data!AC74</f>
        <v>6580317.9699999997</v>
      </c>
      <c r="I121" s="14">
        <f>data!AD74</f>
        <v>75391.62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114341058.37</v>
      </c>
      <c r="D122" s="14">
        <f>data!Y75</f>
        <v>39915397.5</v>
      </c>
      <c r="E122" s="14">
        <f>data!Z75</f>
        <v>13685370.210000001</v>
      </c>
      <c r="F122" s="14">
        <f>data!AA75</f>
        <v>10013143.519999998</v>
      </c>
      <c r="G122" s="14">
        <f>data!AB75</f>
        <v>161435484.81999999</v>
      </c>
      <c r="H122" s="14">
        <f>data!AC75</f>
        <v>29573958.439999998</v>
      </c>
      <c r="I122" s="14">
        <f>data!AD75</f>
        <v>2537753.34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792</v>
      </c>
      <c r="D124" s="14">
        <f>data!Y76</f>
        <v>14335</v>
      </c>
      <c r="E124" s="14">
        <f>data!Z76</f>
        <v>0</v>
      </c>
      <c r="F124" s="14">
        <f>data!AA76</f>
        <v>3771</v>
      </c>
      <c r="G124" s="14">
        <f>data!AB76</f>
        <v>1770</v>
      </c>
      <c r="H124" s="14">
        <f>data!AC76</f>
        <v>724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283.75918423400287</v>
      </c>
      <c r="D126" s="14">
        <f>data!Y78</f>
        <v>5135.9695782757972</v>
      </c>
      <c r="E126" s="14">
        <f>data!Z78</f>
        <v>0</v>
      </c>
      <c r="F126" s="14">
        <f>data!AA78</f>
        <v>1351.0806612959911</v>
      </c>
      <c r="G126" s="14">
        <f>data!AB78</f>
        <v>634.15878294720346</v>
      </c>
      <c r="H126" s="14">
        <f>data!AC78</f>
        <v>259.39602195128549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13853.55</v>
      </c>
      <c r="D127" s="14">
        <f>data!Y79</f>
        <v>29897.4</v>
      </c>
      <c r="E127" s="14">
        <f>data!Z79</f>
        <v>0</v>
      </c>
      <c r="F127" s="14">
        <f>data!AA79</f>
        <v>3432.5499999999997</v>
      </c>
      <c r="G127" s="14">
        <f>data!AB79</f>
        <v>24.53</v>
      </c>
      <c r="H127" s="14">
        <f>data!AC79</f>
        <v>213.75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1.9831730769230768E-2</v>
      </c>
      <c r="E128" s="26">
        <f>data!Z80</f>
        <v>0.81948557692307689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Highline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13643</v>
      </c>
      <c r="D137" s="14">
        <f>data!AF59</f>
        <v>0</v>
      </c>
      <c r="E137" s="14">
        <f>data!AG59</f>
        <v>36639</v>
      </c>
      <c r="F137" s="14">
        <f>data!AH59</f>
        <v>0</v>
      </c>
      <c r="G137" s="14">
        <f>data!AI59</f>
        <v>0</v>
      </c>
      <c r="H137" s="14">
        <f>data!AJ59</f>
        <v>231139.39</v>
      </c>
      <c r="I137" s="14">
        <f>data!AK59</f>
        <v>8782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53.015956730769233</v>
      </c>
      <c r="F138" s="26">
        <f>data!AH60</f>
        <v>0</v>
      </c>
      <c r="G138" s="26">
        <f>data!AI60</f>
        <v>0</v>
      </c>
      <c r="H138" s="26">
        <f>data!AJ60</f>
        <v>321.08595192307695</v>
      </c>
      <c r="I138" s="26">
        <f>data!AK60</f>
        <v>3.0506538461538466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6150469.3600000003</v>
      </c>
      <c r="F139" s="14">
        <f>data!AH61</f>
        <v>0</v>
      </c>
      <c r="G139" s="14">
        <f>data!AI61</f>
        <v>0</v>
      </c>
      <c r="H139" s="14">
        <f>data!AJ61</f>
        <v>35409919.320000015</v>
      </c>
      <c r="I139" s="14">
        <f>data!AK61</f>
        <v>265810.50999999995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1384354</v>
      </c>
      <c r="F140" s="14">
        <f>data!AH62</f>
        <v>0</v>
      </c>
      <c r="G140" s="14">
        <f>data!AI62</f>
        <v>0</v>
      </c>
      <c r="H140" s="14">
        <f>data!AJ62</f>
        <v>7971249</v>
      </c>
      <c r="I140" s="14">
        <f>data!AK62</f>
        <v>59829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2164411.9700000002</v>
      </c>
      <c r="F141" s="14">
        <f>data!AH63</f>
        <v>0</v>
      </c>
      <c r="G141" s="14">
        <f>data!AI63</f>
        <v>0</v>
      </c>
      <c r="H141" s="14">
        <f>data!AJ63</f>
        <v>1138424.27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455.94</v>
      </c>
      <c r="D142" s="14">
        <f>data!AF64</f>
        <v>0</v>
      </c>
      <c r="E142" s="14">
        <f>data!AG64</f>
        <v>1317717.3700000003</v>
      </c>
      <c r="F142" s="14">
        <f>data!AH64</f>
        <v>0</v>
      </c>
      <c r="G142" s="14">
        <f>data!AI64</f>
        <v>0</v>
      </c>
      <c r="H142" s="14">
        <f>data!AJ64</f>
        <v>2801714.8300000005</v>
      </c>
      <c r="I142" s="14">
        <f>data!AK64</f>
        <v>4.4000000000000004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640.28</v>
      </c>
      <c r="F143" s="14">
        <f>data!AH65</f>
        <v>0</v>
      </c>
      <c r="G143" s="14">
        <f>data!AI65</f>
        <v>0</v>
      </c>
      <c r="H143" s="14">
        <f>data!AJ65</f>
        <v>286931.64000000007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854914.98</v>
      </c>
      <c r="D144" s="14">
        <f>data!AF66</f>
        <v>0</v>
      </c>
      <c r="E144" s="14">
        <f>data!AG66</f>
        <v>680335.77359999996</v>
      </c>
      <c r="F144" s="14">
        <f>data!AH66</f>
        <v>0</v>
      </c>
      <c r="G144" s="14">
        <f>data!AI66</f>
        <v>0</v>
      </c>
      <c r="H144" s="14">
        <f>data!AJ66</f>
        <v>6081830.4299999997</v>
      </c>
      <c r="I144" s="14">
        <f>data!AK66</f>
        <v>75636.91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3743</v>
      </c>
      <c r="D145" s="14">
        <f>data!AF67</f>
        <v>0</v>
      </c>
      <c r="E145" s="14">
        <f>data!AG67</f>
        <v>1094156</v>
      </c>
      <c r="F145" s="14">
        <f>data!AH67</f>
        <v>0</v>
      </c>
      <c r="G145" s="14">
        <f>data!AI67</f>
        <v>0</v>
      </c>
      <c r="H145" s="14">
        <f>data!AJ67</f>
        <v>3430841</v>
      </c>
      <c r="I145" s="14">
        <f>data!AK67</f>
        <v>2596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19965.699999999997</v>
      </c>
      <c r="F146" s="14">
        <f>data!AH68</f>
        <v>0</v>
      </c>
      <c r="G146" s="14">
        <f>data!AI68</f>
        <v>0</v>
      </c>
      <c r="H146" s="14">
        <f>data!AJ68</f>
        <v>4294125.58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208.28</v>
      </c>
      <c r="D147" s="14">
        <f>data!AF69</f>
        <v>0</v>
      </c>
      <c r="E147" s="14">
        <f>data!AG69</f>
        <v>8639.840000000002</v>
      </c>
      <c r="F147" s="14">
        <f>data!AH69</f>
        <v>0</v>
      </c>
      <c r="G147" s="14">
        <f>data!AI69</f>
        <v>0</v>
      </c>
      <c r="H147" s="14">
        <f>data!AJ69</f>
        <v>346289.50999999978</v>
      </c>
      <c r="I147" s="14">
        <f>data!AK69</f>
        <v>977.73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-833.33</v>
      </c>
      <c r="F148" s="14">
        <f>-data!AH70</f>
        <v>0</v>
      </c>
      <c r="G148" s="14">
        <f>-data!AI70</f>
        <v>0</v>
      </c>
      <c r="H148" s="14">
        <f>-data!AJ70</f>
        <v>-1506676.86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859322.2</v>
      </c>
      <c r="D149" s="14">
        <f>data!AF71</f>
        <v>0</v>
      </c>
      <c r="E149" s="14">
        <f>data!AG71</f>
        <v>12819856.9636</v>
      </c>
      <c r="F149" s="14">
        <f>data!AH71</f>
        <v>0</v>
      </c>
      <c r="G149" s="14">
        <f>data!AI71</f>
        <v>0</v>
      </c>
      <c r="H149" s="14">
        <f>data!AJ71</f>
        <v>60254648.720000014</v>
      </c>
      <c r="I149" s="14">
        <f>data!AK71</f>
        <v>404854.54999999993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172734</v>
      </c>
      <c r="D151" s="48">
        <f>+data!M697</f>
        <v>0</v>
      </c>
      <c r="E151" s="48">
        <f>+data!M698</f>
        <v>6686783</v>
      </c>
      <c r="F151" s="48">
        <f>+data!M699</f>
        <v>0</v>
      </c>
      <c r="G151" s="48">
        <f>+data!M700</f>
        <v>0</v>
      </c>
      <c r="H151" s="48">
        <f>+data!M701</f>
        <v>12598187</v>
      </c>
      <c r="I151" s="48">
        <f>+data!M702</f>
        <v>100860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2638027.2199999997</v>
      </c>
      <c r="D152" s="14">
        <f>data!AF73</f>
        <v>0</v>
      </c>
      <c r="E152" s="14">
        <f>data!AG73</f>
        <v>34508726.850000001</v>
      </c>
      <c r="F152" s="14">
        <f>data!AH73</f>
        <v>0</v>
      </c>
      <c r="G152" s="14">
        <f>data!AI73</f>
        <v>0</v>
      </c>
      <c r="H152" s="14">
        <f>data!AJ73</f>
        <v>117944.97999999998</v>
      </c>
      <c r="I152" s="14">
        <f>data!AK73</f>
        <v>1959695.62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527817.41</v>
      </c>
      <c r="D153" s="14">
        <f>data!AF74</f>
        <v>0</v>
      </c>
      <c r="E153" s="14">
        <f>data!AG74</f>
        <v>111217194.42</v>
      </c>
      <c r="F153" s="14">
        <f>data!AH74</f>
        <v>0</v>
      </c>
      <c r="G153" s="14">
        <f>data!AI74</f>
        <v>0</v>
      </c>
      <c r="H153" s="14">
        <f>data!AJ74</f>
        <v>96301780.949999988</v>
      </c>
      <c r="I153" s="14">
        <f>data!AK74</f>
        <v>312440.38000000006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3165844.63</v>
      </c>
      <c r="D154" s="14">
        <f>data!AF75</f>
        <v>0</v>
      </c>
      <c r="E154" s="14">
        <f>data!AG75</f>
        <v>145725921.27000001</v>
      </c>
      <c r="F154" s="14">
        <f>data!AH75</f>
        <v>0</v>
      </c>
      <c r="G154" s="14">
        <f>data!AI75</f>
        <v>0</v>
      </c>
      <c r="H154" s="14">
        <f>data!AJ75</f>
        <v>96419725.929999992</v>
      </c>
      <c r="I154" s="14">
        <f>data!AK75</f>
        <v>2272136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27038</v>
      </c>
      <c r="F156" s="14">
        <f>data!AH76</f>
        <v>0</v>
      </c>
      <c r="G156" s="14">
        <f>data!AI76</f>
        <v>0</v>
      </c>
      <c r="H156" s="14">
        <f>data!AJ76</f>
        <v>15672</v>
      </c>
      <c r="I156" s="14">
        <f>data!AK76</f>
        <v>76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11510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9687.2232617663776</v>
      </c>
      <c r="F158" s="14">
        <f>data!AH78</f>
        <v>0</v>
      </c>
      <c r="G158" s="14">
        <f>data!AI78</f>
        <v>0</v>
      </c>
      <c r="H158" s="14">
        <f>data!AJ78</f>
        <v>5614.9923425698153</v>
      </c>
      <c r="I158" s="14">
        <f>data!AK78</f>
        <v>27.22941666891947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186906.56</v>
      </c>
      <c r="F159" s="14">
        <f>data!AH79</f>
        <v>0</v>
      </c>
      <c r="G159" s="14">
        <f>data!AI79</f>
        <v>0</v>
      </c>
      <c r="H159" s="14">
        <f>data!AJ79</f>
        <v>10077.719999999999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22.847572115384619</v>
      </c>
      <c r="F160" s="26">
        <f>data!AH80</f>
        <v>0</v>
      </c>
      <c r="G160" s="26">
        <f>data!AI80</f>
        <v>0</v>
      </c>
      <c r="H160" s="26">
        <f>data!AJ80</f>
        <v>37.502528846153844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Highline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2061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0.94502884615384619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104045.79999999999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23419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0.6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31024.44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298578.42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2630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699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161818.84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298578.42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46302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45182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1069951.8800000001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57879.91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1127831.79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77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27.587698467194727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Highline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108682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4.4903124999999999</v>
      </c>
      <c r="G202" s="26">
        <f>data!AW60</f>
        <v>0</v>
      </c>
      <c r="H202" s="26">
        <f>data!AX60</f>
        <v>0</v>
      </c>
      <c r="I202" s="26">
        <f>data!AY60</f>
        <v>32.148759615384613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2553296.0099999998</v>
      </c>
      <c r="G203" s="14">
        <f>data!AW61</f>
        <v>0</v>
      </c>
      <c r="H203" s="14">
        <f>data!AX61</f>
        <v>0</v>
      </c>
      <c r="I203" s="14">
        <f>data!AY61</f>
        <v>1739641.1300000001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574698</v>
      </c>
      <c r="G204" s="14">
        <f>data!AW62</f>
        <v>0</v>
      </c>
      <c r="H204" s="14">
        <f>data!AX62</f>
        <v>0</v>
      </c>
      <c r="I204" s="14">
        <f>data!AY62</f>
        <v>391560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470850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251470.83</v>
      </c>
      <c r="G206" s="14">
        <f>data!AW64</f>
        <v>0</v>
      </c>
      <c r="H206" s="14">
        <f>data!AX64</f>
        <v>0</v>
      </c>
      <c r="I206" s="14">
        <f>data!AY64</f>
        <v>664064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13136.96</v>
      </c>
      <c r="G207" s="14">
        <f>data!AW65</f>
        <v>0</v>
      </c>
      <c r="H207" s="14">
        <f>data!AX65</f>
        <v>0</v>
      </c>
      <c r="I207" s="14">
        <f>data!AY65</f>
        <v>291.51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686179.58</v>
      </c>
      <c r="G208" s="14">
        <f>data!AW66</f>
        <v>0</v>
      </c>
      <c r="H208" s="14">
        <f>data!AX66</f>
        <v>0</v>
      </c>
      <c r="I208" s="14">
        <f>data!AY66</f>
        <v>401213.12999999995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66887</v>
      </c>
      <c r="G209" s="14">
        <f>data!AW67</f>
        <v>0</v>
      </c>
      <c r="H209" s="14">
        <f>data!AX67</f>
        <v>0</v>
      </c>
      <c r="I209" s="14">
        <f>data!AY67</f>
        <v>227994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2627.51</v>
      </c>
      <c r="G210" s="14">
        <f>data!AW68</f>
        <v>0</v>
      </c>
      <c r="H210" s="14">
        <f>data!AX68</f>
        <v>0</v>
      </c>
      <c r="I210" s="14">
        <f>data!AY68</f>
        <v>4860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549018.57000000007</v>
      </c>
      <c r="G211" s="14">
        <f>data!AW69</f>
        <v>0</v>
      </c>
      <c r="H211" s="14">
        <f>data!AX69</f>
        <v>0</v>
      </c>
      <c r="I211" s="14">
        <f>data!AY69</f>
        <v>9485.23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-3933625.15</v>
      </c>
      <c r="G212" s="14">
        <f>-data!AW70</f>
        <v>0</v>
      </c>
      <c r="H212" s="14">
        <f>-data!AX70</f>
        <v>0</v>
      </c>
      <c r="I212" s="14">
        <f>-data!AY70</f>
        <v>-424662.89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1234539.31</v>
      </c>
      <c r="G213" s="14">
        <f>data!AW71</f>
        <v>0</v>
      </c>
      <c r="H213" s="14">
        <f>data!AX71</f>
        <v>0</v>
      </c>
      <c r="I213" s="14">
        <f>data!AY71</f>
        <v>3014446.1099999994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379018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125053.79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1837.88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126891.67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1958</v>
      </c>
      <c r="G220" s="14">
        <f>data!AW76</f>
        <v>0</v>
      </c>
      <c r="H220" s="14">
        <f>data!AX76</f>
        <v>0</v>
      </c>
      <c r="I220" s="85">
        <f>data!AY76</f>
        <v>5726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701.51576102295155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2.4000048076923077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Highline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86182</v>
      </c>
      <c r="D233" s="14">
        <f>data!BA59</f>
        <v>0</v>
      </c>
      <c r="E233" s="212"/>
      <c r="F233" s="212"/>
      <c r="G233" s="212"/>
      <c r="H233" s="14">
        <f>data!BE59</f>
        <v>242643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8.5336538461538453E-3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7.6240673076923073</v>
      </c>
      <c r="I234" s="26">
        <f>data!BF60</f>
        <v>31.85865865384616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428.45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553570.7699999999</v>
      </c>
      <c r="I235" s="14">
        <f>data!BF61</f>
        <v>2373059.02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96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124598</v>
      </c>
      <c r="I236" s="14">
        <f>data!BF62</f>
        <v>534250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8385.9699999999993</v>
      </c>
      <c r="H238" s="14">
        <f>data!BE64</f>
        <v>10953.4</v>
      </c>
      <c r="I238" s="14">
        <f>data!BF64</f>
        <v>183837.59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1564236.48</v>
      </c>
      <c r="I239" s="14">
        <f>data!BF65</f>
        <v>14533.359999999999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4029790.2800000003</v>
      </c>
      <c r="I240" s="14">
        <f>data!BF66</f>
        <v>365788.29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2046603</v>
      </c>
      <c r="I241" s="14">
        <f>data!BF67</f>
        <v>158040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331250.36</v>
      </c>
      <c r="H242" s="14">
        <f>data!BE68</f>
        <v>210752.05000000002</v>
      </c>
      <c r="I242" s="14">
        <f>data!BF68</f>
        <v>863.62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9843.5899999999674</v>
      </c>
      <c r="I243" s="14">
        <f>data!BF69</f>
        <v>42173.47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-2317290.3899999997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524.45000000000005</v>
      </c>
      <c r="E245" s="14">
        <f>data!BB71</f>
        <v>0</v>
      </c>
      <c r="F245" s="14">
        <f>data!BC71</f>
        <v>0</v>
      </c>
      <c r="G245" s="14">
        <f>data!BD71</f>
        <v>339636.32999999996</v>
      </c>
      <c r="H245" s="14">
        <f>data!BE71</f>
        <v>6233057.1800000006</v>
      </c>
      <c r="I245" s="14">
        <f>data!BF71</f>
        <v>3672545.35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23344</v>
      </c>
      <c r="I252" s="85">
        <f>data!BF76</f>
        <v>4143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21094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Highline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102876.8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23156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8846.76</v>
      </c>
      <c r="F270" s="14">
        <f>data!BJ64</f>
        <v>0</v>
      </c>
      <c r="G270" s="14">
        <f>data!BK64</f>
        <v>0</v>
      </c>
      <c r="H270" s="14">
        <f>data!BL64</f>
        <v>30010.07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228.96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6993656.9992468804</v>
      </c>
      <c r="H272" s="14">
        <f>data!BL66</f>
        <v>1196584.3329600003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358</v>
      </c>
      <c r="F273" s="14">
        <f>data!BJ67</f>
        <v>0</v>
      </c>
      <c r="G273" s="14">
        <f>data!BK67</f>
        <v>0</v>
      </c>
      <c r="H273" s="14">
        <f>data!BL67</f>
        <v>9137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413.6</v>
      </c>
      <c r="F274" s="14">
        <f>data!BJ68</f>
        <v>0</v>
      </c>
      <c r="G274" s="14">
        <f>data!BK68</f>
        <v>0</v>
      </c>
      <c r="H274" s="14">
        <f>data!BL68</f>
        <v>2635.17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4.9999999999954525E-2</v>
      </c>
      <c r="F275" s="14">
        <f>data!BJ69</f>
        <v>0</v>
      </c>
      <c r="G275" s="14">
        <f>data!BK69</f>
        <v>88300.36</v>
      </c>
      <c r="H275" s="14">
        <f>data!BL69</f>
        <v>-0.53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-30524.15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-20905.740000000002</v>
      </c>
      <c r="F277" s="14">
        <f>data!BJ71</f>
        <v>0</v>
      </c>
      <c r="G277" s="14">
        <f>data!BK71</f>
        <v>7081957.3592468807</v>
      </c>
      <c r="H277" s="14">
        <f>data!BL71</f>
        <v>1364627.8029600002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596.5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Highline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4.4899711538461533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549575.49999999988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123799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-49895.6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59550.359999999993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8.01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2209.1899999999996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205445.26364740002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806771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106856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50889.320000000007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1820.05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201887.55000000002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25000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1950231.5836473999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131856</v>
      </c>
      <c r="H309" s="14">
        <f>data!BS71</f>
        <v>0</v>
      </c>
      <c r="I309" s="14">
        <f>data!BT71</f>
        <v>1828.06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21347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3128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Highline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11.083649038461536</v>
      </c>
      <c r="H330" s="26">
        <f>data!BZ60</f>
        <v>6.8482307692307689</v>
      </c>
      <c r="I330" s="26">
        <f>data!CA60</f>
        <v>4.6425961538461538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1339151.8600000001</v>
      </c>
      <c r="H331" s="86">
        <f>data!BZ61</f>
        <v>657491.28</v>
      </c>
      <c r="I331" s="86">
        <f>data!CA61</f>
        <v>541413.53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301418</v>
      </c>
      <c r="H332" s="86">
        <f>data!BZ62</f>
        <v>147989</v>
      </c>
      <c r="I332" s="86">
        <f>data!CA62</f>
        <v>121948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3150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50396.73</v>
      </c>
      <c r="F334" s="86">
        <f>data!BX64</f>
        <v>0</v>
      </c>
      <c r="G334" s="86">
        <f>data!BY64</f>
        <v>365.58000000000004</v>
      </c>
      <c r="H334" s="86">
        <f>data!BZ64</f>
        <v>0</v>
      </c>
      <c r="I334" s="86">
        <f>data!CA64</f>
        <v>3165.73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679.79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2216117.9241816201</v>
      </c>
      <c r="E336" s="86">
        <f>data!BW66</f>
        <v>26208.494846051999</v>
      </c>
      <c r="F336" s="86">
        <f>data!BX66</f>
        <v>2376300.0952454726</v>
      </c>
      <c r="G336" s="86">
        <f>data!BY66</f>
        <v>90439.61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86256</v>
      </c>
      <c r="E337" s="86">
        <f>data!BW67</f>
        <v>0</v>
      </c>
      <c r="F337" s="86">
        <f>data!BX67</f>
        <v>0</v>
      </c>
      <c r="G337" s="86">
        <f>data!BY67</f>
        <v>39502</v>
      </c>
      <c r="H337" s="86">
        <f>data!BZ67</f>
        <v>0</v>
      </c>
      <c r="I337" s="86">
        <f>data!CA67</f>
        <v>80475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3588.72</v>
      </c>
      <c r="F338" s="86">
        <f>data!BX68</f>
        <v>0</v>
      </c>
      <c r="G338" s="86">
        <f>data!BY68</f>
        <v>4319.7299999999996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10400</v>
      </c>
      <c r="F339" s="86">
        <f>data!BX69</f>
        <v>0</v>
      </c>
      <c r="G339" s="86">
        <f>data!BY69</f>
        <v>1035</v>
      </c>
      <c r="H339" s="86">
        <f>data!BZ69</f>
        <v>1053.6500000000001</v>
      </c>
      <c r="I339" s="86">
        <f>data!CA69</f>
        <v>1150.2199999999998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-115450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-2806.27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2302373.9241816201</v>
      </c>
      <c r="E341" s="14">
        <f>data!BW71</f>
        <v>-21706.055153947993</v>
      </c>
      <c r="F341" s="14">
        <f>data!BX71</f>
        <v>2376300.0952454726</v>
      </c>
      <c r="G341" s="14">
        <f>data!BY71</f>
        <v>1776911.5700000003</v>
      </c>
      <c r="H341" s="14">
        <f>data!BZ71</f>
        <v>806533.93</v>
      </c>
      <c r="I341" s="14">
        <f>data!CA71</f>
        <v>745346.21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2525</v>
      </c>
      <c r="E348" s="85">
        <f>data!BW76</f>
        <v>0</v>
      </c>
      <c r="F348" s="85">
        <f>data!BX76</f>
        <v>0</v>
      </c>
      <c r="G348" s="85">
        <f>data!BY76</f>
        <v>688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904.66154064502189</v>
      </c>
      <c r="E350" s="85">
        <f>data!BW78</f>
        <v>0</v>
      </c>
      <c r="F350" s="85">
        <f>data!BX78</f>
        <v>0</v>
      </c>
      <c r="G350" s="85">
        <f>data!BY78</f>
        <v>246.49787721337626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Highline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5.3421153846153837</v>
      </c>
      <c r="E362" s="217"/>
      <c r="F362" s="211"/>
      <c r="G362" s="211"/>
      <c r="H362" s="211"/>
      <c r="I362" s="87">
        <f>data!CE60</f>
        <v>899.2860384615384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2538846.9699999997</v>
      </c>
      <c r="E363" s="218"/>
      <c r="F363" s="219"/>
      <c r="G363" s="219"/>
      <c r="H363" s="219"/>
      <c r="I363" s="86">
        <f>data!CE61</f>
        <v>99965140.219999999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571446</v>
      </c>
      <c r="E364" s="218"/>
      <c r="F364" s="219"/>
      <c r="G364" s="219"/>
      <c r="H364" s="219"/>
      <c r="I364" s="86">
        <f>data!CE62</f>
        <v>22502881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2969994.78</v>
      </c>
      <c r="E365" s="218"/>
      <c r="F365" s="219"/>
      <c r="G365" s="219"/>
      <c r="H365" s="219"/>
      <c r="I365" s="86">
        <f>data!CE63</f>
        <v>9740621.4699999988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-218658.67</v>
      </c>
      <c r="E366" s="218"/>
      <c r="F366" s="219"/>
      <c r="G366" s="219"/>
      <c r="H366" s="219"/>
      <c r="I366" s="86">
        <f>data!CE64</f>
        <v>28151473.449999992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52269.409999999996</v>
      </c>
      <c r="E367" s="218"/>
      <c r="F367" s="219"/>
      <c r="G367" s="219"/>
      <c r="H367" s="219"/>
      <c r="I367" s="86">
        <f>data!CE65</f>
        <v>1955474.87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41963</v>
      </c>
      <c r="D368" s="86">
        <f>data!CC66</f>
        <v>23075156.321271025</v>
      </c>
      <c r="E368" s="218"/>
      <c r="F368" s="219"/>
      <c r="G368" s="219"/>
      <c r="H368" s="219"/>
      <c r="I368" s="86">
        <f>data!CE66</f>
        <v>59757020.18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237868</v>
      </c>
      <c r="E369" s="218"/>
      <c r="F369" s="219"/>
      <c r="G369" s="219"/>
      <c r="H369" s="219"/>
      <c r="I369" s="86">
        <f>data!CE67</f>
        <v>17185740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82970.029999999795</v>
      </c>
      <c r="E370" s="218"/>
      <c r="F370" s="219"/>
      <c r="G370" s="219"/>
      <c r="H370" s="219"/>
      <c r="I370" s="86">
        <f>data!CE68</f>
        <v>6090941.3200000003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-363071.11000000313</v>
      </c>
      <c r="E371" s="86">
        <f>data!CD69</f>
        <v>16587320.84</v>
      </c>
      <c r="F371" s="219"/>
      <c r="G371" s="219"/>
      <c r="H371" s="219"/>
      <c r="I371" s="86">
        <f>data!CE69</f>
        <v>17708969.629999995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58910.15</v>
      </c>
      <c r="D372" s="14">
        <f>-data!CC70</f>
        <v>-256355.64</v>
      </c>
      <c r="E372" s="226">
        <f>data!CD70</f>
        <v>13766059.649999999</v>
      </c>
      <c r="F372" s="220"/>
      <c r="G372" s="220"/>
      <c r="H372" s="220"/>
      <c r="I372" s="14">
        <f>-data!CE70</f>
        <v>-22459983.599999998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100873.15</v>
      </c>
      <c r="D373" s="86">
        <f>data!CC71</f>
        <v>28690466.091271024</v>
      </c>
      <c r="E373" s="86">
        <f>data!CD71</f>
        <v>2821261.1900000013</v>
      </c>
      <c r="F373" s="219"/>
      <c r="G373" s="219"/>
      <c r="H373" s="219"/>
      <c r="I373" s="14">
        <f>data!CE71</f>
        <v>240598278.53999999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473214548.91000015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657588450.8299998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1130802999.74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242643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116951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66266.010000000009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791281.35000000009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225.91236057692308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LawsonDrillInfo!KeyFields</vt:lpstr>
      <vt:lpstr>LawsonDrillInfo!MappedFields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LawsonDrillInfo!ProductLine</vt:lpstr>
      <vt:lpstr>LawsonDrillInfo!SSType</vt:lpstr>
      <vt:lpstr>Support</vt:lpstr>
      <vt:lpstr>LawsonDrillInfo!SystemCode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2021-08-19T22:51:34Z</cp:lastPrinted>
  <dcterms:created xsi:type="dcterms:W3CDTF">1999-06-02T22:01:56Z</dcterms:created>
  <dcterms:modified xsi:type="dcterms:W3CDTF">2021-12-27T17:30:21Z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