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B25FC294-4A3E-42A5-8EC8-D5F69B2DB6D4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51" i="1" l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E60" i="10"/>
  <c r="CE61" i="10"/>
  <c r="CE63" i="10"/>
  <c r="CE64" i="10"/>
  <c r="CE65" i="10"/>
  <c r="CE66" i="10"/>
  <c r="CE68" i="10"/>
  <c r="CE69" i="10"/>
  <c r="CE70" i="10"/>
  <c r="CE71" i="10"/>
  <c r="CD72" i="10"/>
  <c r="CE74" i="10"/>
  <c r="CE75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V76" i="10"/>
  <c r="CE76" i="10"/>
  <c r="CE77" i="10"/>
  <c r="CE78" i="10"/>
  <c r="CE79" i="10"/>
  <c r="CE80" i="10"/>
  <c r="F493" i="1" l="1"/>
  <c r="D493" i="1"/>
  <c r="B493" i="1"/>
  <c r="B575" i="1" l="1"/>
  <c r="CA48" i="10"/>
  <c r="CA62" i="10" s="1"/>
  <c r="BY48" i="10"/>
  <c r="BY62" i="10" s="1"/>
  <c r="BW48" i="10"/>
  <c r="BW62" i="10" s="1"/>
  <c r="BU48" i="10"/>
  <c r="BU62" i="10" s="1"/>
  <c r="BS48" i="10"/>
  <c r="BQ48" i="10"/>
  <c r="BQ62" i="10" s="1"/>
  <c r="BO48" i="10"/>
  <c r="BM48" i="10"/>
  <c r="BM62" i="10" s="1"/>
  <c r="BK48" i="10"/>
  <c r="BK62" i="10" s="1"/>
  <c r="BI48" i="10"/>
  <c r="BI62" i="10" s="1"/>
  <c r="BG48" i="10"/>
  <c r="BG62" i="10" s="1"/>
  <c r="BE48" i="10"/>
  <c r="BC48" i="10"/>
  <c r="BA48" i="10"/>
  <c r="BA62" i="10" s="1"/>
  <c r="AY48" i="10"/>
  <c r="AY62" i="10" s="1"/>
  <c r="AW48" i="10"/>
  <c r="AW62" i="10" s="1"/>
  <c r="AU48" i="10"/>
  <c r="AU62" i="10" s="1"/>
  <c r="AS48" i="10"/>
  <c r="AS62" i="10" s="1"/>
  <c r="AQ48" i="10"/>
  <c r="AQ62" i="10" s="1"/>
  <c r="AO48" i="10"/>
  <c r="AO62" i="10" s="1"/>
  <c r="AM48" i="10"/>
  <c r="AM62" i="10" s="1"/>
  <c r="AK48" i="10"/>
  <c r="AK62" i="10" s="1"/>
  <c r="AI48" i="10"/>
  <c r="AI62" i="10" s="1"/>
  <c r="AG48" i="10"/>
  <c r="AG62" i="10" s="1"/>
  <c r="AE48" i="10"/>
  <c r="AC48" i="10"/>
  <c r="AC62" i="10" s="1"/>
  <c r="AA48" i="10"/>
  <c r="AA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8" i="10" s="1"/>
  <c r="C477" i="10" s="1"/>
  <c r="E211" i="10"/>
  <c r="E212" i="10"/>
  <c r="D205" i="10"/>
  <c r="C205" i="10"/>
  <c r="B205" i="10"/>
  <c r="E204" i="10"/>
  <c r="C474" i="10" s="1"/>
  <c r="E202" i="10"/>
  <c r="C472" i="10" s="1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/>
  <c r="E155" i="10"/>
  <c r="E154" i="10"/>
  <c r="D462" i="10" s="1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/>
  <c r="E143" i="10"/>
  <c r="D463" i="10"/>
  <c r="E142" i="10"/>
  <c r="E141" i="10"/>
  <c r="E140" i="10"/>
  <c r="C414" i="10" s="1"/>
  <c r="E139" i="10"/>
  <c r="C413" i="10" s="1"/>
  <c r="E128" i="10"/>
  <c r="CE81" i="10"/>
  <c r="T815" i="10"/>
  <c r="CF80" i="10"/>
  <c r="CF78" i="10"/>
  <c r="Q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5" i="10"/>
  <c r="N734" i="10"/>
  <c r="N733" i="10"/>
  <c r="C463" i="10"/>
  <c r="O815" i="10"/>
  <c r="C574" i="10"/>
  <c r="C457" i="10"/>
  <c r="K815" i="10"/>
  <c r="G815" i="10"/>
  <c r="F815" i="10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93" i="10"/>
  <c r="D815" i="10"/>
  <c r="C426" i="10"/>
  <c r="I815" i="10"/>
  <c r="C431" i="10"/>
  <c r="M815" i="10"/>
  <c r="E765" i="10"/>
  <c r="E781" i="10"/>
  <c r="F611" i="10"/>
  <c r="C815" i="10"/>
  <c r="BI729" i="10"/>
  <c r="R815" i="10"/>
  <c r="I611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H611" i="10"/>
  <c r="C429" i="10"/>
  <c r="C433" i="10"/>
  <c r="C462" i="10"/>
  <c r="B464" i="10"/>
  <c r="L611" i="10"/>
  <c r="A493" i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/>
  <c r="CE66" i="1"/>
  <c r="I368" i="9" s="1"/>
  <c r="CE68" i="1"/>
  <c r="I370" i="9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N754" i="1" s="1"/>
  <c r="V75" i="1"/>
  <c r="H90" i="9" s="1"/>
  <c r="T75" i="1"/>
  <c r="R75" i="1"/>
  <c r="Q75" i="1"/>
  <c r="C90" i="9" s="1"/>
  <c r="P75" i="1"/>
  <c r="O75" i="1"/>
  <c r="N746" i="1" s="1"/>
  <c r="N75" i="1"/>
  <c r="G58" i="9" s="1"/>
  <c r="M75" i="1"/>
  <c r="F58" i="9" s="1"/>
  <c r="L75" i="1"/>
  <c r="I75" i="1"/>
  <c r="I26" i="9" s="1"/>
  <c r="H75" i="1"/>
  <c r="N739" i="1" s="1"/>
  <c r="G75" i="1"/>
  <c r="F75" i="1"/>
  <c r="F26" i="9"/>
  <c r="AV75" i="1"/>
  <c r="AP75" i="1"/>
  <c r="G186" i="9" s="1"/>
  <c r="AJ75" i="1"/>
  <c r="AL75" i="1"/>
  <c r="AK75" i="1"/>
  <c r="I154" i="9" s="1"/>
  <c r="AG75" i="1"/>
  <c r="E154" i="9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/>
  <c r="CE73" i="1"/>
  <c r="O816" i="1" s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68" i="1" s="1"/>
  <c r="C120" i="8" s="1"/>
  <c r="D372" i="1"/>
  <c r="C125" i="8" s="1"/>
  <c r="D260" i="1"/>
  <c r="D265" i="1"/>
  <c r="D275" i="1"/>
  <c r="C33" i="8" s="1"/>
  <c r="D290" i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/>
  <c r="E214" i="1"/>
  <c r="F29" i="6" s="1"/>
  <c r="E215" i="1"/>
  <c r="E216" i="1"/>
  <c r="F31" i="6" s="1"/>
  <c r="D217" i="1"/>
  <c r="E32" i="6" s="1"/>
  <c r="C217" i="1"/>
  <c r="E196" i="1"/>
  <c r="E197" i="1"/>
  <c r="C470" i="1" s="1"/>
  <c r="E198" i="1"/>
  <c r="E199" i="1"/>
  <c r="F11" i="6" s="1"/>
  <c r="E200" i="1"/>
  <c r="E201" i="1"/>
  <c r="F13" i="6" s="1"/>
  <c r="E202" i="1"/>
  <c r="C474" i="1" s="1"/>
  <c r="E203" i="1"/>
  <c r="C475" i="1" s="1"/>
  <c r="D204" i="1"/>
  <c r="B204" i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C417" i="1" s="1"/>
  <c r="E141" i="1"/>
  <c r="E140" i="1"/>
  <c r="D10" i="4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64" i="1"/>
  <c r="N768" i="1"/>
  <c r="N771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815" i="1" s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2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N760" i="1"/>
  <c r="N758" i="1"/>
  <c r="N753" i="1"/>
  <c r="F816" i="1"/>
  <c r="D436" i="1"/>
  <c r="C34" i="5"/>
  <c r="C16" i="8"/>
  <c r="C473" i="1"/>
  <c r="F12" i="6"/>
  <c r="C469" i="1"/>
  <c r="F8" i="6"/>
  <c r="I377" i="9"/>
  <c r="C464" i="1"/>
  <c r="N740" i="1"/>
  <c r="H58" i="9"/>
  <c r="C218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CF77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E373" i="9"/>
  <c r="L816" i="1"/>
  <c r="N765" i="1"/>
  <c r="N757" i="1"/>
  <c r="K816" i="1"/>
  <c r="C615" i="1"/>
  <c r="V815" i="1"/>
  <c r="I816" i="1"/>
  <c r="E372" i="9"/>
  <c r="G816" i="1"/>
  <c r="C575" i="1"/>
  <c r="C14" i="5"/>
  <c r="D428" i="1"/>
  <c r="F10" i="4"/>
  <c r="I372" i="9"/>
  <c r="M816" i="1"/>
  <c r="I366" i="9"/>
  <c r="C430" i="1"/>
  <c r="Z48" i="1" l="1"/>
  <c r="Z62" i="1" s="1"/>
  <c r="E757" i="1" s="1"/>
  <c r="AG48" i="1"/>
  <c r="AG62" i="1" s="1"/>
  <c r="AC48" i="1"/>
  <c r="AC62" i="1" s="1"/>
  <c r="H108" i="9" s="1"/>
  <c r="W48" i="1"/>
  <c r="W62" i="1" s="1"/>
  <c r="I76" i="9" s="1"/>
  <c r="CD722" i="1"/>
  <c r="C472" i="1"/>
  <c r="C421" i="1"/>
  <c r="F28" i="4"/>
  <c r="F19" i="4"/>
  <c r="B10" i="4"/>
  <c r="G612" i="1"/>
  <c r="Q816" i="1"/>
  <c r="P816" i="1"/>
  <c r="I380" i="9"/>
  <c r="CF76" i="1"/>
  <c r="AQ52" i="1" s="1"/>
  <c r="AQ67" i="1" s="1"/>
  <c r="I612" i="1"/>
  <c r="I381" i="9"/>
  <c r="R816" i="1"/>
  <c r="G122" i="9"/>
  <c r="H26" i="9"/>
  <c r="N775" i="1"/>
  <c r="N745" i="1"/>
  <c r="N774" i="1"/>
  <c r="N778" i="1"/>
  <c r="N762" i="1"/>
  <c r="I815" i="1"/>
  <c r="AR48" i="1"/>
  <c r="AR62" i="1" s="1"/>
  <c r="E775" i="1" s="1"/>
  <c r="D816" i="1"/>
  <c r="BL48" i="1"/>
  <c r="BL62" i="1" s="1"/>
  <c r="H268" i="9" s="1"/>
  <c r="CB48" i="1"/>
  <c r="CB62" i="1" s="1"/>
  <c r="C364" i="9" s="1"/>
  <c r="AB48" i="1"/>
  <c r="AB62" i="1" s="1"/>
  <c r="E759" i="1" s="1"/>
  <c r="AK48" i="1"/>
  <c r="AK62" i="1" s="1"/>
  <c r="E768" i="1" s="1"/>
  <c r="CA48" i="1"/>
  <c r="CA62" i="1" s="1"/>
  <c r="I332" i="9" s="1"/>
  <c r="AY48" i="1"/>
  <c r="AY62" i="1" s="1"/>
  <c r="E782" i="1" s="1"/>
  <c r="BI48" i="1"/>
  <c r="BI62" i="1" s="1"/>
  <c r="E268" i="9" s="1"/>
  <c r="AX48" i="1"/>
  <c r="AX62" i="1" s="1"/>
  <c r="E781" i="1" s="1"/>
  <c r="BN48" i="1"/>
  <c r="BN62" i="1" s="1"/>
  <c r="C300" i="9" s="1"/>
  <c r="AO48" i="1"/>
  <c r="AO62" i="1" s="1"/>
  <c r="E772" i="1" s="1"/>
  <c r="BC48" i="1"/>
  <c r="BC62" i="1" s="1"/>
  <c r="J48" i="1"/>
  <c r="J62" i="1" s="1"/>
  <c r="C44" i="9" s="1"/>
  <c r="AJ48" i="1"/>
  <c r="AJ62" i="1" s="1"/>
  <c r="AZ48" i="1"/>
  <c r="AZ62" i="1" s="1"/>
  <c r="C236" i="9" s="1"/>
  <c r="BT48" i="1"/>
  <c r="BT62" i="1" s="1"/>
  <c r="I300" i="9" s="1"/>
  <c r="S48" i="1"/>
  <c r="S62" i="1" s="1"/>
  <c r="CC48" i="1"/>
  <c r="CC62" i="1" s="1"/>
  <c r="E812" i="1" s="1"/>
  <c r="BM48" i="1"/>
  <c r="BM62" i="1" s="1"/>
  <c r="I268" i="9" s="1"/>
  <c r="AE48" i="1"/>
  <c r="AE62" i="1" s="1"/>
  <c r="E762" i="1" s="1"/>
  <c r="L48" i="1"/>
  <c r="L62" i="1" s="1"/>
  <c r="E44" i="9" s="1"/>
  <c r="AH48" i="1"/>
  <c r="AH62" i="1" s="1"/>
  <c r="F140" i="9" s="1"/>
  <c r="C48" i="1"/>
  <c r="C62" i="1" s="1"/>
  <c r="E734" i="1" s="1"/>
  <c r="BG48" i="1"/>
  <c r="BG62" i="1" s="1"/>
  <c r="C268" i="9" s="1"/>
  <c r="BA48" i="1"/>
  <c r="BA62" i="1" s="1"/>
  <c r="E784" i="1" s="1"/>
  <c r="I363" i="9"/>
  <c r="V48" i="1"/>
  <c r="V62" i="1" s="1"/>
  <c r="AP48" i="1"/>
  <c r="AP62" i="1" s="1"/>
  <c r="BF48" i="1"/>
  <c r="BF62" i="1" s="1"/>
  <c r="E789" i="1" s="1"/>
  <c r="BV48" i="1"/>
  <c r="BV62" i="1" s="1"/>
  <c r="E805" i="1" s="1"/>
  <c r="AA48" i="1"/>
  <c r="AA62" i="1" s="1"/>
  <c r="F108" i="9" s="1"/>
  <c r="I48" i="1"/>
  <c r="I62" i="1" s="1"/>
  <c r="BU48" i="1"/>
  <c r="BU62" i="1" s="1"/>
  <c r="C332" i="9" s="1"/>
  <c r="C427" i="1"/>
  <c r="AU48" i="1"/>
  <c r="AU62" i="1" s="1"/>
  <c r="P48" i="1"/>
  <c r="P62" i="1" s="1"/>
  <c r="E747" i="1" s="1"/>
  <c r="N48" i="1"/>
  <c r="N62" i="1" s="1"/>
  <c r="AD48" i="1"/>
  <c r="AD62" i="1" s="1"/>
  <c r="E761" i="1" s="1"/>
  <c r="AL48" i="1"/>
  <c r="AL62" i="1" s="1"/>
  <c r="C172" i="9" s="1"/>
  <c r="AT48" i="1"/>
  <c r="AT62" i="1" s="1"/>
  <c r="E777" i="1" s="1"/>
  <c r="BB48" i="1"/>
  <c r="BB62" i="1" s="1"/>
  <c r="BH48" i="1"/>
  <c r="BH62" i="1" s="1"/>
  <c r="BP48" i="1"/>
  <c r="BP62" i="1" s="1"/>
  <c r="BX48" i="1"/>
  <c r="BX62" i="1" s="1"/>
  <c r="E807" i="1" s="1"/>
  <c r="AI48" i="1"/>
  <c r="AI62" i="1" s="1"/>
  <c r="E766" i="1" s="1"/>
  <c r="BO48" i="1"/>
  <c r="BO62" i="1" s="1"/>
  <c r="D300" i="9" s="1"/>
  <c r="Q48" i="1"/>
  <c r="Q62" i="1" s="1"/>
  <c r="AW48" i="1"/>
  <c r="AW62" i="1" s="1"/>
  <c r="E780" i="1" s="1"/>
  <c r="E48" i="1"/>
  <c r="E62" i="1" s="1"/>
  <c r="E12" i="9" s="1"/>
  <c r="BQ48" i="1"/>
  <c r="BQ62" i="1" s="1"/>
  <c r="F300" i="9" s="1"/>
  <c r="AM48" i="1"/>
  <c r="AM62" i="1" s="1"/>
  <c r="D172" i="9" s="1"/>
  <c r="M48" i="1"/>
  <c r="M62" i="1" s="1"/>
  <c r="G48" i="1"/>
  <c r="G62" i="1" s="1"/>
  <c r="G12" i="9" s="1"/>
  <c r="D48" i="1"/>
  <c r="D62" i="1" s="1"/>
  <c r="T48" i="1"/>
  <c r="T62" i="1" s="1"/>
  <c r="F76" i="9" s="1"/>
  <c r="F48" i="1"/>
  <c r="F62" i="1" s="1"/>
  <c r="R48" i="1"/>
  <c r="R62" i="1" s="1"/>
  <c r="D76" i="9" s="1"/>
  <c r="AF48" i="1"/>
  <c r="AF62" i="1" s="1"/>
  <c r="AN48" i="1"/>
  <c r="AN62" i="1" s="1"/>
  <c r="AV48" i="1"/>
  <c r="AV62" i="1" s="1"/>
  <c r="E779" i="1" s="1"/>
  <c r="BD48" i="1"/>
  <c r="BD62" i="1" s="1"/>
  <c r="BJ48" i="1"/>
  <c r="BJ62" i="1" s="1"/>
  <c r="BR48" i="1"/>
  <c r="BR62" i="1" s="1"/>
  <c r="G300" i="9" s="1"/>
  <c r="BY48" i="1"/>
  <c r="BY62" i="1" s="1"/>
  <c r="G332" i="9" s="1"/>
  <c r="E794" i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BE48" i="1"/>
  <c r="BE62" i="1" s="1"/>
  <c r="U48" i="1"/>
  <c r="U62" i="1" s="1"/>
  <c r="G76" i="9" s="1"/>
  <c r="O48" i="1"/>
  <c r="O62" i="1" s="1"/>
  <c r="BS48" i="1"/>
  <c r="BS62" i="1" s="1"/>
  <c r="E802" i="1" s="1"/>
  <c r="BZ48" i="1"/>
  <c r="BZ62" i="1" s="1"/>
  <c r="H332" i="9" s="1"/>
  <c r="BI730" i="1"/>
  <c r="H48" i="1"/>
  <c r="H62" i="1" s="1"/>
  <c r="E739" i="1" s="1"/>
  <c r="X48" i="1"/>
  <c r="X62" i="1" s="1"/>
  <c r="AS48" i="1"/>
  <c r="AS62" i="1" s="1"/>
  <c r="E776" i="1" s="1"/>
  <c r="E771" i="1"/>
  <c r="C815" i="1"/>
  <c r="C816" i="1"/>
  <c r="I362" i="9"/>
  <c r="C76" i="9"/>
  <c r="E740" i="1"/>
  <c r="E767" i="1"/>
  <c r="E764" i="1"/>
  <c r="E140" i="9"/>
  <c r="E741" i="1"/>
  <c r="D329" i="10"/>
  <c r="D464" i="10"/>
  <c r="T814" i="10"/>
  <c r="P814" i="10"/>
  <c r="E777" i="10"/>
  <c r="E736" i="10"/>
  <c r="E769" i="10"/>
  <c r="BC62" i="10"/>
  <c r="BO62" i="10"/>
  <c r="E734" i="10"/>
  <c r="BE62" i="10"/>
  <c r="AE62" i="10"/>
  <c r="E801" i="10"/>
  <c r="BS62" i="10"/>
  <c r="K814" i="10"/>
  <c r="F814" i="10"/>
  <c r="H814" i="10"/>
  <c r="E789" i="10"/>
  <c r="E738" i="10"/>
  <c r="E753" i="10"/>
  <c r="E748" i="10"/>
  <c r="E742" i="10"/>
  <c r="E757" i="10"/>
  <c r="E108" i="9"/>
  <c r="P815" i="1"/>
  <c r="Q815" i="1"/>
  <c r="C186" i="9"/>
  <c r="N769" i="1"/>
  <c r="N761" i="1"/>
  <c r="I122" i="9"/>
  <c r="N736" i="10"/>
  <c r="N814" i="10" s="1"/>
  <c r="E795" i="1"/>
  <c r="C122" i="9"/>
  <c r="N755" i="1"/>
  <c r="E752" i="10"/>
  <c r="H815" i="10"/>
  <c r="C430" i="10"/>
  <c r="E773" i="10"/>
  <c r="R815" i="1"/>
  <c r="S815" i="1"/>
  <c r="G108" i="9"/>
  <c r="N817" i="1"/>
  <c r="B465" i="1"/>
  <c r="C112" i="8"/>
  <c r="N743" i="1"/>
  <c r="E58" i="9"/>
  <c r="I58" i="9"/>
  <c r="N747" i="1"/>
  <c r="N751" i="1"/>
  <c r="F90" i="9"/>
  <c r="D218" i="9"/>
  <c r="N777" i="1"/>
  <c r="D276" i="10"/>
  <c r="D291" i="10" s="1"/>
  <c r="D340" i="10" s="1"/>
  <c r="C480" i="10" s="1"/>
  <c r="B475" i="10"/>
  <c r="E735" i="10"/>
  <c r="E809" i="10"/>
  <c r="C141" i="8"/>
  <c r="E791" i="1"/>
  <c r="B476" i="1"/>
  <c r="D277" i="1"/>
  <c r="C35" i="8" s="1"/>
  <c r="I172" i="9"/>
  <c r="D815" i="1"/>
  <c r="F815" i="1"/>
  <c r="G815" i="1"/>
  <c r="G154" i="9"/>
  <c r="N766" i="1"/>
  <c r="R814" i="10"/>
  <c r="E754" i="10"/>
  <c r="E805" i="10"/>
  <c r="E172" i="9"/>
  <c r="I90" i="9"/>
  <c r="B440" i="10"/>
  <c r="C814" i="10"/>
  <c r="M814" i="10"/>
  <c r="G814" i="10"/>
  <c r="L814" i="10"/>
  <c r="Q814" i="10"/>
  <c r="D814" i="10"/>
  <c r="I814" i="10"/>
  <c r="O814" i="10"/>
  <c r="S814" i="10"/>
  <c r="F268" i="9"/>
  <c r="E753" i="1"/>
  <c r="G172" i="9"/>
  <c r="E773" i="1"/>
  <c r="E769" i="1"/>
  <c r="E811" i="1"/>
  <c r="B446" i="1"/>
  <c r="D242" i="1"/>
  <c r="E779" i="10"/>
  <c r="E795" i="10"/>
  <c r="E760" i="1"/>
  <c r="C418" i="1"/>
  <c r="D438" i="1"/>
  <c r="F14" i="6"/>
  <c r="O815" i="1"/>
  <c r="T815" i="1"/>
  <c r="C471" i="1"/>
  <c r="F10" i="6"/>
  <c r="D339" i="1"/>
  <c r="D26" i="9"/>
  <c r="N735" i="1"/>
  <c r="CE75" i="1"/>
  <c r="CF77" i="10"/>
  <c r="P815" i="10"/>
  <c r="D611" i="10"/>
  <c r="E204" i="9"/>
  <c r="F7" i="6"/>
  <c r="E204" i="1"/>
  <c r="C468" i="1"/>
  <c r="I383" i="9"/>
  <c r="S816" i="1"/>
  <c r="D22" i="7"/>
  <c r="C40" i="5"/>
  <c r="K611" i="10"/>
  <c r="C464" i="10"/>
  <c r="N815" i="10"/>
  <c r="E754" i="1"/>
  <c r="C420" i="1"/>
  <c r="B28" i="4"/>
  <c r="N772" i="1"/>
  <c r="F186" i="9"/>
  <c r="E763" i="10"/>
  <c r="I204" i="9"/>
  <c r="H172" i="9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D465" i="1" s="1"/>
  <c r="K815" i="1"/>
  <c r="H154" i="9"/>
  <c r="N767" i="1"/>
  <c r="I367" i="9"/>
  <c r="H816" i="1"/>
  <c r="M815" i="1"/>
  <c r="E733" i="10"/>
  <c r="D373" i="1"/>
  <c r="D434" i="1"/>
  <c r="L815" i="1"/>
  <c r="C58" i="9"/>
  <c r="N741" i="1"/>
  <c r="N744" i="1"/>
  <c r="N756" i="1"/>
  <c r="N750" i="1"/>
  <c r="C468" i="10"/>
  <c r="E205" i="10"/>
  <c r="C475" i="10" s="1"/>
  <c r="C440" i="10"/>
  <c r="L815" i="10"/>
  <c r="E747" i="10"/>
  <c r="E739" i="10"/>
  <c r="E741" i="10"/>
  <c r="E749" i="10"/>
  <c r="D435" i="10"/>
  <c r="D437" i="10"/>
  <c r="E743" i="10"/>
  <c r="E751" i="10"/>
  <c r="E771" i="10"/>
  <c r="E803" i="10"/>
  <c r="E737" i="10"/>
  <c r="E745" i="10"/>
  <c r="E767" i="10"/>
  <c r="E783" i="10"/>
  <c r="E799" i="10"/>
  <c r="C428" i="10"/>
  <c r="C447" i="10"/>
  <c r="D366" i="10"/>
  <c r="D371" i="10" s="1"/>
  <c r="D390" i="10" s="1"/>
  <c r="D392" i="10" s="1"/>
  <c r="D395" i="10" s="1"/>
  <c r="E740" i="10"/>
  <c r="E744" i="10"/>
  <c r="D338" i="10"/>
  <c r="C481" i="10" s="1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Z48" i="10"/>
  <c r="Z62" i="10" s="1"/>
  <c r="D364" i="9" l="1"/>
  <c r="E797" i="1"/>
  <c r="E792" i="1"/>
  <c r="AU52" i="1"/>
  <c r="AU67" i="1" s="1"/>
  <c r="CB52" i="1"/>
  <c r="CB67" i="1" s="1"/>
  <c r="CB71" i="1" s="1"/>
  <c r="C622" i="1" s="1"/>
  <c r="AS52" i="1"/>
  <c r="AS67" i="1" s="1"/>
  <c r="J776" i="1" s="1"/>
  <c r="X52" i="1"/>
  <c r="X67" i="1" s="1"/>
  <c r="J755" i="1" s="1"/>
  <c r="F52" i="1"/>
  <c r="F67" i="1" s="1"/>
  <c r="J737" i="1" s="1"/>
  <c r="C52" i="1"/>
  <c r="C67" i="1" s="1"/>
  <c r="C17" i="9" s="1"/>
  <c r="AC52" i="1"/>
  <c r="AC67" i="1" s="1"/>
  <c r="AC71" i="1" s="1"/>
  <c r="H117" i="9" s="1"/>
  <c r="AK52" i="1"/>
  <c r="AK67" i="1" s="1"/>
  <c r="AK71" i="1" s="1"/>
  <c r="C530" i="1" s="1"/>
  <c r="G530" i="1" s="1"/>
  <c r="BD52" i="1"/>
  <c r="BD67" i="1" s="1"/>
  <c r="J787" i="1" s="1"/>
  <c r="AE52" i="1"/>
  <c r="AE67" i="1" s="1"/>
  <c r="C145" i="9" s="1"/>
  <c r="L52" i="1"/>
  <c r="L67" i="1" s="1"/>
  <c r="J743" i="1" s="1"/>
  <c r="M52" i="1"/>
  <c r="M67" i="1" s="1"/>
  <c r="M71" i="1" s="1"/>
  <c r="C506" i="1" s="1"/>
  <c r="G506" i="1" s="1"/>
  <c r="AO52" i="1"/>
  <c r="AO67" i="1" s="1"/>
  <c r="F177" i="9" s="1"/>
  <c r="BI52" i="1"/>
  <c r="BI67" i="1" s="1"/>
  <c r="BI71" i="1" s="1"/>
  <c r="C554" i="1" s="1"/>
  <c r="AG52" i="1"/>
  <c r="AG67" i="1" s="1"/>
  <c r="E145" i="9" s="1"/>
  <c r="AA52" i="1"/>
  <c r="AA67" i="1" s="1"/>
  <c r="AA71" i="1" s="1"/>
  <c r="C520" i="1" s="1"/>
  <c r="G520" i="1" s="1"/>
  <c r="BY52" i="1"/>
  <c r="BY67" i="1" s="1"/>
  <c r="BY71" i="1" s="1"/>
  <c r="C645" i="1" s="1"/>
  <c r="O52" i="1"/>
  <c r="O67" i="1" s="1"/>
  <c r="BT52" i="1"/>
  <c r="BT67" i="1" s="1"/>
  <c r="J803" i="1" s="1"/>
  <c r="K52" i="1"/>
  <c r="K67" i="1" s="1"/>
  <c r="D49" i="9" s="1"/>
  <c r="BZ52" i="1"/>
  <c r="BZ67" i="1" s="1"/>
  <c r="AB52" i="1"/>
  <c r="AB67" i="1" s="1"/>
  <c r="BX52" i="1"/>
  <c r="BX67" i="1" s="1"/>
  <c r="BX71" i="1" s="1"/>
  <c r="AZ52" i="1"/>
  <c r="AZ67" i="1" s="1"/>
  <c r="AZ71" i="1" s="1"/>
  <c r="C628" i="1" s="1"/>
  <c r="BW52" i="1"/>
  <c r="BW67" i="1" s="1"/>
  <c r="BW71" i="1" s="1"/>
  <c r="C568" i="1" s="1"/>
  <c r="BG52" i="1"/>
  <c r="BG67" i="1" s="1"/>
  <c r="AJ52" i="1"/>
  <c r="AJ67" i="1" s="1"/>
  <c r="AJ71" i="1" s="1"/>
  <c r="S52" i="1"/>
  <c r="S67" i="1" s="1"/>
  <c r="S71" i="1" s="1"/>
  <c r="E85" i="9" s="1"/>
  <c r="BB52" i="1"/>
  <c r="BB67" i="1" s="1"/>
  <c r="E241" i="9" s="1"/>
  <c r="AF52" i="1"/>
  <c r="AF67" i="1" s="1"/>
  <c r="D145" i="9" s="1"/>
  <c r="AD52" i="1"/>
  <c r="AD67" i="1" s="1"/>
  <c r="AD71" i="1" s="1"/>
  <c r="C695" i="1" s="1"/>
  <c r="U52" i="1"/>
  <c r="U67" i="1" s="1"/>
  <c r="U71" i="1" s="1"/>
  <c r="G85" i="9" s="1"/>
  <c r="H52" i="1"/>
  <c r="H67" i="1" s="1"/>
  <c r="J739" i="1" s="1"/>
  <c r="V52" i="1"/>
  <c r="V67" i="1" s="1"/>
  <c r="V71" i="1" s="1"/>
  <c r="C687" i="1" s="1"/>
  <c r="Y52" i="1"/>
  <c r="Y67" i="1" s="1"/>
  <c r="D113" i="9" s="1"/>
  <c r="N52" i="1"/>
  <c r="N67" i="1" s="1"/>
  <c r="N71" i="1" s="1"/>
  <c r="C507" i="1" s="1"/>
  <c r="G507" i="1" s="1"/>
  <c r="BL52" i="1"/>
  <c r="BL67" i="1" s="1"/>
  <c r="AI52" i="1"/>
  <c r="AI67" i="1" s="1"/>
  <c r="G145" i="9" s="1"/>
  <c r="BF52" i="1"/>
  <c r="BF67" i="1" s="1"/>
  <c r="BF71" i="1" s="1"/>
  <c r="C629" i="1" s="1"/>
  <c r="AY52" i="1"/>
  <c r="AY67" i="1" s="1"/>
  <c r="AY71" i="1" s="1"/>
  <c r="I213" i="9" s="1"/>
  <c r="T52" i="1"/>
  <c r="T67" i="1" s="1"/>
  <c r="T71" i="1" s="1"/>
  <c r="C513" i="1" s="1"/>
  <c r="G513" i="1" s="1"/>
  <c r="BV52" i="1"/>
  <c r="BV67" i="1" s="1"/>
  <c r="J805" i="1" s="1"/>
  <c r="AX52" i="1"/>
  <c r="AX67" i="1" s="1"/>
  <c r="H209" i="9" s="1"/>
  <c r="Q52" i="1"/>
  <c r="Q67" i="1" s="1"/>
  <c r="Q71" i="1" s="1"/>
  <c r="I52" i="1"/>
  <c r="I67" i="1" s="1"/>
  <c r="AN52" i="1"/>
  <c r="AN67" i="1" s="1"/>
  <c r="J52" i="1"/>
  <c r="J67" i="1" s="1"/>
  <c r="J71" i="1" s="1"/>
  <c r="C503" i="1" s="1"/>
  <c r="G503" i="1" s="1"/>
  <c r="P52" i="1"/>
  <c r="P67" i="1" s="1"/>
  <c r="BA52" i="1"/>
  <c r="BA67" i="1" s="1"/>
  <c r="BA71" i="1" s="1"/>
  <c r="C630" i="1" s="1"/>
  <c r="BP52" i="1"/>
  <c r="BP67" i="1" s="1"/>
  <c r="BK52" i="1"/>
  <c r="BK67" i="1" s="1"/>
  <c r="BS52" i="1"/>
  <c r="BS67" i="1" s="1"/>
  <c r="BS71" i="1" s="1"/>
  <c r="C639" i="1" s="1"/>
  <c r="BU52" i="1"/>
  <c r="BU67" i="1" s="1"/>
  <c r="BU71" i="1" s="1"/>
  <c r="C641" i="1" s="1"/>
  <c r="AL52" i="1"/>
  <c r="AL67" i="1" s="1"/>
  <c r="BO52" i="1"/>
  <c r="BO67" i="1" s="1"/>
  <c r="BO71" i="1" s="1"/>
  <c r="C560" i="1" s="1"/>
  <c r="BJ52" i="1"/>
  <c r="BJ67" i="1" s="1"/>
  <c r="AV52" i="1"/>
  <c r="AV67" i="1" s="1"/>
  <c r="AV71" i="1" s="1"/>
  <c r="C541" i="1" s="1"/>
  <c r="AT52" i="1"/>
  <c r="AT67" i="1" s="1"/>
  <c r="D209" i="9" s="1"/>
  <c r="BQ52" i="1"/>
  <c r="BQ67" i="1" s="1"/>
  <c r="J800" i="1" s="1"/>
  <c r="BM52" i="1"/>
  <c r="BM67" i="1" s="1"/>
  <c r="BM71" i="1" s="1"/>
  <c r="C638" i="1" s="1"/>
  <c r="BN52" i="1"/>
  <c r="BN67" i="1" s="1"/>
  <c r="BN71" i="1" s="1"/>
  <c r="C619" i="1" s="1"/>
  <c r="D52" i="1"/>
  <c r="D67" i="1" s="1"/>
  <c r="J735" i="1" s="1"/>
  <c r="G52" i="1"/>
  <c r="G67" i="1" s="1"/>
  <c r="G17" i="9" s="1"/>
  <c r="CC52" i="1"/>
  <c r="CC67" i="1" s="1"/>
  <c r="CA52" i="1"/>
  <c r="CA67" i="1" s="1"/>
  <c r="E52" i="1"/>
  <c r="E67" i="1" s="1"/>
  <c r="BH52" i="1"/>
  <c r="BH67" i="1" s="1"/>
  <c r="J791" i="1" s="1"/>
  <c r="Z52" i="1"/>
  <c r="Z67" i="1" s="1"/>
  <c r="E113" i="9" s="1"/>
  <c r="AR52" i="1"/>
  <c r="AR67" i="1" s="1"/>
  <c r="BE52" i="1"/>
  <c r="BE67" i="1" s="1"/>
  <c r="J788" i="1" s="1"/>
  <c r="AW52" i="1"/>
  <c r="AW67" i="1" s="1"/>
  <c r="AW71" i="1" s="1"/>
  <c r="G213" i="9" s="1"/>
  <c r="AM52" i="1"/>
  <c r="AM67" i="1" s="1"/>
  <c r="AM71" i="1" s="1"/>
  <c r="C532" i="1" s="1"/>
  <c r="G532" i="1" s="1"/>
  <c r="R52" i="1"/>
  <c r="R67" i="1" s="1"/>
  <c r="R71" i="1" s="1"/>
  <c r="D85" i="9" s="1"/>
  <c r="AP52" i="1"/>
  <c r="AP67" i="1" s="1"/>
  <c r="J773" i="1" s="1"/>
  <c r="BC52" i="1"/>
  <c r="BC67" i="1" s="1"/>
  <c r="BC71" i="1" s="1"/>
  <c r="W52" i="1"/>
  <c r="W67" i="1" s="1"/>
  <c r="AH52" i="1"/>
  <c r="AH67" i="1" s="1"/>
  <c r="AH71" i="1" s="1"/>
  <c r="AP71" i="1"/>
  <c r="C707" i="1" s="1"/>
  <c r="J774" i="1"/>
  <c r="H177" i="9"/>
  <c r="AU71" i="1"/>
  <c r="C712" i="1" s="1"/>
  <c r="E810" i="1"/>
  <c r="C204" i="9"/>
  <c r="I140" i="9"/>
  <c r="E778" i="1"/>
  <c r="D268" i="9"/>
  <c r="E809" i="1"/>
  <c r="E743" i="1"/>
  <c r="H204" i="9"/>
  <c r="H76" i="9"/>
  <c r="E793" i="1"/>
  <c r="I108" i="9"/>
  <c r="D12" i="9"/>
  <c r="E788" i="1"/>
  <c r="E750" i="1"/>
  <c r="E790" i="1"/>
  <c r="E76" i="9"/>
  <c r="E209" i="9"/>
  <c r="J778" i="1"/>
  <c r="E758" i="1"/>
  <c r="E735" i="1"/>
  <c r="D140" i="9"/>
  <c r="G204" i="9"/>
  <c r="E801" i="1"/>
  <c r="E765" i="1"/>
  <c r="D236" i="9"/>
  <c r="I44" i="9"/>
  <c r="E752" i="1"/>
  <c r="E300" i="9"/>
  <c r="H140" i="9"/>
  <c r="E783" i="1"/>
  <c r="E744" i="1"/>
  <c r="I236" i="9"/>
  <c r="I12" i="9"/>
  <c r="E799" i="1"/>
  <c r="F236" i="9"/>
  <c r="D204" i="9"/>
  <c r="E755" i="1"/>
  <c r="H44" i="9"/>
  <c r="E745" i="1"/>
  <c r="E796" i="1"/>
  <c r="E738" i="1"/>
  <c r="E236" i="9"/>
  <c r="D332" i="9"/>
  <c r="F172" i="9"/>
  <c r="E787" i="1"/>
  <c r="H300" i="9"/>
  <c r="E736" i="1"/>
  <c r="E785" i="1"/>
  <c r="E749" i="1"/>
  <c r="E804" i="1"/>
  <c r="G140" i="9"/>
  <c r="G44" i="9"/>
  <c r="CE48" i="1"/>
  <c r="E756" i="1"/>
  <c r="F204" i="9"/>
  <c r="D108" i="9"/>
  <c r="C108" i="9"/>
  <c r="C12" i="9"/>
  <c r="E786" i="1"/>
  <c r="E751" i="1"/>
  <c r="G236" i="9"/>
  <c r="C140" i="9"/>
  <c r="CE62" i="1"/>
  <c r="C428" i="1" s="1"/>
  <c r="E803" i="1"/>
  <c r="E806" i="1"/>
  <c r="F44" i="9"/>
  <c r="F332" i="9"/>
  <c r="H12" i="9"/>
  <c r="E746" i="1"/>
  <c r="BR71" i="1"/>
  <c r="C563" i="1" s="1"/>
  <c r="E808" i="1"/>
  <c r="E770" i="1"/>
  <c r="E748" i="1"/>
  <c r="AQ71" i="1"/>
  <c r="C536" i="1" s="1"/>
  <c r="G536" i="1" s="1"/>
  <c r="F12" i="9"/>
  <c r="H236" i="9"/>
  <c r="E763" i="1"/>
  <c r="D44" i="9"/>
  <c r="E798" i="1"/>
  <c r="E800" i="1"/>
  <c r="E737" i="1"/>
  <c r="CE62" i="10"/>
  <c r="CA52" i="10"/>
  <c r="CA67" i="10" s="1"/>
  <c r="AT52" i="10"/>
  <c r="AT67" i="10" s="1"/>
  <c r="E797" i="10"/>
  <c r="E761" i="10"/>
  <c r="E787" i="10"/>
  <c r="CE48" i="10"/>
  <c r="AB62" i="10"/>
  <c r="BH52" i="10"/>
  <c r="E785" i="10"/>
  <c r="BX52" i="10"/>
  <c r="I52" i="10"/>
  <c r="BV52" i="10"/>
  <c r="Q52" i="10"/>
  <c r="AR52" i="10"/>
  <c r="Y52" i="10"/>
  <c r="D292" i="1"/>
  <c r="N815" i="1"/>
  <c r="AB52" i="10"/>
  <c r="AP52" i="10"/>
  <c r="BZ52" i="10"/>
  <c r="J52" i="10"/>
  <c r="E774" i="10"/>
  <c r="E798" i="10"/>
  <c r="AW52" i="10"/>
  <c r="BE52" i="10"/>
  <c r="BU52" i="10"/>
  <c r="CC52" i="10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V52" i="10"/>
  <c r="BL52" i="10"/>
  <c r="CB52" i="10"/>
  <c r="AX52" i="10"/>
  <c r="BB52" i="10"/>
  <c r="C52" i="10"/>
  <c r="C67" i="10" s="1"/>
  <c r="K52" i="10"/>
  <c r="S52" i="10"/>
  <c r="D52" i="10"/>
  <c r="L52" i="10"/>
  <c r="T52" i="10"/>
  <c r="AA52" i="10"/>
  <c r="AI52" i="10"/>
  <c r="AQ52" i="10"/>
  <c r="AY52" i="10"/>
  <c r="BG52" i="10"/>
  <c r="BO52" i="10"/>
  <c r="BW52" i="10"/>
  <c r="I378" i="9"/>
  <c r="K612" i="1"/>
  <c r="C465" i="1"/>
  <c r="N816" i="1"/>
  <c r="E766" i="10"/>
  <c r="E790" i="10"/>
  <c r="C126" i="8"/>
  <c r="D391" i="1"/>
  <c r="F32" i="6"/>
  <c r="C478" i="1"/>
  <c r="R52" i="10"/>
  <c r="AG52" i="10"/>
  <c r="BM52" i="10"/>
  <c r="C102" i="8"/>
  <c r="C482" i="1"/>
  <c r="E760" i="10"/>
  <c r="E770" i="10"/>
  <c r="E786" i="10"/>
  <c r="E802" i="10"/>
  <c r="E810" i="10"/>
  <c r="C476" i="1"/>
  <c r="F16" i="6"/>
  <c r="AJ52" i="10"/>
  <c r="AZ52" i="10"/>
  <c r="BP52" i="10"/>
  <c r="Z52" i="10"/>
  <c r="BF52" i="10"/>
  <c r="AD52" i="10"/>
  <c r="BJ52" i="10"/>
  <c r="E52" i="10"/>
  <c r="M52" i="10"/>
  <c r="U52" i="10"/>
  <c r="F52" i="10"/>
  <c r="N52" i="10"/>
  <c r="V52" i="10"/>
  <c r="AC52" i="10"/>
  <c r="AK52" i="10"/>
  <c r="AS52" i="10"/>
  <c r="BA52" i="10"/>
  <c r="BI52" i="10"/>
  <c r="BQ52" i="10"/>
  <c r="BY52" i="10"/>
  <c r="E782" i="10"/>
  <c r="E806" i="10"/>
  <c r="AO52" i="10"/>
  <c r="E762" i="10"/>
  <c r="E778" i="10"/>
  <c r="E794" i="10"/>
  <c r="E756" i="10"/>
  <c r="E764" i="10"/>
  <c r="E772" i="10"/>
  <c r="E780" i="10"/>
  <c r="E788" i="10"/>
  <c r="E796" i="10"/>
  <c r="E804" i="10"/>
  <c r="E811" i="10"/>
  <c r="C427" i="10"/>
  <c r="G305" i="9"/>
  <c r="J801" i="1"/>
  <c r="F113" i="9"/>
  <c r="J758" i="1"/>
  <c r="AN52" i="10"/>
  <c r="BD52" i="10"/>
  <c r="BT52" i="10"/>
  <c r="AH52" i="10"/>
  <c r="BN52" i="10"/>
  <c r="AL52" i="10"/>
  <c r="BR52" i="10"/>
  <c r="G52" i="10"/>
  <c r="O52" i="10"/>
  <c r="W52" i="10"/>
  <c r="H52" i="10"/>
  <c r="P52" i="10"/>
  <c r="X52" i="10"/>
  <c r="AE52" i="10"/>
  <c r="AM52" i="10"/>
  <c r="AU52" i="10"/>
  <c r="BC52" i="10"/>
  <c r="BK52" i="10"/>
  <c r="BS52" i="10"/>
  <c r="C573" i="1" l="1"/>
  <c r="J760" i="1"/>
  <c r="E49" i="9"/>
  <c r="J742" i="1"/>
  <c r="G53" i="9"/>
  <c r="C544" i="1"/>
  <c r="G544" i="1" s="1"/>
  <c r="C522" i="1"/>
  <c r="G522" i="1" s="1"/>
  <c r="L71" i="1"/>
  <c r="C677" i="1" s="1"/>
  <c r="C209" i="9"/>
  <c r="J752" i="1"/>
  <c r="J770" i="1"/>
  <c r="C694" i="1"/>
  <c r="C634" i="1"/>
  <c r="J764" i="1"/>
  <c r="J738" i="1"/>
  <c r="AO71" i="1"/>
  <c r="F181" i="9" s="1"/>
  <c r="G241" i="9"/>
  <c r="J781" i="1"/>
  <c r="X71" i="1"/>
  <c r="C689" i="1" s="1"/>
  <c r="J772" i="1"/>
  <c r="F17" i="9"/>
  <c r="C309" i="9"/>
  <c r="AS71" i="1"/>
  <c r="C710" i="1" s="1"/>
  <c r="BD71" i="1"/>
  <c r="C624" i="1" s="1"/>
  <c r="H113" i="9"/>
  <c r="J756" i="1"/>
  <c r="C113" i="9"/>
  <c r="AG71" i="1"/>
  <c r="C526" i="1" s="1"/>
  <c r="G526" i="1" s="1"/>
  <c r="J811" i="1"/>
  <c r="C373" i="9"/>
  <c r="G337" i="9"/>
  <c r="E277" i="9"/>
  <c r="E273" i="9"/>
  <c r="J792" i="1"/>
  <c r="C369" i="9"/>
  <c r="J808" i="1"/>
  <c r="C71" i="1"/>
  <c r="C496" i="1" s="1"/>
  <c r="G496" i="1" s="1"/>
  <c r="F71" i="1"/>
  <c r="F21" i="9" s="1"/>
  <c r="J734" i="1"/>
  <c r="J762" i="1"/>
  <c r="F49" i="9"/>
  <c r="I145" i="9"/>
  <c r="J782" i="1"/>
  <c r="C702" i="1"/>
  <c r="K71" i="1"/>
  <c r="C504" i="1" s="1"/>
  <c r="G504" i="1" s="1"/>
  <c r="C644" i="1"/>
  <c r="F341" i="9"/>
  <c r="C535" i="1"/>
  <c r="G535" i="1" s="1"/>
  <c r="J768" i="1"/>
  <c r="J789" i="1"/>
  <c r="G71" i="1"/>
  <c r="C500" i="1" s="1"/>
  <c r="G500" i="1" s="1"/>
  <c r="BT71" i="1"/>
  <c r="C640" i="1" s="1"/>
  <c r="D273" i="9"/>
  <c r="Y71" i="1"/>
  <c r="D117" i="9" s="1"/>
  <c r="F305" i="9"/>
  <c r="I149" i="9"/>
  <c r="BQ71" i="1"/>
  <c r="C623" i="1" s="1"/>
  <c r="I305" i="9"/>
  <c r="C679" i="1"/>
  <c r="J744" i="1"/>
  <c r="G209" i="9"/>
  <c r="D337" i="9"/>
  <c r="AE71" i="1"/>
  <c r="C524" i="1" s="1"/>
  <c r="G524" i="1" s="1"/>
  <c r="AX71" i="1"/>
  <c r="C616" i="1" s="1"/>
  <c r="F149" i="9"/>
  <c r="C527" i="1"/>
  <c r="G527" i="1" s="1"/>
  <c r="J766" i="1"/>
  <c r="C529" i="1"/>
  <c r="G529" i="1" s="1"/>
  <c r="H149" i="9"/>
  <c r="C701" i="1"/>
  <c r="C510" i="1"/>
  <c r="G510" i="1" s="1"/>
  <c r="C85" i="9"/>
  <c r="C682" i="1"/>
  <c r="J797" i="1"/>
  <c r="F81" i="9"/>
  <c r="C245" i="9"/>
  <c r="J746" i="1"/>
  <c r="H49" i="9"/>
  <c r="C625" i="1"/>
  <c r="C704" i="1"/>
  <c r="C686" i="1"/>
  <c r="C564" i="1"/>
  <c r="CE52" i="1"/>
  <c r="J786" i="1"/>
  <c r="O71" i="1"/>
  <c r="BH71" i="1"/>
  <c r="C553" i="1" s="1"/>
  <c r="I117" i="9"/>
  <c r="J780" i="1"/>
  <c r="I241" i="9"/>
  <c r="I273" i="9"/>
  <c r="D181" i="9"/>
  <c r="C514" i="1"/>
  <c r="G514" i="1" s="1"/>
  <c r="C545" i="1"/>
  <c r="G545" i="1" s="1"/>
  <c r="G177" i="9"/>
  <c r="C548" i="1"/>
  <c r="F245" i="9"/>
  <c r="C633" i="1"/>
  <c r="F145" i="9"/>
  <c r="J765" i="1"/>
  <c r="J749" i="1"/>
  <c r="D81" i="9"/>
  <c r="J736" i="1"/>
  <c r="E17" i="9"/>
  <c r="C177" i="9"/>
  <c r="J769" i="1"/>
  <c r="AL71" i="1"/>
  <c r="E305" i="9"/>
  <c r="J799" i="1"/>
  <c r="J771" i="1"/>
  <c r="AN71" i="1"/>
  <c r="E177" i="9"/>
  <c r="J753" i="1"/>
  <c r="H81" i="9"/>
  <c r="J790" i="1"/>
  <c r="C273" i="9"/>
  <c r="BG71" i="1"/>
  <c r="G113" i="9"/>
  <c r="AB71" i="1"/>
  <c r="J759" i="1"/>
  <c r="C699" i="1"/>
  <c r="H85" i="9"/>
  <c r="C512" i="1"/>
  <c r="G512" i="1" s="1"/>
  <c r="AT71" i="1"/>
  <c r="C711" i="1" s="1"/>
  <c r="BV71" i="1"/>
  <c r="C567" i="1" s="1"/>
  <c r="E71" i="1"/>
  <c r="C670" i="1" s="1"/>
  <c r="BE71" i="1"/>
  <c r="H245" i="9" s="1"/>
  <c r="J777" i="1"/>
  <c r="CE67" i="1"/>
  <c r="BP71" i="1"/>
  <c r="W71" i="1"/>
  <c r="J754" i="1"/>
  <c r="I81" i="9"/>
  <c r="J775" i="1"/>
  <c r="I177" i="9"/>
  <c r="J810" i="1"/>
  <c r="CA71" i="1"/>
  <c r="I337" i="9"/>
  <c r="J779" i="1"/>
  <c r="F209" i="9"/>
  <c r="C337" i="9"/>
  <c r="J804" i="1"/>
  <c r="J784" i="1"/>
  <c r="D241" i="9"/>
  <c r="J740" i="1"/>
  <c r="I17" i="9"/>
  <c r="J795" i="1"/>
  <c r="H273" i="9"/>
  <c r="J806" i="1"/>
  <c r="E337" i="9"/>
  <c r="H337" i="9"/>
  <c r="BZ71" i="1"/>
  <c r="J809" i="1"/>
  <c r="D71" i="1"/>
  <c r="G181" i="9"/>
  <c r="D17" i="9"/>
  <c r="H241" i="9"/>
  <c r="C305" i="9"/>
  <c r="C559" i="1"/>
  <c r="J751" i="1"/>
  <c r="C684" i="1"/>
  <c r="AI71" i="1"/>
  <c r="C700" i="1" s="1"/>
  <c r="BL71" i="1"/>
  <c r="J763" i="1"/>
  <c r="AR71" i="1"/>
  <c r="I71" i="1"/>
  <c r="J757" i="1"/>
  <c r="Z71" i="1"/>
  <c r="J812" i="1"/>
  <c r="CC71" i="1"/>
  <c r="D369" i="9"/>
  <c r="J793" i="1"/>
  <c r="F273" i="9"/>
  <c r="J802" i="1"/>
  <c r="H305" i="9"/>
  <c r="I49" i="9"/>
  <c r="P71" i="1"/>
  <c r="J747" i="1"/>
  <c r="J748" i="1"/>
  <c r="C81" i="9"/>
  <c r="J745" i="1"/>
  <c r="G49" i="9"/>
  <c r="J750" i="1"/>
  <c r="E81" i="9"/>
  <c r="C241" i="9"/>
  <c r="J783" i="1"/>
  <c r="AF71" i="1"/>
  <c r="D177" i="9"/>
  <c r="I209" i="9"/>
  <c r="J796" i="1"/>
  <c r="H71" i="1"/>
  <c r="C501" i="1" s="1"/>
  <c r="G501" i="1" s="1"/>
  <c r="J785" i="1"/>
  <c r="H17" i="9"/>
  <c r="F241" i="9"/>
  <c r="BB71" i="1"/>
  <c r="G81" i="9"/>
  <c r="D305" i="9"/>
  <c r="J798" i="1"/>
  <c r="G273" i="9"/>
  <c r="J794" i="1"/>
  <c r="BK71" i="1"/>
  <c r="J741" i="1"/>
  <c r="C49" i="9"/>
  <c r="I113" i="9"/>
  <c r="J761" i="1"/>
  <c r="H145" i="9"/>
  <c r="J767" i="1"/>
  <c r="J807" i="1"/>
  <c r="F337" i="9"/>
  <c r="BJ71" i="1"/>
  <c r="C515" i="1"/>
  <c r="G515" i="1" s="1"/>
  <c r="C518" i="1"/>
  <c r="G518" i="1" s="1"/>
  <c r="C558" i="1"/>
  <c r="I277" i="9"/>
  <c r="C540" i="1"/>
  <c r="G540" i="1" s="1"/>
  <c r="C675" i="1"/>
  <c r="E213" i="9"/>
  <c r="C523" i="1"/>
  <c r="G523" i="1" s="1"/>
  <c r="C53" i="9"/>
  <c r="H309" i="9"/>
  <c r="I245" i="9"/>
  <c r="C643" i="1"/>
  <c r="F53" i="9"/>
  <c r="C678" i="1"/>
  <c r="F117" i="9"/>
  <c r="D245" i="9"/>
  <c r="C505" i="1"/>
  <c r="G505" i="1" s="1"/>
  <c r="C692" i="1"/>
  <c r="C341" i="9"/>
  <c r="C546" i="1"/>
  <c r="G546" i="1" s="1"/>
  <c r="C542" i="1"/>
  <c r="C570" i="1"/>
  <c r="C627" i="1"/>
  <c r="E341" i="9"/>
  <c r="C569" i="1"/>
  <c r="I364" i="9"/>
  <c r="D309" i="9"/>
  <c r="G341" i="9"/>
  <c r="C683" i="1"/>
  <c r="E815" i="1"/>
  <c r="G309" i="9"/>
  <c r="E816" i="1"/>
  <c r="C511" i="1"/>
  <c r="G511" i="1" s="1"/>
  <c r="C566" i="1"/>
  <c r="C631" i="1"/>
  <c r="C551" i="1"/>
  <c r="C626" i="1"/>
  <c r="F213" i="9"/>
  <c r="C708" i="1"/>
  <c r="H181" i="9"/>
  <c r="C713" i="1"/>
  <c r="C685" i="1"/>
  <c r="F85" i="9"/>
  <c r="J776" i="10"/>
  <c r="AT72" i="10"/>
  <c r="B539" i="1" s="1"/>
  <c r="C72" i="10"/>
  <c r="E815" i="10"/>
  <c r="E814" i="10"/>
  <c r="J809" i="10"/>
  <c r="CA72" i="10"/>
  <c r="P67" i="10"/>
  <c r="P72" i="10" s="1"/>
  <c r="AH67" i="10"/>
  <c r="BA67" i="10"/>
  <c r="BA72" i="10" s="1"/>
  <c r="M67" i="10"/>
  <c r="AJ67" i="10"/>
  <c r="R67" i="10"/>
  <c r="BE67" i="10"/>
  <c r="AP67" i="10"/>
  <c r="AM67" i="10"/>
  <c r="BR67" i="10"/>
  <c r="AS67" i="10"/>
  <c r="E67" i="10"/>
  <c r="BO67" i="10"/>
  <c r="D67" i="10"/>
  <c r="AV67" i="10"/>
  <c r="BX67" i="10"/>
  <c r="BK67" i="10"/>
  <c r="AE67" i="10"/>
  <c r="W67" i="10"/>
  <c r="AL67" i="10"/>
  <c r="BD67" i="10"/>
  <c r="BQ67" i="10"/>
  <c r="BQ72" i="10" s="1"/>
  <c r="AK67" i="10"/>
  <c r="F67" i="10"/>
  <c r="F72" i="10" s="1"/>
  <c r="BJ67" i="10"/>
  <c r="BP67" i="10"/>
  <c r="BP72" i="10" s="1"/>
  <c r="B561" i="1" s="1"/>
  <c r="BM67" i="10"/>
  <c r="J789" i="10"/>
  <c r="BG67" i="10"/>
  <c r="BG72" i="10" s="1"/>
  <c r="AA67" i="10"/>
  <c r="S67" i="10"/>
  <c r="S72" i="10" s="1"/>
  <c r="AX67" i="10"/>
  <c r="AF67" i="10"/>
  <c r="AF72" i="10" s="1"/>
  <c r="B525" i="1" s="1"/>
  <c r="CC67" i="10"/>
  <c r="J67" i="10"/>
  <c r="J72" i="10" s="1"/>
  <c r="Q67" i="10"/>
  <c r="AU67" i="10"/>
  <c r="AU72" i="10" s="1"/>
  <c r="G67" i="10"/>
  <c r="AO67" i="10"/>
  <c r="AO72" i="10" s="1"/>
  <c r="V67" i="10"/>
  <c r="BF67" i="10"/>
  <c r="BF72" i="10" s="1"/>
  <c r="B551" i="1" s="1"/>
  <c r="BW67" i="10"/>
  <c r="AQ67" i="10"/>
  <c r="AQ72" i="10" s="1"/>
  <c r="L67" i="10"/>
  <c r="BL67" i="10"/>
  <c r="BL72" i="10" s="1"/>
  <c r="B557" i="1" s="1"/>
  <c r="Y67" i="10"/>
  <c r="I67" i="10"/>
  <c r="I72" i="10" s="1"/>
  <c r="BS67" i="10"/>
  <c r="H67" i="10"/>
  <c r="H72" i="10" s="1"/>
  <c r="BT67" i="10"/>
  <c r="BY67" i="10"/>
  <c r="BY72" i="10" s="1"/>
  <c r="N67" i="10"/>
  <c r="Z67" i="10"/>
  <c r="Z72" i="10" s="1"/>
  <c r="B519" i="1" s="1"/>
  <c r="AI67" i="10"/>
  <c r="BB67" i="10"/>
  <c r="BB72" i="10" s="1"/>
  <c r="B547" i="1" s="1"/>
  <c r="AW67" i="10"/>
  <c r="AB67" i="10"/>
  <c r="J758" i="10" s="1"/>
  <c r="AR67" i="10"/>
  <c r="BC67" i="10"/>
  <c r="BC72" i="10" s="1"/>
  <c r="X67" i="10"/>
  <c r="J745" i="10"/>
  <c r="O67" i="10"/>
  <c r="O72" i="10" s="1"/>
  <c r="BN67" i="10"/>
  <c r="AN67" i="10"/>
  <c r="AN72" i="10" s="1"/>
  <c r="B533" i="1" s="1"/>
  <c r="BI67" i="10"/>
  <c r="AC67" i="10"/>
  <c r="AC72" i="10" s="1"/>
  <c r="U67" i="10"/>
  <c r="AD67" i="10"/>
  <c r="AD72" i="10" s="1"/>
  <c r="B523" i="1" s="1"/>
  <c r="AZ67" i="10"/>
  <c r="AG67" i="10"/>
  <c r="AG72" i="10" s="1"/>
  <c r="AY67" i="10"/>
  <c r="T67" i="10"/>
  <c r="T72" i="10" s="1"/>
  <c r="K67" i="10"/>
  <c r="CB67" i="10"/>
  <c r="CB72" i="10" s="1"/>
  <c r="B573" i="1" s="1"/>
  <c r="BU67" i="10"/>
  <c r="E758" i="10"/>
  <c r="BZ67" i="10"/>
  <c r="BZ72" i="10" s="1"/>
  <c r="B571" i="1" s="1"/>
  <c r="BV67" i="10"/>
  <c r="BH67" i="10"/>
  <c r="BH72" i="10" s="1"/>
  <c r="B553" i="1" s="1"/>
  <c r="C142" i="8"/>
  <c r="D393" i="1"/>
  <c r="C696" i="10"/>
  <c r="C524" i="10"/>
  <c r="CE52" i="10"/>
  <c r="C570" i="10"/>
  <c r="C538" i="1" l="1"/>
  <c r="G538" i="1" s="1"/>
  <c r="C213" i="9"/>
  <c r="C696" i="1"/>
  <c r="C671" i="1"/>
  <c r="C117" i="9"/>
  <c r="C690" i="1"/>
  <c r="G245" i="9"/>
  <c r="D213" i="9"/>
  <c r="C517" i="1"/>
  <c r="G517" i="1" s="1"/>
  <c r="C549" i="1"/>
  <c r="E53" i="9"/>
  <c r="I309" i="9"/>
  <c r="C499" i="1"/>
  <c r="G499" i="1" s="1"/>
  <c r="C676" i="1"/>
  <c r="C534" i="1"/>
  <c r="G534" i="1" s="1"/>
  <c r="D53" i="9"/>
  <c r="C706" i="1"/>
  <c r="C21" i="9"/>
  <c r="E149" i="9"/>
  <c r="C698" i="1"/>
  <c r="C543" i="1"/>
  <c r="C539" i="1"/>
  <c r="G539" i="1" s="1"/>
  <c r="C668" i="1"/>
  <c r="C642" i="1"/>
  <c r="J815" i="1"/>
  <c r="F309" i="9"/>
  <c r="C673" i="1"/>
  <c r="H213" i="9"/>
  <c r="C672" i="1"/>
  <c r="G21" i="9"/>
  <c r="C565" i="1"/>
  <c r="C562" i="1"/>
  <c r="C149" i="9"/>
  <c r="C614" i="1"/>
  <c r="D615" i="1" s="1"/>
  <c r="D637" i="1" s="1"/>
  <c r="G149" i="9"/>
  <c r="C550" i="1"/>
  <c r="G550" i="1" s="1"/>
  <c r="C528" i="1"/>
  <c r="G528" i="1" s="1"/>
  <c r="D704" i="1"/>
  <c r="C498" i="1"/>
  <c r="G498" i="1" s="1"/>
  <c r="C636" i="1"/>
  <c r="D277" i="9"/>
  <c r="D703" i="1"/>
  <c r="E21" i="9"/>
  <c r="H21" i="9"/>
  <c r="C680" i="1"/>
  <c r="C508" i="1"/>
  <c r="G508" i="1" s="1"/>
  <c r="H53" i="9"/>
  <c r="C635" i="1"/>
  <c r="G277" i="9"/>
  <c r="C556" i="1"/>
  <c r="C509" i="1"/>
  <c r="G509" i="1" s="1"/>
  <c r="I53" i="9"/>
  <c r="C681" i="1"/>
  <c r="I181" i="9"/>
  <c r="C537" i="1"/>
  <c r="G537" i="1" s="1"/>
  <c r="C709" i="1"/>
  <c r="C669" i="1"/>
  <c r="D21" i="9"/>
  <c r="C497" i="1"/>
  <c r="G497" i="1" s="1"/>
  <c r="C621" i="1"/>
  <c r="E309" i="9"/>
  <c r="C561" i="1"/>
  <c r="C693" i="1"/>
  <c r="G117" i="9"/>
  <c r="C521" i="1"/>
  <c r="G521" i="1" s="1"/>
  <c r="E181" i="9"/>
  <c r="C533" i="1"/>
  <c r="G533" i="1" s="1"/>
  <c r="C705" i="1"/>
  <c r="C181" i="9"/>
  <c r="C703" i="1"/>
  <c r="C531" i="1"/>
  <c r="G531" i="1" s="1"/>
  <c r="C691" i="1"/>
  <c r="C519" i="1"/>
  <c r="G519" i="1" s="1"/>
  <c r="E117" i="9"/>
  <c r="I341" i="9"/>
  <c r="C647" i="1"/>
  <c r="C572" i="1"/>
  <c r="C433" i="1"/>
  <c r="C441" i="1" s="1"/>
  <c r="J816" i="1"/>
  <c r="I369" i="9"/>
  <c r="CE71" i="1"/>
  <c r="C716" i="1" s="1"/>
  <c r="C632" i="1"/>
  <c r="C547" i="1"/>
  <c r="E245" i="9"/>
  <c r="D149" i="9"/>
  <c r="C697" i="1"/>
  <c r="C525" i="1"/>
  <c r="G525" i="1" s="1"/>
  <c r="C637" i="1"/>
  <c r="C557" i="1"/>
  <c r="C646" i="1"/>
  <c r="H341" i="9"/>
  <c r="C571" i="1"/>
  <c r="C277" i="9"/>
  <c r="C552" i="1"/>
  <c r="C618" i="1"/>
  <c r="D341" i="9"/>
  <c r="H277" i="9"/>
  <c r="F277" i="9"/>
  <c r="C555" i="1"/>
  <c r="C617" i="1"/>
  <c r="D373" i="9"/>
  <c r="C620" i="1"/>
  <c r="C574" i="1"/>
  <c r="C502" i="1"/>
  <c r="G502" i="1" s="1"/>
  <c r="C674" i="1"/>
  <c r="I21" i="9"/>
  <c r="C688" i="1"/>
  <c r="C516" i="1"/>
  <c r="G516" i="1" s="1"/>
  <c r="I85" i="9"/>
  <c r="J794" i="10"/>
  <c r="AB72" i="10"/>
  <c r="B521" i="1" s="1"/>
  <c r="J756" i="10"/>
  <c r="J763" i="10"/>
  <c r="J777" i="10"/>
  <c r="C636" i="10"/>
  <c r="C694" i="10"/>
  <c r="C621" i="10"/>
  <c r="C538" i="10"/>
  <c r="G538" i="10" s="1"/>
  <c r="C560" i="10"/>
  <c r="C710" i="10"/>
  <c r="C690" i="10"/>
  <c r="C556" i="10"/>
  <c r="C518" i="10"/>
  <c r="C552" i="10"/>
  <c r="J804" i="10"/>
  <c r="BV72" i="10"/>
  <c r="J803" i="10"/>
  <c r="BU72" i="10"/>
  <c r="B513" i="1"/>
  <c r="C684" i="10"/>
  <c r="C512" i="10"/>
  <c r="J751" i="10"/>
  <c r="U72" i="10"/>
  <c r="J774" i="10"/>
  <c r="AR72" i="10"/>
  <c r="J802" i="10"/>
  <c r="BT72" i="10"/>
  <c r="B502" i="1"/>
  <c r="C673" i="10"/>
  <c r="C501" i="10"/>
  <c r="G501" i="10" s="1"/>
  <c r="J805" i="10"/>
  <c r="BW72" i="10"/>
  <c r="B534" i="1"/>
  <c r="C533" i="10"/>
  <c r="G533" i="10" s="1"/>
  <c r="C705" i="10"/>
  <c r="J811" i="10"/>
  <c r="CC72" i="10"/>
  <c r="B512" i="1"/>
  <c r="C511" i="10"/>
  <c r="C683" i="10"/>
  <c r="J792" i="10"/>
  <c r="BJ72" i="10"/>
  <c r="B562" i="1"/>
  <c r="C561" i="10"/>
  <c r="C622" i="10"/>
  <c r="J768" i="10"/>
  <c r="AL72" i="10"/>
  <c r="J806" i="10"/>
  <c r="BX72" i="10"/>
  <c r="J735" i="10"/>
  <c r="E72" i="10"/>
  <c r="J772" i="10"/>
  <c r="AP72" i="10"/>
  <c r="J743" i="10"/>
  <c r="M72" i="10"/>
  <c r="B509" i="1"/>
  <c r="C508" i="10"/>
  <c r="C680" i="10"/>
  <c r="B496" i="1"/>
  <c r="C495" i="10"/>
  <c r="C667" i="10"/>
  <c r="C692" i="10"/>
  <c r="J750" i="10"/>
  <c r="J782" i="10"/>
  <c r="AZ72" i="10"/>
  <c r="B522" i="1"/>
  <c r="C693" i="10"/>
  <c r="C521" i="10"/>
  <c r="J770" i="10"/>
  <c r="J754" i="10"/>
  <c r="X72" i="10"/>
  <c r="J784" i="10"/>
  <c r="J744" i="10"/>
  <c r="N72" i="10"/>
  <c r="C672" i="10"/>
  <c r="C500" i="10"/>
  <c r="B501" i="1"/>
  <c r="J739" i="10"/>
  <c r="J742" i="10"/>
  <c r="L72" i="10"/>
  <c r="J771" i="10"/>
  <c r="J747" i="10"/>
  <c r="Q72" i="10"/>
  <c r="J749" i="10"/>
  <c r="J795" i="10"/>
  <c r="BM72" i="10"/>
  <c r="C498" i="10"/>
  <c r="G498" i="10" s="1"/>
  <c r="C670" i="10"/>
  <c r="B499" i="1"/>
  <c r="J799" i="10"/>
  <c r="J753" i="10"/>
  <c r="W72" i="10"/>
  <c r="J778" i="10"/>
  <c r="AV72" i="10"/>
  <c r="J775" i="10"/>
  <c r="AS72" i="10"/>
  <c r="J787" i="10"/>
  <c r="BE72" i="10"/>
  <c r="B546" i="1"/>
  <c r="C545" i="10"/>
  <c r="C629" i="10"/>
  <c r="J746" i="10"/>
  <c r="CE67" i="10"/>
  <c r="CE72" i="10" s="1"/>
  <c r="C715" i="10" s="1"/>
  <c r="C520" i="10"/>
  <c r="C645" i="10"/>
  <c r="C628" i="10"/>
  <c r="C704" i="10"/>
  <c r="C572" i="10"/>
  <c r="C546" i="10"/>
  <c r="J808" i="10"/>
  <c r="J810" i="10"/>
  <c r="J781" i="10"/>
  <c r="AY72" i="10"/>
  <c r="J759" i="10"/>
  <c r="J796" i="10"/>
  <c r="BN72" i="10"/>
  <c r="B548" i="1"/>
  <c r="C632" i="10"/>
  <c r="C547" i="10"/>
  <c r="J765" i="10"/>
  <c r="AI72" i="10"/>
  <c r="B570" i="1"/>
  <c r="C569" i="10"/>
  <c r="C644" i="10"/>
  <c r="J738" i="10"/>
  <c r="J755" i="10"/>
  <c r="Y72" i="10"/>
  <c r="C707" i="10"/>
  <c r="B536" i="1"/>
  <c r="C535" i="10"/>
  <c r="G535" i="10" s="1"/>
  <c r="J788" i="10"/>
  <c r="J737" i="10"/>
  <c r="G72" i="10"/>
  <c r="B503" i="1"/>
  <c r="C674" i="10"/>
  <c r="C502" i="10"/>
  <c r="G502" i="10" s="1"/>
  <c r="J762" i="10"/>
  <c r="J757" i="10"/>
  <c r="AA72" i="10"/>
  <c r="J736" i="10"/>
  <c r="J761" i="10"/>
  <c r="AE72" i="10"/>
  <c r="J734" i="10"/>
  <c r="D72" i="10"/>
  <c r="J800" i="10"/>
  <c r="BR72" i="10"/>
  <c r="J748" i="10"/>
  <c r="R72" i="10"/>
  <c r="J783" i="10"/>
  <c r="C646" i="10"/>
  <c r="C571" i="10"/>
  <c r="B572" i="1"/>
  <c r="C620" i="10"/>
  <c r="C550" i="10"/>
  <c r="C532" i="10"/>
  <c r="G532" i="10" s="1"/>
  <c r="C522" i="10"/>
  <c r="H522" i="10" s="1"/>
  <c r="C631" i="10"/>
  <c r="C635" i="10"/>
  <c r="J790" i="10"/>
  <c r="J741" i="10"/>
  <c r="K72" i="10"/>
  <c r="B526" i="1"/>
  <c r="C697" i="10"/>
  <c r="C525" i="10"/>
  <c r="J760" i="10"/>
  <c r="J791" i="10"/>
  <c r="BI72" i="10"/>
  <c r="B508" i="1"/>
  <c r="C679" i="10"/>
  <c r="C507" i="10"/>
  <c r="J785" i="10"/>
  <c r="J779" i="10"/>
  <c r="AW72" i="10"/>
  <c r="J807" i="10"/>
  <c r="J801" i="10"/>
  <c r="BS72" i="10"/>
  <c r="J773" i="10"/>
  <c r="J752" i="10"/>
  <c r="V72" i="10"/>
  <c r="C711" i="10"/>
  <c r="C539" i="10"/>
  <c r="G539" i="10" s="1"/>
  <c r="B540" i="1"/>
  <c r="J740" i="10"/>
  <c r="J780" i="10"/>
  <c r="AX72" i="10"/>
  <c r="C551" i="10"/>
  <c r="C617" i="10"/>
  <c r="B552" i="1"/>
  <c r="J798" i="10"/>
  <c r="J767" i="10"/>
  <c r="AK72" i="10"/>
  <c r="J786" i="10"/>
  <c r="BD72" i="10"/>
  <c r="J793" i="10"/>
  <c r="BK72" i="10"/>
  <c r="J797" i="10"/>
  <c r="BO72" i="10"/>
  <c r="J769" i="10"/>
  <c r="AM72" i="10"/>
  <c r="J766" i="10"/>
  <c r="AJ72" i="10"/>
  <c r="J764" i="10"/>
  <c r="AH72" i="10"/>
  <c r="J733" i="10"/>
  <c r="H525" i="1"/>
  <c r="F525" i="1"/>
  <c r="G522" i="10"/>
  <c r="C146" i="8"/>
  <c r="D396" i="1"/>
  <c r="C151" i="8" s="1"/>
  <c r="F521" i="1"/>
  <c r="G518" i="10"/>
  <c r="H518" i="10" s="1"/>
  <c r="F533" i="1"/>
  <c r="G520" i="10"/>
  <c r="H520" i="10"/>
  <c r="F539" i="1"/>
  <c r="F519" i="1"/>
  <c r="H524" i="10"/>
  <c r="G524" i="10"/>
  <c r="F523" i="1"/>
  <c r="H523" i="1"/>
  <c r="D621" i="1" l="1"/>
  <c r="D678" i="1"/>
  <c r="D670" i="1"/>
  <c r="D677" i="1"/>
  <c r="D633" i="1"/>
  <c r="D635" i="1"/>
  <c r="D631" i="1"/>
  <c r="D713" i="1"/>
  <c r="D675" i="1"/>
  <c r="D643" i="1"/>
  <c r="D688" i="1"/>
  <c r="D629" i="1"/>
  <c r="D694" i="1"/>
  <c r="D669" i="1"/>
  <c r="D716" i="1"/>
  <c r="D679" i="1"/>
  <c r="D690" i="1"/>
  <c r="D632" i="1"/>
  <c r="D684" i="1"/>
  <c r="D693" i="1"/>
  <c r="D710" i="1"/>
  <c r="D617" i="1"/>
  <c r="D689" i="1"/>
  <c r="D681" i="1"/>
  <c r="D642" i="1"/>
  <c r="D712" i="1"/>
  <c r="D697" i="1"/>
  <c r="H539" i="1"/>
  <c r="D705" i="1"/>
  <c r="D624" i="1"/>
  <c r="D707" i="1"/>
  <c r="D708" i="1"/>
  <c r="D668" i="1"/>
  <c r="D628" i="1"/>
  <c r="D673" i="1"/>
  <c r="D671" i="1"/>
  <c r="D701" i="1"/>
  <c r="D686" i="1"/>
  <c r="D622" i="1"/>
  <c r="D685" i="1"/>
  <c r="D644" i="1"/>
  <c r="D625" i="1"/>
  <c r="D619" i="1"/>
  <c r="D616" i="1"/>
  <c r="D696" i="1"/>
  <c r="D676" i="1"/>
  <c r="D700" i="1"/>
  <c r="D647" i="1"/>
  <c r="H519" i="1"/>
  <c r="D711" i="1"/>
  <c r="D680" i="1"/>
  <c r="D682" i="1"/>
  <c r="D623" i="1"/>
  <c r="D636" i="1"/>
  <c r="D620" i="1"/>
  <c r="D692" i="1"/>
  <c r="D645" i="1"/>
  <c r="D699" i="1"/>
  <c r="D691" i="1"/>
  <c r="D641" i="1"/>
  <c r="D640" i="1"/>
  <c r="D634" i="1"/>
  <c r="D687" i="1"/>
  <c r="D674" i="1"/>
  <c r="D646" i="1"/>
  <c r="D695" i="1"/>
  <c r="D702" i="1"/>
  <c r="D706" i="1"/>
  <c r="D618" i="1"/>
  <c r="D638" i="1"/>
  <c r="D709" i="1"/>
  <c r="D672" i="1"/>
  <c r="D639" i="1"/>
  <c r="D630" i="1"/>
  <c r="D698" i="1"/>
  <c r="D626" i="1"/>
  <c r="D627" i="1"/>
  <c r="D683" i="1"/>
  <c r="C715" i="1"/>
  <c r="I373" i="9"/>
  <c r="H533" i="1"/>
  <c r="C648" i="1"/>
  <c r="M716" i="1" s="1"/>
  <c r="Y816" i="1" s="1"/>
  <c r="H521" i="1"/>
  <c r="H540" i="1"/>
  <c r="F540" i="1"/>
  <c r="G507" i="10"/>
  <c r="H507" i="10" s="1"/>
  <c r="F526" i="1"/>
  <c r="H526" i="1"/>
  <c r="B563" i="1"/>
  <c r="C625" i="10"/>
  <c r="C562" i="10"/>
  <c r="B524" i="1"/>
  <c r="C523" i="10"/>
  <c r="C695" i="10"/>
  <c r="F503" i="1"/>
  <c r="H503" i="1"/>
  <c r="B550" i="1"/>
  <c r="C549" i="10"/>
  <c r="C613" i="10"/>
  <c r="B541" i="1"/>
  <c r="C540" i="10"/>
  <c r="C712" i="10"/>
  <c r="B558" i="1"/>
  <c r="C637" i="10"/>
  <c r="C557" i="10"/>
  <c r="B507" i="1"/>
  <c r="C506" i="10"/>
  <c r="G506" i="10" s="1"/>
  <c r="C678" i="10"/>
  <c r="F522" i="1"/>
  <c r="H522" i="1"/>
  <c r="B555" i="1"/>
  <c r="C616" i="10"/>
  <c r="C554" i="10"/>
  <c r="F512" i="1"/>
  <c r="H512" i="1"/>
  <c r="B566" i="1"/>
  <c r="C640" i="10"/>
  <c r="C565" i="10"/>
  <c r="B529" i="1"/>
  <c r="C528" i="10"/>
  <c r="C700" i="10"/>
  <c r="B560" i="1"/>
  <c r="C626" i="10"/>
  <c r="C559" i="10"/>
  <c r="B549" i="1"/>
  <c r="C548" i="10"/>
  <c r="C623" i="10"/>
  <c r="B543" i="1"/>
  <c r="C542" i="10"/>
  <c r="C615" i="10"/>
  <c r="B542" i="1"/>
  <c r="C541" i="10"/>
  <c r="C630" i="10"/>
  <c r="B504" i="1"/>
  <c r="C675" i="10"/>
  <c r="C503" i="10"/>
  <c r="G503" i="10" s="1"/>
  <c r="B500" i="1"/>
  <c r="C499" i="10"/>
  <c r="G499" i="10" s="1"/>
  <c r="C671" i="10"/>
  <c r="F536" i="1"/>
  <c r="H536" i="1"/>
  <c r="B528" i="1"/>
  <c r="C699" i="10"/>
  <c r="C527" i="10"/>
  <c r="G527" i="10" s="1"/>
  <c r="B544" i="1"/>
  <c r="C624" i="10"/>
  <c r="C543" i="10"/>
  <c r="F499" i="1"/>
  <c r="H499" i="1"/>
  <c r="H501" i="1"/>
  <c r="F501" i="1"/>
  <c r="B545" i="1"/>
  <c r="C544" i="10"/>
  <c r="C627" i="10"/>
  <c r="G508" i="10"/>
  <c r="H508" i="10" s="1"/>
  <c r="B535" i="1"/>
  <c r="C534" i="10"/>
  <c r="C706" i="10"/>
  <c r="B569" i="1"/>
  <c r="C568" i="10"/>
  <c r="C643" i="10"/>
  <c r="B574" i="1"/>
  <c r="C619" i="10"/>
  <c r="C573" i="10"/>
  <c r="F534" i="1"/>
  <c r="H534" i="1"/>
  <c r="B537" i="1"/>
  <c r="C708" i="10"/>
  <c r="C536" i="10"/>
  <c r="G536" i="10" s="1"/>
  <c r="H512" i="10"/>
  <c r="G512" i="10"/>
  <c r="C563" i="10"/>
  <c r="B564" i="1"/>
  <c r="C638" i="10"/>
  <c r="H508" i="1"/>
  <c r="F508" i="1"/>
  <c r="G525" i="10"/>
  <c r="H525" i="10" s="1"/>
  <c r="C510" i="10"/>
  <c r="C682" i="10"/>
  <c r="B511" i="1"/>
  <c r="C668" i="10"/>
  <c r="C496" i="10"/>
  <c r="G496" i="10" s="1"/>
  <c r="B497" i="1"/>
  <c r="B559" i="1"/>
  <c r="C618" i="10"/>
  <c r="C558" i="10"/>
  <c r="G545" i="10"/>
  <c r="H545" i="10"/>
  <c r="B538" i="1"/>
  <c r="C709" i="10"/>
  <c r="C537" i="10"/>
  <c r="G537" i="10" s="1"/>
  <c r="B516" i="1"/>
  <c r="C515" i="10"/>
  <c r="C687" i="10"/>
  <c r="C504" i="10"/>
  <c r="G504" i="10" s="1"/>
  <c r="C676" i="10"/>
  <c r="B505" i="1"/>
  <c r="G500" i="10"/>
  <c r="H500" i="10" s="1"/>
  <c r="G521" i="10"/>
  <c r="H521" i="10"/>
  <c r="G495" i="10"/>
  <c r="H495" i="10" s="1"/>
  <c r="F509" i="1"/>
  <c r="H509" i="1"/>
  <c r="C642" i="10"/>
  <c r="B568" i="1"/>
  <c r="C567" i="10"/>
  <c r="H502" i="1"/>
  <c r="F502" i="1"/>
  <c r="B567" i="1"/>
  <c r="C641" i="10"/>
  <c r="C566" i="10"/>
  <c r="J814" i="10"/>
  <c r="B527" i="1"/>
  <c r="C526" i="10"/>
  <c r="G526" i="10" s="1"/>
  <c r="C698" i="10"/>
  <c r="B532" i="1"/>
  <c r="C531" i="10"/>
  <c r="G531" i="10" s="1"/>
  <c r="C703" i="10"/>
  <c r="B556" i="1"/>
  <c r="C555" i="10"/>
  <c r="C634" i="10"/>
  <c r="B530" i="1"/>
  <c r="C701" i="10"/>
  <c r="C529" i="10"/>
  <c r="C686" i="10"/>
  <c r="C514" i="10"/>
  <c r="B515" i="1"/>
  <c r="B554" i="1"/>
  <c r="C633" i="10"/>
  <c r="C553" i="10"/>
  <c r="B520" i="1"/>
  <c r="C519" i="10"/>
  <c r="C691" i="10"/>
  <c r="B518" i="1"/>
  <c r="C517" i="10"/>
  <c r="C689" i="10"/>
  <c r="H546" i="1"/>
  <c r="F546" i="1"/>
  <c r="B510" i="1"/>
  <c r="C681" i="10"/>
  <c r="C509" i="10"/>
  <c r="C516" i="10"/>
  <c r="B517" i="1"/>
  <c r="C688" i="10"/>
  <c r="F496" i="1"/>
  <c r="H496" i="1"/>
  <c r="B506" i="1"/>
  <c r="C505" i="10"/>
  <c r="G505" i="10" s="1"/>
  <c r="C677" i="10"/>
  <c r="B498" i="1"/>
  <c r="C669" i="10"/>
  <c r="C497" i="10"/>
  <c r="B531" i="1"/>
  <c r="C530" i="10"/>
  <c r="C702" i="10"/>
  <c r="H511" i="10"/>
  <c r="G511" i="10"/>
  <c r="B565" i="1"/>
  <c r="C564" i="10"/>
  <c r="C639" i="10"/>
  <c r="B514" i="1"/>
  <c r="C513" i="10"/>
  <c r="C685" i="10"/>
  <c r="F513" i="1"/>
  <c r="H513" i="1"/>
  <c r="J815" i="10"/>
  <c r="C432" i="10"/>
  <c r="C441" i="10" s="1"/>
  <c r="D715" i="1" l="1"/>
  <c r="E623" i="1"/>
  <c r="E716" i="1" s="1"/>
  <c r="E612" i="1"/>
  <c r="E672" i="1" s="1"/>
  <c r="G513" i="10"/>
  <c r="H513" i="10" s="1"/>
  <c r="H530" i="10"/>
  <c r="G530" i="10"/>
  <c r="H498" i="1"/>
  <c r="F498" i="1"/>
  <c r="G516" i="10"/>
  <c r="H516" i="10"/>
  <c r="H518" i="1"/>
  <c r="F518" i="1"/>
  <c r="G514" i="10"/>
  <c r="H514" i="10"/>
  <c r="H530" i="1"/>
  <c r="F530" i="1"/>
  <c r="F516" i="1"/>
  <c r="H516" i="1"/>
  <c r="F511" i="1"/>
  <c r="H511" i="1"/>
  <c r="G534" i="10"/>
  <c r="H534" i="10"/>
  <c r="F528" i="1"/>
  <c r="H528" i="1"/>
  <c r="H504" i="1"/>
  <c r="F504" i="1"/>
  <c r="H507" i="1"/>
  <c r="F507" i="1"/>
  <c r="G549" i="10"/>
  <c r="H549" i="10" s="1"/>
  <c r="F514" i="1"/>
  <c r="H514" i="1"/>
  <c r="H531" i="1"/>
  <c r="F531" i="1"/>
  <c r="G509" i="10"/>
  <c r="H509" i="10" s="1"/>
  <c r="H527" i="1"/>
  <c r="F527" i="1"/>
  <c r="F497" i="1"/>
  <c r="H497" i="1"/>
  <c r="H535" i="1"/>
  <c r="F535" i="1"/>
  <c r="G544" i="10"/>
  <c r="H544" i="10" s="1"/>
  <c r="H544" i="1"/>
  <c r="F544" i="1"/>
  <c r="F500" i="1"/>
  <c r="H500" i="1"/>
  <c r="F550" i="1"/>
  <c r="H550" i="1"/>
  <c r="G523" i="10"/>
  <c r="H523" i="10"/>
  <c r="G497" i="10"/>
  <c r="H497" i="10" s="1"/>
  <c r="G519" i="10"/>
  <c r="H519" i="10" s="1"/>
  <c r="H529" i="10"/>
  <c r="G529" i="10"/>
  <c r="F532" i="1"/>
  <c r="H532" i="1"/>
  <c r="G510" i="10"/>
  <c r="H510" i="10" s="1"/>
  <c r="F537" i="1"/>
  <c r="H537" i="1"/>
  <c r="H545" i="1"/>
  <c r="F545" i="1"/>
  <c r="G528" i="10"/>
  <c r="H528" i="10"/>
  <c r="F524" i="1"/>
  <c r="H524" i="1"/>
  <c r="F506" i="1"/>
  <c r="H506" i="1"/>
  <c r="F517" i="1"/>
  <c r="H517" i="1"/>
  <c r="H510" i="1"/>
  <c r="F510" i="1"/>
  <c r="G517" i="10"/>
  <c r="H517" i="10" s="1"/>
  <c r="H520" i="1"/>
  <c r="F520" i="1"/>
  <c r="F515" i="1"/>
  <c r="H515" i="1"/>
  <c r="H505" i="1"/>
  <c r="F505" i="1"/>
  <c r="G515" i="10"/>
  <c r="H515" i="10" s="1"/>
  <c r="F538" i="1"/>
  <c r="H538" i="1"/>
  <c r="G543" i="10"/>
  <c r="H543" i="10" s="1"/>
  <c r="H529" i="1"/>
  <c r="F529" i="1"/>
  <c r="D614" i="10"/>
  <c r="C647" i="10"/>
  <c r="M715" i="10" s="1"/>
  <c r="Z815" i="10" s="1"/>
  <c r="C714" i="10"/>
  <c r="E700" i="1" l="1"/>
  <c r="E708" i="1"/>
  <c r="E683" i="1"/>
  <c r="E705" i="1"/>
  <c r="E710" i="1"/>
  <c r="E675" i="1"/>
  <c r="E670" i="1"/>
  <c r="E669" i="1"/>
  <c r="E637" i="1"/>
  <c r="E629" i="1"/>
  <c r="E640" i="1"/>
  <c r="E711" i="1"/>
  <c r="E706" i="1"/>
  <c r="E636" i="1"/>
  <c r="E646" i="1"/>
  <c r="E632" i="1"/>
  <c r="E639" i="1"/>
  <c r="E641" i="1"/>
  <c r="E678" i="1"/>
  <c r="E628" i="1"/>
  <c r="E644" i="1"/>
  <c r="E687" i="1"/>
  <c r="E713" i="1"/>
  <c r="E685" i="1"/>
  <c r="E694" i="1"/>
  <c r="E701" i="1"/>
  <c r="E679" i="1"/>
  <c r="E671" i="1"/>
  <c r="E712" i="1"/>
  <c r="E692" i="1"/>
  <c r="E668" i="1"/>
  <c r="E702" i="1"/>
  <c r="E693" i="1"/>
  <c r="E682" i="1"/>
  <c r="E634" i="1"/>
  <c r="E689" i="1"/>
  <c r="E696" i="1"/>
  <c r="E677" i="1"/>
  <c r="E707" i="1"/>
  <c r="E691" i="1"/>
  <c r="E688" i="1"/>
  <c r="E673" i="1"/>
  <c r="E690" i="1"/>
  <c r="E695" i="1"/>
  <c r="E624" i="1"/>
  <c r="E674" i="1"/>
  <c r="E630" i="1"/>
  <c r="E631" i="1"/>
  <c r="E645" i="1"/>
  <c r="E680" i="1"/>
  <c r="E676" i="1"/>
  <c r="E709" i="1"/>
  <c r="E633" i="1"/>
  <c r="E643" i="1"/>
  <c r="E704" i="1"/>
  <c r="E699" i="1"/>
  <c r="E647" i="1"/>
  <c r="E697" i="1"/>
  <c r="E635" i="1"/>
  <c r="E681" i="1"/>
  <c r="E626" i="1"/>
  <c r="E625" i="1"/>
  <c r="E638" i="1"/>
  <c r="E698" i="1"/>
  <c r="E627" i="1"/>
  <c r="E703" i="1"/>
  <c r="E642" i="1"/>
  <c r="E686" i="1"/>
  <c r="E684" i="1"/>
  <c r="F624" i="1"/>
  <c r="D690" i="10"/>
  <c r="D667" i="10"/>
  <c r="D705" i="10"/>
  <c r="D626" i="10"/>
  <c r="D616" i="10"/>
  <c r="D674" i="10"/>
  <c r="D634" i="10"/>
  <c r="D695" i="10"/>
  <c r="D686" i="10"/>
  <c r="D669" i="10"/>
  <c r="D618" i="10"/>
  <c r="D709" i="10"/>
  <c r="D702" i="10"/>
  <c r="D697" i="10"/>
  <c r="D680" i="10"/>
  <c r="D631" i="10"/>
  <c r="D706" i="10"/>
  <c r="D712" i="10"/>
  <c r="D632" i="10"/>
  <c r="D624" i="10"/>
  <c r="D672" i="10"/>
  <c r="D644" i="10"/>
  <c r="D698" i="10"/>
  <c r="D622" i="10"/>
  <c r="D703" i="10"/>
  <c r="D623" i="10"/>
  <c r="D638" i="10"/>
  <c r="D692" i="10"/>
  <c r="D684" i="10"/>
  <c r="D696" i="10"/>
  <c r="D694" i="10"/>
  <c r="D701" i="10"/>
  <c r="D641" i="10"/>
  <c r="D681" i="10"/>
  <c r="D617" i="10"/>
  <c r="D625" i="10"/>
  <c r="D643" i="10"/>
  <c r="D642" i="10"/>
  <c r="D636" i="10"/>
  <c r="D635" i="10"/>
  <c r="D707" i="10"/>
  <c r="D675" i="10"/>
  <c r="D700" i="10"/>
  <c r="D673" i="10"/>
  <c r="D621" i="10"/>
  <c r="D710" i="10"/>
  <c r="D633" i="10"/>
  <c r="D677" i="10"/>
  <c r="D685" i="10"/>
  <c r="D637" i="10"/>
  <c r="D682" i="10"/>
  <c r="D689" i="10"/>
  <c r="D646" i="10"/>
  <c r="D670" i="10"/>
  <c r="D627" i="10"/>
  <c r="D715" i="10"/>
  <c r="D619" i="10"/>
  <c r="D640" i="10"/>
  <c r="D704" i="10"/>
  <c r="D711" i="10"/>
  <c r="D645" i="10"/>
  <c r="D693" i="10"/>
  <c r="D699" i="10"/>
  <c r="D687" i="10"/>
  <c r="D688" i="10"/>
  <c r="D630" i="10"/>
  <c r="D629" i="10"/>
  <c r="D639" i="10"/>
  <c r="D615" i="10"/>
  <c r="D691" i="10"/>
  <c r="D678" i="10"/>
  <c r="D628" i="10"/>
  <c r="D668" i="10"/>
  <c r="D683" i="10"/>
  <c r="D671" i="10"/>
  <c r="D620" i="10"/>
  <c r="D679" i="10"/>
  <c r="D676" i="10"/>
  <c r="D708" i="10"/>
  <c r="E715" i="1" l="1"/>
  <c r="F670" i="1"/>
  <c r="F685" i="1"/>
  <c r="F641" i="1"/>
  <c r="F696" i="1"/>
  <c r="F625" i="1"/>
  <c r="F677" i="1"/>
  <c r="F694" i="1"/>
  <c r="F699" i="1"/>
  <c r="F706" i="1"/>
  <c r="F710" i="1"/>
  <c r="F631" i="1"/>
  <c r="F642" i="1"/>
  <c r="F684" i="1"/>
  <c r="F626" i="1"/>
  <c r="F669" i="1"/>
  <c r="F637" i="1"/>
  <c r="F697" i="1"/>
  <c r="F711" i="1"/>
  <c r="F708" i="1"/>
  <c r="F712" i="1"/>
  <c r="F645" i="1"/>
  <c r="F640" i="1"/>
  <c r="F634" i="1"/>
  <c r="F703" i="1"/>
  <c r="F644" i="1"/>
  <c r="F709" i="1"/>
  <c r="F687" i="1"/>
  <c r="F705" i="1"/>
  <c r="F647" i="1"/>
  <c r="F686" i="1"/>
  <c r="F682" i="1"/>
  <c r="F692" i="1"/>
  <c r="F693" i="1"/>
  <c r="F683" i="1"/>
  <c r="F704" i="1"/>
  <c r="F691" i="1"/>
  <c r="F690" i="1"/>
  <c r="F678" i="1"/>
  <c r="F627" i="1"/>
  <c r="F698" i="1"/>
  <c r="F707" i="1"/>
  <c r="F713" i="1"/>
  <c r="F673" i="1"/>
  <c r="F629" i="1"/>
  <c r="F702" i="1"/>
  <c r="F630" i="1"/>
  <c r="F679" i="1"/>
  <c r="F701" i="1"/>
  <c r="F635" i="1"/>
  <c r="F674" i="1"/>
  <c r="F680" i="1"/>
  <c r="F638" i="1"/>
  <c r="F689" i="1"/>
  <c r="F675" i="1"/>
  <c r="F676" i="1"/>
  <c r="F632" i="1"/>
  <c r="F688" i="1"/>
  <c r="F668" i="1"/>
  <c r="F700" i="1"/>
  <c r="F672" i="1"/>
  <c r="F716" i="1"/>
  <c r="F681" i="1"/>
  <c r="F633" i="1"/>
  <c r="F639" i="1"/>
  <c r="F695" i="1"/>
  <c r="F628" i="1"/>
  <c r="F646" i="1"/>
  <c r="F643" i="1"/>
  <c r="F671" i="1"/>
  <c r="F636" i="1"/>
  <c r="E611" i="10"/>
  <c r="D714" i="10"/>
  <c r="E622" i="10"/>
  <c r="F715" i="1" l="1"/>
  <c r="G625" i="1"/>
  <c r="E715" i="10"/>
  <c r="E689" i="10"/>
  <c r="E673" i="10"/>
  <c r="E685" i="10"/>
  <c r="E702" i="10"/>
  <c r="E677" i="10"/>
  <c r="E686" i="10"/>
  <c r="E676" i="10"/>
  <c r="E701" i="10"/>
  <c r="E706" i="10"/>
  <c r="E693" i="10"/>
  <c r="E690" i="10"/>
  <c r="E697" i="10"/>
  <c r="E635" i="10"/>
  <c r="E711" i="10"/>
  <c r="E630" i="10"/>
  <c r="E675" i="10"/>
  <c r="E700" i="10"/>
  <c r="E681" i="10"/>
  <c r="E698" i="10"/>
  <c r="E628" i="10"/>
  <c r="E695" i="10"/>
  <c r="E683" i="10"/>
  <c r="E672" i="10"/>
  <c r="E704" i="10"/>
  <c r="E641" i="10"/>
  <c r="E625" i="10"/>
  <c r="E637" i="10"/>
  <c r="E699" i="10"/>
  <c r="E703" i="10"/>
  <c r="E646" i="10"/>
  <c r="E634" i="10"/>
  <c r="E696" i="10"/>
  <c r="E688" i="10"/>
  <c r="E626" i="10"/>
  <c r="E679" i="10"/>
  <c r="E682" i="10"/>
  <c r="E669" i="10"/>
  <c r="E684" i="10"/>
  <c r="E671" i="10"/>
  <c r="E644" i="10"/>
  <c r="E694" i="10"/>
  <c r="E636" i="10"/>
  <c r="E645" i="10"/>
  <c r="E678" i="10"/>
  <c r="E632" i="10"/>
  <c r="E643" i="10"/>
  <c r="E639" i="10"/>
  <c r="E708" i="10"/>
  <c r="E712" i="10"/>
  <c r="E642" i="10"/>
  <c r="E624" i="10"/>
  <c r="E629" i="10"/>
  <c r="E638" i="10"/>
  <c r="E680" i="10"/>
  <c r="E674" i="10"/>
  <c r="E633" i="10"/>
  <c r="E705" i="10"/>
  <c r="E667" i="10"/>
  <c r="E623" i="10"/>
  <c r="F623" i="10" s="1"/>
  <c r="E707" i="10"/>
  <c r="E710" i="10"/>
  <c r="E631" i="10"/>
  <c r="E709" i="10"/>
  <c r="E692" i="10"/>
  <c r="E687" i="10"/>
  <c r="E670" i="10"/>
  <c r="E668" i="10"/>
  <c r="E640" i="10"/>
  <c r="E627" i="10"/>
  <c r="F700" i="10"/>
  <c r="F626" i="10"/>
  <c r="F667" i="10"/>
  <c r="F707" i="10"/>
  <c r="F642" i="10"/>
  <c r="F689" i="10"/>
  <c r="F635" i="10"/>
  <c r="F634" i="10"/>
  <c r="F688" i="10"/>
  <c r="F675" i="10"/>
  <c r="F625" i="10"/>
  <c r="F633" i="10"/>
  <c r="F637" i="10"/>
  <c r="F712" i="10"/>
  <c r="F682" i="10"/>
  <c r="F638" i="10"/>
  <c r="F629" i="10"/>
  <c r="F697" i="10"/>
  <c r="F644" i="10"/>
  <c r="F681" i="10"/>
  <c r="F645" i="10"/>
  <c r="F715" i="10"/>
  <c r="F672" i="10"/>
  <c r="F678" i="10"/>
  <c r="F703" i="10"/>
  <c r="F628" i="10"/>
  <c r="F677" i="10"/>
  <c r="F711" i="10"/>
  <c r="F702" i="10"/>
  <c r="F632" i="10"/>
  <c r="F706" i="10"/>
  <c r="F673" i="10"/>
  <c r="F709" i="10"/>
  <c r="F695" i="10"/>
  <c r="F668" i="10"/>
  <c r="F710" i="10"/>
  <c r="F631" i="10"/>
  <c r="F643" i="10"/>
  <c r="F701" i="10"/>
  <c r="F640" i="10"/>
  <c r="F684" i="10"/>
  <c r="F708" i="10"/>
  <c r="F636" i="10"/>
  <c r="F683" i="10"/>
  <c r="F641" i="10"/>
  <c r="F630" i="10"/>
  <c r="F680" i="10"/>
  <c r="F674" i="10"/>
  <c r="F698" i="10"/>
  <c r="F639" i="10"/>
  <c r="F686" i="10"/>
  <c r="F670" i="10"/>
  <c r="F685" i="10"/>
  <c r="F690" i="10"/>
  <c r="F705" i="10"/>
  <c r="F693" i="10"/>
  <c r="F679" i="10"/>
  <c r="F699" i="10"/>
  <c r="F646" i="10"/>
  <c r="F676" i="10"/>
  <c r="F669" i="10"/>
  <c r="F694" i="10"/>
  <c r="F692" i="10"/>
  <c r="F704" i="10"/>
  <c r="F627" i="10"/>
  <c r="F624" i="10"/>
  <c r="F687" i="10"/>
  <c r="F671" i="10"/>
  <c r="F696" i="10"/>
  <c r="F691" i="10"/>
  <c r="E691" i="10"/>
  <c r="G707" i="1" l="1"/>
  <c r="G689" i="1"/>
  <c r="G676" i="1"/>
  <c r="G687" i="1"/>
  <c r="G640" i="1"/>
  <c r="G668" i="1"/>
  <c r="G704" i="1"/>
  <c r="G713" i="1"/>
  <c r="G641" i="1"/>
  <c r="G688" i="1"/>
  <c r="G690" i="1"/>
  <c r="G712" i="1"/>
  <c r="G627" i="1"/>
  <c r="G698" i="1"/>
  <c r="G626" i="1"/>
  <c r="G702" i="1"/>
  <c r="G630" i="1"/>
  <c r="G684" i="1"/>
  <c r="G678" i="1"/>
  <c r="G716" i="1"/>
  <c r="G697" i="1"/>
  <c r="G644" i="1"/>
  <c r="G636" i="1"/>
  <c r="G692" i="1"/>
  <c r="G629" i="1"/>
  <c r="G632" i="1"/>
  <c r="G700" i="1"/>
  <c r="G696" i="1"/>
  <c r="G673" i="1"/>
  <c r="G682" i="1"/>
  <c r="G675" i="1"/>
  <c r="G643" i="1"/>
  <c r="G711" i="1"/>
  <c r="G710" i="1"/>
  <c r="G639" i="1"/>
  <c r="G703" i="1"/>
  <c r="G683" i="1"/>
  <c r="G674" i="1"/>
  <c r="G671" i="1"/>
  <c r="G695" i="1"/>
  <c r="G677" i="1"/>
  <c r="G669" i="1"/>
  <c r="G637" i="1"/>
  <c r="G633" i="1"/>
  <c r="G638" i="1"/>
  <c r="G693" i="1"/>
  <c r="G628" i="1"/>
  <c r="G686" i="1"/>
  <c r="G694" i="1"/>
  <c r="G681" i="1"/>
  <c r="G646" i="1"/>
  <c r="G670" i="1"/>
  <c r="G685" i="1"/>
  <c r="G705" i="1"/>
  <c r="G672" i="1"/>
  <c r="G708" i="1"/>
  <c r="G634" i="1"/>
  <c r="G647" i="1"/>
  <c r="G699" i="1"/>
  <c r="G701" i="1"/>
  <c r="G709" i="1"/>
  <c r="G635" i="1"/>
  <c r="G642" i="1"/>
  <c r="G631" i="1"/>
  <c r="G645" i="1"/>
  <c r="G680" i="1"/>
  <c r="G706" i="1"/>
  <c r="G691" i="1"/>
  <c r="G679" i="1"/>
  <c r="G624" i="10"/>
  <c r="G707" i="10" s="1"/>
  <c r="E714" i="10"/>
  <c r="F714" i="10"/>
  <c r="G641" i="10"/>
  <c r="G681" i="10"/>
  <c r="G680" i="10"/>
  <c r="G700" i="10"/>
  <c r="G715" i="1" l="1"/>
  <c r="H628" i="1"/>
  <c r="G633" i="10"/>
  <c r="G644" i="10"/>
  <c r="G701" i="10"/>
  <c r="G678" i="10"/>
  <c r="G672" i="10"/>
  <c r="G709" i="10"/>
  <c r="G674" i="10"/>
  <c r="G628" i="10"/>
  <c r="G626" i="10"/>
  <c r="G712" i="10"/>
  <c r="G637" i="10"/>
  <c r="G703" i="10"/>
  <c r="G679" i="10"/>
  <c r="G667" i="10"/>
  <c r="G669" i="10"/>
  <c r="G691" i="10"/>
  <c r="G636" i="10"/>
  <c r="G676" i="10"/>
  <c r="G629" i="10"/>
  <c r="G640" i="10"/>
  <c r="G682" i="10"/>
  <c r="G686" i="10"/>
  <c r="G690" i="10"/>
  <c r="G670" i="10"/>
  <c r="G643" i="10"/>
  <c r="G677" i="10"/>
  <c r="G671" i="10"/>
  <c r="G706" i="10"/>
  <c r="G675" i="10"/>
  <c r="G630" i="10"/>
  <c r="G632" i="10"/>
  <c r="G711" i="10"/>
  <c r="G689" i="10"/>
  <c r="G634" i="10"/>
  <c r="G645" i="10"/>
  <c r="G694" i="10"/>
  <c r="G683" i="10"/>
  <c r="G692" i="10"/>
  <c r="G710" i="10"/>
  <c r="G635" i="10"/>
  <c r="G646" i="10"/>
  <c r="G705" i="10"/>
  <c r="G631" i="10"/>
  <c r="G685" i="10"/>
  <c r="G696" i="10"/>
  <c r="G697" i="10"/>
  <c r="G642" i="10"/>
  <c r="G673" i="10"/>
  <c r="G702" i="10"/>
  <c r="G625" i="10"/>
  <c r="G695" i="10"/>
  <c r="G693" i="10"/>
  <c r="G684" i="10"/>
  <c r="G687" i="10"/>
  <c r="G639" i="10"/>
  <c r="G688" i="10"/>
  <c r="G668" i="10"/>
  <c r="G627" i="10"/>
  <c r="G638" i="10"/>
  <c r="G698" i="10"/>
  <c r="G704" i="10"/>
  <c r="G708" i="10"/>
  <c r="G715" i="10"/>
  <c r="G699" i="10"/>
  <c r="H713" i="1" l="1"/>
  <c r="H669" i="1"/>
  <c r="H690" i="1"/>
  <c r="H682" i="1"/>
  <c r="H641" i="1"/>
  <c r="H700" i="1"/>
  <c r="H679" i="1"/>
  <c r="H683" i="1"/>
  <c r="H684" i="1"/>
  <c r="H631" i="1"/>
  <c r="H716" i="1"/>
  <c r="H637" i="1"/>
  <c r="H640" i="1"/>
  <c r="H685" i="1"/>
  <c r="H688" i="1"/>
  <c r="H635" i="1"/>
  <c r="H691" i="1"/>
  <c r="H704" i="1"/>
  <c r="H642" i="1"/>
  <c r="H698" i="1"/>
  <c r="H680" i="1"/>
  <c r="H671" i="1"/>
  <c r="H689" i="1"/>
  <c r="H643" i="1"/>
  <c r="H697" i="1"/>
  <c r="H702" i="1"/>
  <c r="H633" i="1"/>
  <c r="H668" i="1"/>
  <c r="H678" i="1"/>
  <c r="H636" i="1"/>
  <c r="H712" i="1"/>
  <c r="H701" i="1"/>
  <c r="H699" i="1"/>
  <c r="H673" i="1"/>
  <c r="H676" i="1"/>
  <c r="H706" i="1"/>
  <c r="H693" i="1"/>
  <c r="H711" i="1"/>
  <c r="H646" i="1"/>
  <c r="H638" i="1"/>
  <c r="H639" i="1"/>
  <c r="H634" i="1"/>
  <c r="H692" i="1"/>
  <c r="H707" i="1"/>
  <c r="H644" i="1"/>
  <c r="H629" i="1"/>
  <c r="H694" i="1"/>
  <c r="H670" i="1"/>
  <c r="H710" i="1"/>
  <c r="H709" i="1"/>
  <c r="H686" i="1"/>
  <c r="H632" i="1"/>
  <c r="H695" i="1"/>
  <c r="H703" i="1"/>
  <c r="H677" i="1"/>
  <c r="H681" i="1"/>
  <c r="H696" i="1"/>
  <c r="H674" i="1"/>
  <c r="H675" i="1"/>
  <c r="H630" i="1"/>
  <c r="H645" i="1"/>
  <c r="H647" i="1"/>
  <c r="H708" i="1"/>
  <c r="H705" i="1"/>
  <c r="H672" i="1"/>
  <c r="H687" i="1"/>
  <c r="H627" i="10"/>
  <c r="G714" i="10"/>
  <c r="H715" i="1" l="1"/>
  <c r="I629" i="1"/>
  <c r="H689" i="10"/>
  <c r="H715" i="10"/>
  <c r="H669" i="10"/>
  <c r="H692" i="10"/>
  <c r="H646" i="10"/>
  <c r="H683" i="10"/>
  <c r="H638" i="10"/>
  <c r="H679" i="10"/>
  <c r="H673" i="10"/>
  <c r="H691" i="10"/>
  <c r="H632" i="10"/>
  <c r="H681" i="10"/>
  <c r="H703" i="10"/>
  <c r="H631" i="10"/>
  <c r="H709" i="10"/>
  <c r="H694" i="10"/>
  <c r="H684" i="10"/>
  <c r="H643" i="10"/>
  <c r="H676" i="10"/>
  <c r="H701" i="10"/>
  <c r="H688" i="10"/>
  <c r="H635" i="10"/>
  <c r="H628" i="10"/>
  <c r="H702" i="10"/>
  <c r="H629" i="10"/>
  <c r="H695" i="10"/>
  <c r="H707" i="10"/>
  <c r="H667" i="10"/>
  <c r="H690" i="10"/>
  <c r="H636" i="10"/>
  <c r="H672" i="10"/>
  <c r="H682" i="10"/>
  <c r="H670" i="10"/>
  <c r="H700" i="10"/>
  <c r="H637" i="10"/>
  <c r="H644" i="10"/>
  <c r="H706" i="10"/>
  <c r="H674" i="10"/>
  <c r="H693" i="10"/>
  <c r="H678" i="10"/>
  <c r="H680" i="10"/>
  <c r="H687" i="10"/>
  <c r="H685" i="10"/>
  <c r="H641" i="10"/>
  <c r="H634" i="10"/>
  <c r="H708" i="10"/>
  <c r="H675" i="10"/>
  <c r="H677" i="10"/>
  <c r="H640" i="10"/>
  <c r="H710" i="10"/>
  <c r="H697" i="10"/>
  <c r="H630" i="10"/>
  <c r="H642" i="10"/>
  <c r="H699" i="10"/>
  <c r="H645" i="10"/>
  <c r="H711" i="10"/>
  <c r="H668" i="10"/>
  <c r="H712" i="10"/>
  <c r="H696" i="10"/>
  <c r="H686" i="10"/>
  <c r="H705" i="10"/>
  <c r="H633" i="10"/>
  <c r="H639" i="10"/>
  <c r="H698" i="10"/>
  <c r="H704" i="10"/>
  <c r="H671" i="10"/>
  <c r="I700" i="1" l="1"/>
  <c r="I698" i="1"/>
  <c r="I691" i="1"/>
  <c r="I687" i="1"/>
  <c r="I692" i="1"/>
  <c r="I676" i="1"/>
  <c r="I640" i="1"/>
  <c r="I685" i="1"/>
  <c r="I710" i="1"/>
  <c r="I639" i="1"/>
  <c r="I644" i="1"/>
  <c r="I706" i="1"/>
  <c r="I683" i="1"/>
  <c r="I668" i="1"/>
  <c r="I679" i="1"/>
  <c r="I638" i="1"/>
  <c r="I636" i="1"/>
  <c r="I645" i="1"/>
  <c r="I642" i="1"/>
  <c r="I684" i="1"/>
  <c r="I693" i="1"/>
  <c r="I673" i="1"/>
  <c r="I641" i="1"/>
  <c r="I669" i="1"/>
  <c r="I701" i="1"/>
  <c r="I682" i="1"/>
  <c r="I697" i="1"/>
  <c r="I632" i="1"/>
  <c r="I637" i="1"/>
  <c r="I672" i="1"/>
  <c r="I695" i="1"/>
  <c r="I704" i="1"/>
  <c r="I707" i="1"/>
  <c r="I713" i="1"/>
  <c r="I675" i="1"/>
  <c r="I671" i="1"/>
  <c r="I670" i="1"/>
  <c r="I711" i="1"/>
  <c r="I674" i="1"/>
  <c r="I688" i="1"/>
  <c r="I678" i="1"/>
  <c r="I686" i="1"/>
  <c r="I705" i="1"/>
  <c r="I681" i="1"/>
  <c r="I690" i="1"/>
  <c r="I702" i="1"/>
  <c r="I716" i="1"/>
  <c r="I694" i="1"/>
  <c r="I646" i="1"/>
  <c r="I630" i="1"/>
  <c r="I703" i="1"/>
  <c r="I712" i="1"/>
  <c r="I634" i="1"/>
  <c r="I633" i="1"/>
  <c r="I647" i="1"/>
  <c r="I643" i="1"/>
  <c r="I708" i="1"/>
  <c r="I699" i="1"/>
  <c r="I631" i="1"/>
  <c r="I696" i="1"/>
  <c r="I677" i="1"/>
  <c r="I709" i="1"/>
  <c r="I635" i="1"/>
  <c r="I689" i="1"/>
  <c r="I680" i="1"/>
  <c r="H714" i="10"/>
  <c r="I628" i="10"/>
  <c r="I715" i="1" l="1"/>
  <c r="J630" i="1"/>
  <c r="I677" i="10"/>
  <c r="I697" i="10"/>
  <c r="I634" i="10"/>
  <c r="I694" i="10"/>
  <c r="I675" i="10"/>
  <c r="I635" i="10"/>
  <c r="I706" i="10"/>
  <c r="I707" i="10"/>
  <c r="I687" i="10"/>
  <c r="I700" i="10"/>
  <c r="I629" i="10"/>
  <c r="I684" i="10"/>
  <c r="I681" i="10"/>
  <c r="I638" i="10"/>
  <c r="I672" i="10"/>
  <c r="I679" i="10"/>
  <c r="I644" i="10"/>
  <c r="I701" i="10"/>
  <c r="I668" i="10"/>
  <c r="I633" i="10"/>
  <c r="I670" i="10"/>
  <c r="I708" i="10"/>
  <c r="I671" i="10"/>
  <c r="I667" i="10"/>
  <c r="I705" i="10"/>
  <c r="I676" i="10"/>
  <c r="I682" i="10"/>
  <c r="I637" i="10"/>
  <c r="I696" i="10"/>
  <c r="I689" i="10"/>
  <c r="I642" i="10"/>
  <c r="I680" i="10"/>
  <c r="I646" i="10"/>
  <c r="I699" i="10"/>
  <c r="I703" i="10"/>
  <c r="I669" i="10"/>
  <c r="I683" i="10"/>
  <c r="I690" i="10"/>
  <c r="I691" i="10"/>
  <c r="I673" i="10"/>
  <c r="I695" i="10"/>
  <c r="I630" i="10"/>
  <c r="I693" i="10"/>
  <c r="I711" i="10"/>
  <c r="I715" i="10"/>
  <c r="I641" i="10"/>
  <c r="I692" i="10"/>
  <c r="I639" i="10"/>
  <c r="I632" i="10"/>
  <c r="I688" i="10"/>
  <c r="I712" i="10"/>
  <c r="I674" i="10"/>
  <c r="I645" i="10"/>
  <c r="I685" i="10"/>
  <c r="I709" i="10"/>
  <c r="I636" i="10"/>
  <c r="I631" i="10"/>
  <c r="I643" i="10"/>
  <c r="I702" i="10"/>
  <c r="I686" i="10"/>
  <c r="I698" i="10"/>
  <c r="I710" i="10"/>
  <c r="I678" i="10"/>
  <c r="I640" i="10"/>
  <c r="I704" i="10"/>
  <c r="J696" i="1" l="1"/>
  <c r="J634" i="1"/>
  <c r="J672" i="1"/>
  <c r="J703" i="1"/>
  <c r="J682" i="1"/>
  <c r="J638" i="1"/>
  <c r="J647" i="1"/>
  <c r="J677" i="1"/>
  <c r="J706" i="1"/>
  <c r="J673" i="1"/>
  <c r="J642" i="1"/>
  <c r="J639" i="1"/>
  <c r="J631" i="1"/>
  <c r="J684" i="1"/>
  <c r="J644" i="1"/>
  <c r="J700" i="1"/>
  <c r="J698" i="1"/>
  <c r="J669" i="1"/>
  <c r="J679" i="1"/>
  <c r="J637" i="1"/>
  <c r="J708" i="1"/>
  <c r="J707" i="1"/>
  <c r="J645" i="1"/>
  <c r="J640" i="1"/>
  <c r="J675" i="1"/>
  <c r="J702" i="1"/>
  <c r="J697" i="1"/>
  <c r="J692" i="1"/>
  <c r="J676" i="1"/>
  <c r="J671" i="1"/>
  <c r="J689" i="1"/>
  <c r="J711" i="1"/>
  <c r="J694" i="1"/>
  <c r="J635" i="1"/>
  <c r="J643" i="1"/>
  <c r="J690" i="1"/>
  <c r="J641" i="1"/>
  <c r="J632" i="1"/>
  <c r="J701" i="1"/>
  <c r="J695" i="1"/>
  <c r="J678" i="1"/>
  <c r="J687" i="1"/>
  <c r="J670" i="1"/>
  <c r="J688" i="1"/>
  <c r="J646" i="1"/>
  <c r="J681" i="1"/>
  <c r="J704" i="1"/>
  <c r="J633" i="1"/>
  <c r="J683" i="1"/>
  <c r="J716" i="1"/>
  <c r="J680" i="1"/>
  <c r="J691" i="1"/>
  <c r="J712" i="1"/>
  <c r="J705" i="1"/>
  <c r="J668" i="1"/>
  <c r="J693" i="1"/>
  <c r="J686" i="1"/>
  <c r="J685" i="1"/>
  <c r="J713" i="1"/>
  <c r="J709" i="1"/>
  <c r="J699" i="1"/>
  <c r="J636" i="1"/>
  <c r="J674" i="1"/>
  <c r="J710" i="1"/>
  <c r="I714" i="10"/>
  <c r="J629" i="10"/>
  <c r="K644" i="1" l="1"/>
  <c r="K678" i="1" s="1"/>
  <c r="L647" i="1"/>
  <c r="J715" i="1"/>
  <c r="J685" i="10"/>
  <c r="J676" i="10"/>
  <c r="J687" i="10"/>
  <c r="J686" i="10"/>
  <c r="J671" i="10"/>
  <c r="J639" i="10"/>
  <c r="J641" i="10"/>
  <c r="J683" i="10"/>
  <c r="J675" i="10"/>
  <c r="J702" i="10"/>
  <c r="J695" i="10"/>
  <c r="J672" i="10"/>
  <c r="J677" i="10"/>
  <c r="J694" i="10"/>
  <c r="J681" i="10"/>
  <c r="J684" i="10"/>
  <c r="J631" i="10"/>
  <c r="J696" i="10"/>
  <c r="J667" i="10"/>
  <c r="J680" i="10"/>
  <c r="J679" i="10"/>
  <c r="J690" i="10"/>
  <c r="J637" i="10"/>
  <c r="J632" i="10"/>
  <c r="J640" i="10"/>
  <c r="J630" i="10"/>
  <c r="J633" i="10"/>
  <c r="J643" i="10"/>
  <c r="K643" i="10" s="1"/>
  <c r="J642" i="10"/>
  <c r="J634" i="10"/>
  <c r="J688" i="10"/>
  <c r="J715" i="10"/>
  <c r="J705" i="10"/>
  <c r="J697" i="10"/>
  <c r="J673" i="10"/>
  <c r="J689" i="10"/>
  <c r="J701" i="10"/>
  <c r="J707" i="10"/>
  <c r="J692" i="10"/>
  <c r="J708" i="10"/>
  <c r="J700" i="10"/>
  <c r="J644" i="10"/>
  <c r="J674" i="10"/>
  <c r="J699" i="10"/>
  <c r="J712" i="10"/>
  <c r="J698" i="10"/>
  <c r="J704" i="10"/>
  <c r="J693" i="10"/>
  <c r="J636" i="10"/>
  <c r="J668" i="10"/>
  <c r="J635" i="10"/>
  <c r="J711" i="10"/>
  <c r="J678" i="10"/>
  <c r="J670" i="10"/>
  <c r="J691" i="10"/>
  <c r="J646" i="10"/>
  <c r="L646" i="10" s="1"/>
  <c r="J638" i="10"/>
  <c r="J706" i="10"/>
  <c r="J703" i="10"/>
  <c r="J682" i="10"/>
  <c r="J710" i="10"/>
  <c r="J669" i="10"/>
  <c r="J645" i="10"/>
  <c r="J709" i="10"/>
  <c r="K670" i="1" l="1"/>
  <c r="K708" i="1"/>
  <c r="K711" i="1"/>
  <c r="K710" i="1"/>
  <c r="K682" i="1"/>
  <c r="K684" i="1"/>
  <c r="K689" i="1"/>
  <c r="K713" i="1"/>
  <c r="K677" i="1"/>
  <c r="K691" i="1"/>
  <c r="K692" i="1"/>
  <c r="K687" i="1"/>
  <c r="K683" i="1"/>
  <c r="K698" i="1"/>
  <c r="K676" i="1"/>
  <c r="K702" i="1"/>
  <c r="K685" i="1"/>
  <c r="K690" i="1"/>
  <c r="K671" i="1"/>
  <c r="K681" i="1"/>
  <c r="K706" i="1"/>
  <c r="K699" i="1"/>
  <c r="K673" i="1"/>
  <c r="K668" i="1"/>
  <c r="K697" i="1"/>
  <c r="K695" i="1"/>
  <c r="K688" i="1"/>
  <c r="K709" i="1"/>
  <c r="K700" i="1"/>
  <c r="K672" i="1"/>
  <c r="K707" i="1"/>
  <c r="K686" i="1"/>
  <c r="K693" i="1"/>
  <c r="K704" i="1"/>
  <c r="K680" i="1"/>
  <c r="K696" i="1"/>
  <c r="K716" i="1"/>
  <c r="K705" i="1"/>
  <c r="K701" i="1"/>
  <c r="K703" i="1"/>
  <c r="K669" i="1"/>
  <c r="K694" i="1"/>
  <c r="K679" i="1"/>
  <c r="K712" i="1"/>
  <c r="K674" i="1"/>
  <c r="K675" i="1"/>
  <c r="L672" i="1"/>
  <c r="L685" i="1"/>
  <c r="L700" i="1"/>
  <c r="M700" i="1" s="1"/>
  <c r="L669" i="1"/>
  <c r="L671" i="1"/>
  <c r="M671" i="1" s="1"/>
  <c r="L696" i="1"/>
  <c r="L703" i="1"/>
  <c r="L684" i="1"/>
  <c r="M684" i="1" s="1"/>
  <c r="L678" i="1"/>
  <c r="M678" i="1" s="1"/>
  <c r="L670" i="1"/>
  <c r="L698" i="1"/>
  <c r="L708" i="1"/>
  <c r="M708" i="1" s="1"/>
  <c r="L691" i="1"/>
  <c r="L704" i="1"/>
  <c r="L682" i="1"/>
  <c r="M682" i="1" s="1"/>
  <c r="L706" i="1"/>
  <c r="L716" i="1"/>
  <c r="L688" i="1"/>
  <c r="L689" i="1"/>
  <c r="L690" i="1"/>
  <c r="M690" i="1" s="1"/>
  <c r="L686" i="1"/>
  <c r="L683" i="1"/>
  <c r="L694" i="1"/>
  <c r="L687" i="1"/>
  <c r="L680" i="1"/>
  <c r="M680" i="1" s="1"/>
  <c r="L673" i="1"/>
  <c r="L674" i="1"/>
  <c r="M674" i="1" s="1"/>
  <c r="L692" i="1"/>
  <c r="L693" i="1"/>
  <c r="L681" i="1"/>
  <c r="L695" i="1"/>
  <c r="L702" i="1"/>
  <c r="L677" i="1"/>
  <c r="L710" i="1"/>
  <c r="M710" i="1" s="1"/>
  <c r="L699" i="1"/>
  <c r="L675" i="1"/>
  <c r="M675" i="1" s="1"/>
  <c r="L701" i="1"/>
  <c r="M701" i="1" s="1"/>
  <c r="L713" i="1"/>
  <c r="M713" i="1" s="1"/>
  <c r="L711" i="1"/>
  <c r="L668" i="1"/>
  <c r="L707" i="1"/>
  <c r="M707" i="1" s="1"/>
  <c r="L679" i="1"/>
  <c r="L709" i="1"/>
  <c r="L712" i="1"/>
  <c r="L676" i="1"/>
  <c r="M676" i="1" s="1"/>
  <c r="L697" i="1"/>
  <c r="L705" i="1"/>
  <c r="K668" i="10"/>
  <c r="K679" i="10"/>
  <c r="K696" i="10"/>
  <c r="K705" i="10"/>
  <c r="K683" i="10"/>
  <c r="K697" i="10"/>
  <c r="K680" i="10"/>
  <c r="K695" i="10"/>
  <c r="K715" i="10"/>
  <c r="K667" i="10"/>
  <c r="K694" i="10"/>
  <c r="K687" i="10"/>
  <c r="K706" i="10"/>
  <c r="K707" i="10"/>
  <c r="K692" i="10"/>
  <c r="K681" i="10"/>
  <c r="K682" i="10"/>
  <c r="K698" i="10"/>
  <c r="K675" i="10"/>
  <c r="K677" i="10"/>
  <c r="K686" i="10"/>
  <c r="K702" i="10"/>
  <c r="K669" i="10"/>
  <c r="K693" i="10"/>
  <c r="K672" i="10"/>
  <c r="K678" i="10"/>
  <c r="K689" i="10"/>
  <c r="K701" i="10"/>
  <c r="K710" i="10"/>
  <c r="K704" i="10"/>
  <c r="K711" i="10"/>
  <c r="K700" i="10"/>
  <c r="K712" i="10"/>
  <c r="K691" i="10"/>
  <c r="K699" i="10"/>
  <c r="K685" i="10"/>
  <c r="K708" i="10"/>
  <c r="K703" i="10"/>
  <c r="K676" i="10"/>
  <c r="K674" i="10"/>
  <c r="K684" i="10"/>
  <c r="K688" i="10"/>
  <c r="K709" i="10"/>
  <c r="K673" i="10"/>
  <c r="K670" i="10"/>
  <c r="K671" i="10"/>
  <c r="K690" i="10"/>
  <c r="J714" i="10"/>
  <c r="L680" i="10"/>
  <c r="L695" i="10"/>
  <c r="L710" i="10"/>
  <c r="M710" i="10" s="1"/>
  <c r="Z776" i="10" s="1"/>
  <c r="L677" i="10"/>
  <c r="M677" i="10" s="1"/>
  <c r="Z743" i="10" s="1"/>
  <c r="L690" i="10"/>
  <c r="L679" i="10"/>
  <c r="M679" i="10" s="1"/>
  <c r="Z745" i="10" s="1"/>
  <c r="L686" i="10"/>
  <c r="M686" i="10" s="1"/>
  <c r="Z752" i="10" s="1"/>
  <c r="L705" i="10"/>
  <c r="M705" i="10" s="1"/>
  <c r="Z771" i="10" s="1"/>
  <c r="L702" i="10"/>
  <c r="M702" i="10" s="1"/>
  <c r="Z768" i="10" s="1"/>
  <c r="L667" i="10"/>
  <c r="L694" i="10"/>
  <c r="M694" i="10" s="1"/>
  <c r="Z760" i="10" s="1"/>
  <c r="L672" i="10"/>
  <c r="M672" i="10" s="1"/>
  <c r="Z738" i="10" s="1"/>
  <c r="L687" i="10"/>
  <c r="L689" i="10"/>
  <c r="L681" i="10"/>
  <c r="L685" i="10"/>
  <c r="M685" i="10" s="1"/>
  <c r="Z751" i="10" s="1"/>
  <c r="L669" i="10"/>
  <c r="L676" i="10"/>
  <c r="L696" i="10"/>
  <c r="M696" i="10" s="1"/>
  <c r="Z762" i="10" s="1"/>
  <c r="L688" i="10"/>
  <c r="M688" i="10" s="1"/>
  <c r="Z754" i="10" s="1"/>
  <c r="L711" i="10"/>
  <c r="L691" i="10"/>
  <c r="M691" i="10" s="1"/>
  <c r="Z757" i="10" s="1"/>
  <c r="L707" i="10"/>
  <c r="M707" i="10" s="1"/>
  <c r="Z773" i="10" s="1"/>
  <c r="L670" i="10"/>
  <c r="M670" i="10" s="1"/>
  <c r="Z736" i="10" s="1"/>
  <c r="L682" i="10"/>
  <c r="M682" i="10" s="1"/>
  <c r="Z748" i="10" s="1"/>
  <c r="L668" i="10"/>
  <c r="M668" i="10" s="1"/>
  <c r="Z734" i="10" s="1"/>
  <c r="L699" i="10"/>
  <c r="M699" i="10" s="1"/>
  <c r="Z765" i="10" s="1"/>
  <c r="L693" i="10"/>
  <c r="M693" i="10" s="1"/>
  <c r="Z759" i="10" s="1"/>
  <c r="L706" i="10"/>
  <c r="M706" i="10" s="1"/>
  <c r="Z772" i="10" s="1"/>
  <c r="L700" i="10"/>
  <c r="L678" i="10"/>
  <c r="M678" i="10" s="1"/>
  <c r="Z744" i="10" s="1"/>
  <c r="L709" i="10"/>
  <c r="M709" i="10" s="1"/>
  <c r="Z775" i="10" s="1"/>
  <c r="L692" i="10"/>
  <c r="L674" i="10"/>
  <c r="L671" i="10"/>
  <c r="M671" i="10" s="1"/>
  <c r="Z737" i="10" s="1"/>
  <c r="L704" i="10"/>
  <c r="M704" i="10" s="1"/>
  <c r="Z770" i="10" s="1"/>
  <c r="L712" i="10"/>
  <c r="M712" i="10" s="1"/>
  <c r="Z778" i="10" s="1"/>
  <c r="L698" i="10"/>
  <c r="M698" i="10" s="1"/>
  <c r="Z764" i="10" s="1"/>
  <c r="L703" i="10"/>
  <c r="M703" i="10" s="1"/>
  <c r="Z769" i="10" s="1"/>
  <c r="L684" i="10"/>
  <c r="M684" i="10" s="1"/>
  <c r="Z750" i="10" s="1"/>
  <c r="L697" i="10"/>
  <c r="M697" i="10" s="1"/>
  <c r="Z763" i="10" s="1"/>
  <c r="L708" i="10"/>
  <c r="M708" i="10" s="1"/>
  <c r="Z774" i="10" s="1"/>
  <c r="L715" i="10"/>
  <c r="L675" i="10"/>
  <c r="M675" i="10" s="1"/>
  <c r="Z741" i="10" s="1"/>
  <c r="L701" i="10"/>
  <c r="L683" i="10"/>
  <c r="M683" i="10" s="1"/>
  <c r="Z749" i="10" s="1"/>
  <c r="L673" i="10"/>
  <c r="M670" i="1" l="1"/>
  <c r="Y736" i="1" s="1"/>
  <c r="M706" i="1"/>
  <c r="Y772" i="1" s="1"/>
  <c r="M711" i="1"/>
  <c r="Y777" i="1" s="1"/>
  <c r="M689" i="1"/>
  <c r="C119" i="9" s="1"/>
  <c r="M686" i="1"/>
  <c r="G87" i="9" s="1"/>
  <c r="M669" i="1"/>
  <c r="Y735" i="1" s="1"/>
  <c r="M683" i="1"/>
  <c r="D87" i="9" s="1"/>
  <c r="M685" i="1"/>
  <c r="F87" i="9" s="1"/>
  <c r="M697" i="1"/>
  <c r="Y763" i="1" s="1"/>
  <c r="M677" i="1"/>
  <c r="Y743" i="1" s="1"/>
  <c r="M693" i="1"/>
  <c r="Y759" i="1" s="1"/>
  <c r="M691" i="1"/>
  <c r="E119" i="9" s="1"/>
  <c r="M672" i="1"/>
  <c r="G23" i="9" s="1"/>
  <c r="M692" i="1"/>
  <c r="Y758" i="1" s="1"/>
  <c r="M705" i="1"/>
  <c r="E183" i="9" s="1"/>
  <c r="K715" i="1"/>
  <c r="M699" i="1"/>
  <c r="Y765" i="1" s="1"/>
  <c r="M695" i="1"/>
  <c r="Y761" i="1" s="1"/>
  <c r="M694" i="1"/>
  <c r="Y760" i="1" s="1"/>
  <c r="M698" i="1"/>
  <c r="Y764" i="1" s="1"/>
  <c r="M712" i="1"/>
  <c r="E215" i="9" s="1"/>
  <c r="M702" i="1"/>
  <c r="I151" i="9" s="1"/>
  <c r="M687" i="1"/>
  <c r="Y753" i="1" s="1"/>
  <c r="M709" i="1"/>
  <c r="Y775" i="1" s="1"/>
  <c r="M703" i="1"/>
  <c r="C183" i="9" s="1"/>
  <c r="M679" i="1"/>
  <c r="G55" i="9" s="1"/>
  <c r="M681" i="1"/>
  <c r="Y747" i="1" s="1"/>
  <c r="M673" i="1"/>
  <c r="H23" i="9" s="1"/>
  <c r="M688" i="1"/>
  <c r="I87" i="9" s="1"/>
  <c r="M704" i="1"/>
  <c r="Y770" i="1" s="1"/>
  <c r="M696" i="1"/>
  <c r="C151" i="9" s="1"/>
  <c r="C87" i="9"/>
  <c r="Y748" i="1"/>
  <c r="Y779" i="1"/>
  <c r="F215" i="9"/>
  <c r="E23" i="9"/>
  <c r="L715" i="1"/>
  <c r="M668" i="1"/>
  <c r="Y741" i="1"/>
  <c r="C55" i="9"/>
  <c r="D119" i="9"/>
  <c r="Y756" i="1"/>
  <c r="F183" i="9"/>
  <c r="Y774" i="1"/>
  <c r="H183" i="9"/>
  <c r="E87" i="9"/>
  <c r="Y750" i="1"/>
  <c r="Y740" i="1"/>
  <c r="I23" i="9"/>
  <c r="G151" i="9"/>
  <c r="Y766" i="1"/>
  <c r="C215" i="9"/>
  <c r="Y776" i="1"/>
  <c r="Y742" i="1"/>
  <c r="D55" i="9"/>
  <c r="Y773" i="1"/>
  <c r="G183" i="9"/>
  <c r="H151" i="9"/>
  <c r="Y767" i="1"/>
  <c r="Y746" i="1"/>
  <c r="H55" i="9"/>
  <c r="Y744" i="1"/>
  <c r="F55" i="9"/>
  <c r="F23" i="9"/>
  <c r="Y737" i="1"/>
  <c r="M674" i="10"/>
  <c r="Z740" i="10" s="1"/>
  <c r="M700" i="10"/>
  <c r="Z766" i="10" s="1"/>
  <c r="M676" i="10"/>
  <c r="Z742" i="10" s="1"/>
  <c r="M689" i="10"/>
  <c r="Z755" i="10" s="1"/>
  <c r="L714" i="10"/>
  <c r="M667" i="10"/>
  <c r="M695" i="10"/>
  <c r="Z761" i="10" s="1"/>
  <c r="K714" i="10"/>
  <c r="M673" i="10"/>
  <c r="Z739" i="10" s="1"/>
  <c r="M681" i="10"/>
  <c r="Z747" i="10" s="1"/>
  <c r="M701" i="10"/>
  <c r="Z767" i="10" s="1"/>
  <c r="M692" i="10"/>
  <c r="Z758" i="10" s="1"/>
  <c r="M711" i="10"/>
  <c r="Z777" i="10" s="1"/>
  <c r="M669" i="10"/>
  <c r="Z735" i="10" s="1"/>
  <c r="M687" i="10"/>
  <c r="Z753" i="10" s="1"/>
  <c r="M690" i="10"/>
  <c r="Z756" i="10" s="1"/>
  <c r="M680" i="10"/>
  <c r="Z746" i="10" s="1"/>
  <c r="E55" i="9" l="1"/>
  <c r="Y768" i="1"/>
  <c r="Y745" i="1"/>
  <c r="I119" i="9"/>
  <c r="D183" i="9"/>
  <c r="D23" i="9"/>
  <c r="F119" i="9"/>
  <c r="Y751" i="1"/>
  <c r="G119" i="9"/>
  <c r="D215" i="9"/>
  <c r="Y749" i="1"/>
  <c r="Y771" i="1"/>
  <c r="Y755" i="1"/>
  <c r="E151" i="9"/>
  <c r="Y752" i="1"/>
  <c r="D151" i="9"/>
  <c r="Y738" i="1"/>
  <c r="H87" i="9"/>
  <c r="H119" i="9"/>
  <c r="Y762" i="1"/>
  <c r="Y754" i="1"/>
  <c r="Y757" i="1"/>
  <c r="F151" i="9"/>
  <c r="Y769" i="1"/>
  <c r="I55" i="9"/>
  <c r="Y739" i="1"/>
  <c r="I183" i="9"/>
  <c r="Y778" i="1"/>
  <c r="Y734" i="1"/>
  <c r="C23" i="9"/>
  <c r="M715" i="1"/>
  <c r="Z733" i="10"/>
  <c r="Z814" i="10" s="1"/>
  <c r="M714" i="10"/>
  <c r="Y815" i="1" l="1"/>
</calcChain>
</file>

<file path=xl/sharedStrings.xml><?xml version="1.0" encoding="utf-8"?>
<sst xmlns="http://schemas.openxmlformats.org/spreadsheetml/2006/main" count="5315" uniqueCount="1284">
  <si>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</si>
  <si>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</si>
  <si>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</si>
  <si>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</si>
  <si>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</si>
  <si>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</si>
  <si>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</si>
  <si>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</si>
  <si>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</si>
  <si>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</si>
  <si>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</si>
  <si>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</si>
  <si>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</si>
  <si>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</si>
  <si>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</si>
  <si>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</si>
  <si>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</si>
  <si>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</si>
  <si>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</si>
  <si>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</si>
  <si>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</si>
  <si>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</si>
  <si>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</si>
  <si>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</si>
  <si>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</si>
  <si>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</si>
  <si>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</si>
  <si>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</si>
  <si>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</si>
  <si>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</si>
  <si>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</si>
  <si>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</si>
  <si>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</si>
  <si>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</si>
  <si>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</si>
  <si>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</si>
  <si>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</si>
  <si>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</si>
  <si>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</si>
  <si>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</si>
  <si>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</si>
  <si>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</si>
  <si>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</si>
  <si>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</si>
  <si>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</si>
  <si>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</si>
  <si>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</si>
  <si>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</si>
  <si>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</si>
  <si>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</si>
  <si>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</si>
  <si>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</si>
  <si>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</si>
  <si>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</si>
  <si>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</si>
  <si>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</si>
  <si>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</si>
  <si>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</si>
  <si>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</si>
  <si>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</si>
  <si>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</si>
  <si>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</si>
  <si>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</si>
  <si>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</si>
  <si>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</si>
  <si>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</si>
  <si>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</si>
  <si>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</si>
  <si>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</si>
  <si>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</si>
  <si>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</si>
  <si>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</si>
  <si>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</si>
  <si>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</si>
  <si>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</si>
  <si>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</si>
  <si>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</si>
  <si>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</si>
  <si>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</si>
  <si>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</si>
  <si>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</si>
  <si>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</si>
  <si>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</si>
  <si>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</si>
  <si>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</si>
  <si>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</si>
  <si>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</si>
  <si>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</si>
  <si>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</si>
  <si>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</si>
  <si>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</si>
  <si>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</si>
  <si>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</si>
  <si>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</si>
  <si>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</si>
  <si>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</si>
  <si>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</si>
  <si>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</si>
  <si>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</si>
  <si>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</si>
  <si>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</si>
  <si>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</si>
  <si>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</si>
  <si>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</si>
  <si>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</si>
  <si>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</si>
  <si>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</si>
  <si>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</si>
  <si>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</si>
  <si>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</si>
  <si>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</si>
  <si>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</si>
  <si>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</si>
  <si>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</si>
  <si>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</si>
  <si>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</si>
  <si>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</si>
  <si>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</si>
  <si>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</si>
  <si>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</si>
  <si>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</si>
  <si>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</si>
  <si>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</si>
  <si>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</si>
  <si>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</si>
  <si>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</si>
  <si>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</si>
  <si>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</si>
  <si>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</si>
  <si>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</si>
  <si>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</si>
  <si>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</si>
  <si>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</si>
  <si>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</si>
  <si>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</si>
  <si>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</si>
  <si>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</si>
  <si>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</si>
  <si>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</si>
  <si>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</si>
  <si>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</si>
  <si>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</si>
  <si>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</si>
  <si>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</si>
  <si>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</si>
  <si>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</si>
  <si>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</si>
  <si>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</si>
  <si>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</si>
  <si>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</si>
  <si>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</si>
  <si>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</si>
  <si>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</si>
  <si>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</si>
  <si>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</si>
  <si>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</si>
  <si>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</si>
  <si>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</si>
  <si>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</si>
  <si>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</si>
  <si>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</si>
  <si>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</si>
  <si>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</si>
  <si>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</si>
  <si>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</si>
  <si>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</si>
  <si>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</si>
  <si>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</si>
  <si>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</si>
  <si>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</si>
  <si>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</si>
  <si>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</si>
  <si>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</si>
  <si>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</si>
  <si>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</si>
  <si>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</si>
  <si>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</si>
  <si>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</si>
  <si>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</si>
  <si>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</si>
  <si>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</si>
  <si>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</si>
  <si>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</si>
  <si>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</si>
  <si>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</si>
  <si>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</si>
  <si>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</si>
  <si>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</si>
  <si>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</si>
  <si>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</si>
  <si>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</si>
  <si>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</si>
  <si>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</si>
  <si>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</si>
  <si>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</si>
  <si>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</si>
  <si>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</si>
  <si>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</si>
  <si>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</si>
  <si>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</si>
  <si>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</si>
  <si>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</si>
  <si>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</si>
  <si>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</si>
  <si>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</si>
  <si>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</si>
  <si>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</si>
  <si>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</si>
  <si>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</si>
  <si>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</si>
  <si>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</si>
  <si>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</si>
  <si>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</si>
  <si>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</si>
  <si>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</si>
  <si>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</si>
  <si>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</si>
  <si>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</si>
  <si>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</si>
  <si>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</si>
  <si>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</si>
  <si>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</si>
  <si>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</si>
  <si>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</si>
  <si>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</si>
  <si>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</si>
  <si>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</si>
  <si>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</si>
  <si>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</si>
  <si>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</si>
  <si>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</si>
  <si>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</si>
  <si>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</si>
  <si>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</si>
  <si>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</si>
  <si>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</si>
  <si>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</si>
  <si>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</si>
  <si>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</si>
  <si>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</si>
  <si>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</si>
  <si>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</si>
  <si>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</si>
  <si>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</si>
  <si>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</si>
  <si>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</si>
  <si>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</si>
  <si>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</si>
  <si>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</si>
  <si>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</si>
  <si>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</si>
  <si>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</si>
  <si>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</si>
  <si>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</si>
  <si>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</si>
  <si>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</si>
  <si>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</si>
  <si>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</si>
  <si>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</si>
  <si>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</si>
  <si>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</si>
  <si>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</si>
  <si>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</si>
  <si>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</si>
  <si>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</si>
  <si>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</si>
  <si>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</si>
  <si>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</si>
  <si>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</si>
  <si>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</si>
  <si>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</si>
  <si>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</si>
  <si>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</si>
  <si>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</si>
  <si>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</si>
  <si>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</si>
  <si>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</si>
  <si>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</si>
  <si>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</si>
  <si>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</si>
  <si>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</si>
  <si>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</si>
  <si>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</si>
  <si>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</si>
  <si>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</si>
  <si>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</si>
  <si>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</si>
  <si>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</si>
  <si>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</si>
  <si>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</si>
  <si>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</si>
  <si>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</si>
  <si>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</si>
  <si>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</si>
  <si>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</si>
  <si>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</si>
  <si>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</si>
  <si>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</si>
  <si>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</si>
  <si>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</si>
  <si>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</si>
  <si>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</si>
  <si>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</si>
  <si>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</si>
  <si>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</si>
  <si>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</si>
  <si>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</si>
  <si>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</si>
  <si>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</si>
  <si>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</si>
  <si>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</si>
  <si>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</si>
  <si>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</si>
  <si>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</si>
  <si>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</si>
  <si>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</si>
  <si>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</si>
  <si>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</si>
  <si>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</si>
  <si>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</si>
  <si>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</si>
  <si>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</si>
  <si>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</si>
  <si>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</si>
  <si>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</si>
  <si>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</si>
  <si>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</si>
  <si>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</si>
  <si>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</si>
  <si>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</si>
  <si>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</si>
  <si>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</si>
  <si>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</si>
  <si>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</si>
  <si>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</si>
  <si>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</si>
  <si>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</si>
  <si>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</si>
  <si>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</si>
  <si>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</si>
  <si>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</si>
  <si>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</si>
  <si>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</si>
  <si>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</si>
  <si>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</si>
  <si>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</si>
  <si>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</si>
  <si>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</si>
  <si>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</si>
  <si>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</si>
  <si>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</si>
  <si>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</si>
  <si>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</si>
  <si>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</si>
  <si>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</si>
  <si>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</si>
  <si>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</si>
  <si>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</si>
  <si>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</si>
  <si>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</si>
  <si>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</si>
  <si>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</si>
  <si>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</si>
  <si>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</si>
  <si>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</si>
  <si>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</si>
  <si>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</si>
  <si>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</si>
  <si>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</si>
  <si>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</si>
  <si>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</si>
  <si>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</si>
  <si>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</si>
  <si>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</si>
  <si>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</si>
  <si>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</si>
  <si>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</si>
  <si>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</si>
  <si>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</si>
  <si>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</si>
  <si>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</si>
  <si>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</si>
  <si>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</si>
  <si>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</si>
  <si>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</si>
  <si>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</si>
  <si>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</si>
  <si>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</si>
  <si>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</si>
  <si>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</si>
  <si>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</si>
  <si>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</si>
  <si>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</si>
  <si>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</si>
  <si>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</si>
  <si>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</si>
  <si>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</si>
  <si>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</si>
  <si>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</si>
  <si>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</si>
  <si>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</si>
  <si>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</si>
  <si>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</si>
  <si>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</si>
  <si>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</si>
  <si>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</si>
  <si>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</si>
  <si>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</si>
  <si>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</si>
  <si>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</si>
  <si>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</si>
  <si>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</si>
  <si>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</si>
  <si>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</si>
  <si>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</si>
  <si>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</si>
  <si>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</si>
  <si>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</si>
  <si>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</si>
  <si>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</si>
  <si>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</si>
  <si>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</si>
  <si>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</si>
  <si>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</si>
  <si>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</si>
  <si>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</si>
  <si>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</si>
  <si>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</si>
  <si>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</si>
  <si>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</si>
  <si>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</si>
  <si>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</si>
  <si>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</si>
  <si>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</si>
  <si>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</si>
  <si>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</si>
  <si>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</si>
  <si>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</si>
  <si>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</si>
  <si>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</si>
  <si>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</si>
  <si>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</si>
  <si>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</si>
  <si>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</si>
  <si>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</si>
  <si>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</si>
  <si>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</si>
  <si>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</si>
  <si>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</si>
  <si>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</si>
  <si>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</si>
  <si>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</si>
  <si>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</si>
  <si>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</si>
  <si>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</si>
  <si>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</si>
  <si>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</si>
  <si>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</si>
  <si>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</si>
  <si>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</si>
  <si>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</si>
  <si>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</si>
  <si>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</si>
  <si>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</si>
  <si>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</si>
  <si>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</si>
  <si>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</si>
  <si>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</si>
  <si>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</si>
  <si>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</si>
  <si>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</si>
  <si>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</si>
  <si>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</si>
  <si>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</si>
  <si>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</si>
  <si>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</si>
  <si>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</si>
  <si>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</si>
  <si>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</si>
  <si>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</si>
  <si>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</si>
  <si>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</si>
  <si>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</si>
  <si>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</si>
  <si>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</si>
  <si>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</si>
  <si>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</si>
  <si>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</si>
  <si>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</si>
  <si>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</si>
  <si>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</si>
  <si>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</si>
  <si>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</si>
  <si>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</si>
  <si>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</si>
  <si>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</si>
  <si>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</si>
  <si>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</si>
  <si>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</si>
  <si>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</si>
  <si>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</si>
  <si>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</si>
  <si>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</si>
  <si>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</si>
  <si>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</si>
  <si>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</si>
  <si>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</si>
  <si>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</si>
  <si>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</si>
  <si>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</si>
  <si>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</si>
  <si>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</si>
  <si>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</si>
  <si>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</si>
  <si>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</si>
  <si>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</si>
  <si>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</si>
  <si>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</si>
  <si>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</si>
  <si>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</si>
  <si>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</si>
  <si>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</si>
  <si>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</si>
  <si>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</si>
  <si>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</si>
  <si>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</si>
  <si>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</si>
  <si>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</si>
  <si>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</si>
  <si>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</si>
  <si>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</si>
  <si>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</si>
  <si>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</si>
  <si>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</si>
  <si>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</si>
  <si>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</si>
  <si>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</si>
  <si>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</si>
  <si>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</si>
  <si>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</si>
  <si>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</si>
  <si>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</si>
  <si>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</si>
  <si>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</si>
  <si>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</si>
  <si>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</si>
  <si>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</si>
  <si>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</si>
  <si>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</si>
  <si>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</si>
  <si>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</si>
  <si>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</si>
  <si>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</si>
  <si>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</si>
  <si>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</si>
  <si>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</si>
  <si>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</si>
  <si>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</si>
  <si>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</si>
  <si>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</si>
  <si>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</si>
  <si>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</si>
  <si>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</si>
  <si>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</si>
  <si>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</si>
  <si>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</si>
  <si>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</si>
  <si>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</si>
  <si>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</si>
  <si>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</si>
  <si>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</si>
  <si>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</si>
  <si>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</si>
  <si>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</si>
  <si>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</si>
  <si>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</si>
  <si>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</si>
  <si>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</si>
  <si>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</si>
  <si>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</si>
  <si>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</si>
  <si>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</si>
  <si>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</si>
  <si>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</si>
  <si>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</si>
  <si>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</si>
  <si>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</si>
  <si>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</si>
  <si>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</si>
  <si>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</si>
  <si>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</si>
  <si>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</si>
  <si>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</si>
  <si>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</si>
  <si>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</si>
  <si>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</si>
  <si>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</si>
  <si>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</si>
  <si>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</si>
  <si>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</si>
  <si>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</si>
  <si>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</si>
  <si>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</si>
  <si>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</si>
  <si>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</si>
  <si>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</si>
  <si>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</si>
  <si>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</si>
  <si>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</si>
  <si>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</si>
  <si>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</si>
  <si>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</si>
  <si>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</si>
  <si>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</si>
  <si>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</si>
  <si>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</si>
  <si>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</si>
  <si>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</si>
  <si>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</si>
  <si>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</si>
  <si>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</si>
  <si>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</si>
  <si>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</si>
  <si>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</si>
  <si>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</si>
  <si>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</si>
  <si>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</si>
  <si>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</si>
  <si>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</si>
  <si>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</si>
  <si>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</si>
  <si>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</si>
  <si>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</si>
  <si>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</si>
  <si>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</si>
  <si>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</si>
  <si>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</si>
  <si>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</si>
  <si>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</si>
  <si>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</si>
  <si>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</si>
  <si>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</si>
  <si>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</si>
  <si>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</si>
  <si>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</si>
  <si>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</si>
  <si>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</si>
  <si>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</si>
  <si>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</si>
  <si>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</si>
  <si>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</si>
  <si>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</si>
  <si>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</si>
  <si>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</si>
  <si>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</si>
  <si>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</si>
  <si>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</si>
  <si>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</si>
  <si>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</si>
  <si>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</si>
  <si>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</si>
  <si>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</si>
  <si>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</si>
  <si>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</si>
  <si>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</si>
  <si>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</si>
  <si>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</si>
  <si>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</si>
  <si>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</si>
  <si>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</si>
  <si>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</si>
  <si>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</si>
  <si>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</si>
  <si>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</si>
  <si>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</si>
  <si>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</si>
  <si>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</si>
  <si>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</si>
  <si>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</si>
  <si>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</si>
  <si>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</si>
  <si>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</si>
  <si>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</si>
  <si>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</si>
  <si>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</si>
  <si>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</si>
  <si>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</si>
  <si>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</si>
  <si>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</si>
  <si>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</si>
  <si>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</si>
  <si>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</si>
  <si>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</si>
  <si>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</si>
  <si>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</si>
  <si>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</si>
  <si>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</si>
  <si>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</si>
  <si>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</si>
  <si>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</si>
  <si>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</si>
  <si>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</si>
  <si>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</si>
  <si>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</si>
  <si>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</si>
  <si>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</si>
  <si>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</si>
  <si>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</si>
  <si>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</si>
  <si>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</si>
  <si>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</si>
  <si>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</si>
  <si>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</si>
  <si>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</si>
  <si>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</si>
  <si>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</si>
  <si>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</si>
  <si>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</si>
  <si>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</si>
  <si>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</si>
  <si>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</si>
  <si>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</si>
  <si>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</si>
  <si>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</si>
  <si>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</si>
  <si>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</si>
  <si>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</si>
  <si>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</si>
  <si>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</si>
  <si>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</si>
  <si>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</si>
  <si>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</si>
  <si>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</si>
  <si>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</si>
  <si>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</si>
  <si>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</si>
  <si>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</si>
  <si>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</si>
  <si>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</si>
  <si>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</si>
  <si>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</si>
  <si>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</si>
  <si>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</si>
  <si>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</si>
  <si>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</si>
  <si>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</si>
  <si>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</si>
  <si>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</si>
  <si>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</si>
  <si>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</si>
  <si>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</si>
  <si>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</si>
  <si>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</si>
  <si>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</si>
  <si>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</si>
  <si>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</si>
  <si>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</si>
  <si>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</si>
  <si>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</si>
  <si>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</si>
  <si>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</si>
  <si>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</si>
  <si>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</si>
  <si>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</si>
  <si>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</si>
  <si>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</si>
  <si>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</si>
  <si>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</si>
  <si>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</si>
  <si>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</si>
  <si>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</si>
  <si>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</si>
  <si>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</si>
  <si>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</si>
  <si>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</si>
  <si>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</si>
  <si>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</si>
  <si>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</si>
  <si>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</si>
  <si>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</si>
  <si>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</si>
  <si>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</si>
  <si>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</si>
  <si>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</si>
  <si>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</si>
  <si>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</si>
  <si>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</si>
  <si>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</si>
  <si>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</si>
  <si>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</si>
  <si>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</si>
  <si>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</si>
  <si>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</si>
  <si>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</si>
  <si>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</si>
  <si>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</si>
  <si>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</si>
  <si>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</si>
  <si>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</si>
  <si>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</si>
  <si>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</si>
  <si>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</si>
  <si>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</si>
  <si>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</si>
  <si>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</si>
  <si>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</si>
  <si>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</si>
  <si>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</si>
  <si>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</si>
  <si>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</si>
  <si>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</si>
  <si>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</si>
  <si>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</si>
  <si>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</si>
  <si>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</si>
  <si>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</si>
  <si>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</si>
  <si>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</si>
  <si>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</si>
  <si>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</si>
  <si>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</si>
  <si>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</si>
  <si>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</si>
  <si>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</si>
  <si>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</si>
  <si>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</si>
  <si>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</si>
  <si>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</si>
  <si>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</si>
  <si>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</si>
  <si>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</si>
  <si>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</si>
  <si>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</si>
  <si>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</si>
  <si>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</si>
  <si>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</si>
  <si>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</si>
  <si>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</si>
  <si>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</si>
  <si>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</si>
  <si>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</si>
  <si>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</si>
  <si>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</si>
  <si>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</si>
  <si>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</si>
  <si>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</si>
  <si>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</si>
  <si>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</si>
  <si>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</si>
  <si>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</si>
  <si>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</si>
  <si>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</si>
  <si>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</si>
  <si>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</si>
  <si>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</si>
  <si>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</si>
  <si>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</si>
  <si>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</si>
  <si>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</si>
  <si>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</si>
  <si>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</si>
  <si>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</si>
  <si>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</si>
  <si>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</si>
  <si>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</si>
  <si>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</si>
  <si>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</si>
  <si>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</si>
  <si>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</si>
  <si>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</si>
  <si>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</si>
  <si>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</si>
  <si>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</si>
  <si>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</si>
  <si>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</si>
  <si>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</si>
  <si>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</si>
  <si>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</si>
  <si>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</si>
  <si>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</si>
  <si>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</si>
  <si>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</si>
  <si>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</si>
  <si>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</si>
  <si>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</si>
  <si>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</si>
  <si>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</si>
  <si>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</si>
  <si>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</si>
  <si>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</si>
  <si>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</si>
  <si>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</si>
  <si>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</si>
  <si>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</si>
  <si>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</si>
  <si>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</si>
  <si>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</si>
  <si>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</si>
  <si>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</si>
  <si>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</si>
  <si>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</si>
  <si>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</si>
  <si>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</si>
  <si>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</si>
  <si>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</si>
  <si>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</si>
  <si>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</si>
  <si>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</si>
  <si>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</si>
  <si>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</si>
  <si>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</si>
  <si>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</si>
  <si>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</si>
  <si>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</si>
  <si>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</si>
  <si>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</si>
  <si>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</si>
  <si>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</si>
  <si>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</si>
  <si>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</si>
  <si>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</si>
  <si>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</si>
  <si>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</si>
  <si>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</si>
  <si>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</si>
  <si>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</si>
  <si>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</si>
  <si>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</si>
  <si>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</si>
  <si>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</si>
  <si>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</si>
  <si>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</si>
  <si>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</si>
  <si>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</si>
  <si>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</si>
  <si>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</si>
  <si>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</si>
  <si>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</si>
  <si>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</si>
  <si>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</si>
  <si>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</si>
  <si>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</si>
  <si>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</si>
  <si>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</si>
  <si>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</si>
  <si>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</si>
  <si>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</si>
  <si>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</si>
  <si>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</si>
  <si>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</si>
  <si>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</si>
  <si>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</si>
  <si>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</si>
  <si>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</si>
  <si>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</si>
  <si>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</si>
  <si>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</si>
  <si>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</si>
  <si>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</si>
  <si>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</si>
  <si>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</si>
  <si>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</si>
  <si>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</si>
  <si>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</si>
  <si>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</si>
  <si>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</si>
  <si>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</si>
  <si>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</si>
  <si>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</si>
  <si>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</si>
  <si>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</si>
  <si>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</si>
  <si>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</si>
  <si>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</si>
  <si>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</si>
  <si>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</si>
  <si>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</si>
  <si>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</si>
  <si>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</si>
  <si>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</si>
  <si>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</si>
  <si>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</si>
  <si>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</si>
  <si>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</si>
  <si>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</si>
  <si>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</si>
  <si>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</si>
  <si>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</si>
  <si>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</si>
  <si>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</si>
  <si>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</si>
  <si>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</si>
  <si>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</si>
  <si>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</si>
  <si>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</si>
  <si>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</si>
  <si>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</si>
  <si>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</si>
  <si>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</si>
  <si>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</si>
  <si>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</si>
  <si>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</si>
  <si>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</si>
  <si>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</si>
  <si>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</si>
  <si>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</si>
  <si>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</si>
  <si>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</si>
  <si>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</si>
  <si>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</si>
  <si>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</si>
  <si>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</si>
  <si>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</si>
  <si>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</si>
  <si>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</si>
  <si>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</si>
  <si>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</si>
  <si>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</si>
  <si>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</si>
  <si>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</si>
  <si>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</si>
  <si>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</si>
  <si>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</si>
  <si>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</si>
  <si>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</si>
  <si>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</si>
  <si>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</si>
  <si>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</si>
  <si>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</si>
  <si>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</si>
  <si>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</si>
  <si>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</si>
  <si>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</si>
  <si>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</si>
  <si>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</si>
  <si>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</si>
  <si>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</si>
  <si>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</si>
  <si>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</si>
  <si>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</si>
  <si>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</si>
  <si>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</si>
  <si>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</si>
  <si>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</si>
  <si>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</si>
  <si>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</si>
  <si>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</si>
  <si>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</si>
  <si>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</si>
  <si>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</si>
  <si>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</si>
  <si>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</si>
  <si>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</si>
  <si>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</si>
  <si>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</si>
  <si>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</si>
  <si>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</si>
  <si>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</si>
  <si>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</si>
  <si>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</si>
  <si>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</si>
  <si>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</si>
  <si>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</si>
  <si>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</si>
  <si>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</si>
  <si>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</si>
  <si>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</si>
  <si>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</si>
  <si>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</si>
  <si>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</si>
  <si>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</si>
  <si>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</si>
  <si>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</si>
  <si>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</si>
  <si>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</si>
  <si>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</si>
  <si>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</si>
  <si>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</si>
  <si>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</si>
  <si>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</si>
  <si>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</si>
  <si>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</si>
  <si>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</si>
  <si>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</si>
  <si>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</si>
  <si>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</si>
  <si>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</si>
  <si>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</si>
  <si>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</si>
  <si>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</si>
  <si>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</si>
  <si>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</si>
  <si>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</si>
  <si>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</si>
  <si>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</si>
  <si>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</si>
  <si>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</si>
  <si>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</si>
  <si>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</si>
  <si>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</si>
  <si>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</si>
  <si>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</si>
  <si>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</si>
  <si>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</si>
  <si>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</si>
  <si>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</si>
  <si>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</si>
  <si>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</si>
  <si>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</si>
  <si>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</si>
  <si>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</si>
  <si>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</si>
  <si>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</si>
  <si>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</si>
  <si>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</si>
  <si>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</si>
  <si>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</si>
  <si>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</si>
  <si>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</si>
  <si>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</si>
  <si>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</si>
  <si>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</si>
  <si>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</si>
  <si>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</si>
  <si>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</si>
  <si>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</si>
  <si>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</si>
  <si>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</si>
  <si>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</si>
  <si>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</si>
  <si>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</si>
  <si>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</si>
  <si>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</si>
  <si>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</si>
  <si>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</si>
  <si>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</si>
  <si>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</si>
  <si>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</si>
  <si>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</si>
  <si>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</si>
  <si>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</si>
  <si>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</si>
  <si>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</si>
  <si>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</si>
  <si>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</si>
  <si>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</si>
  <si>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</si>
  <si>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</si>
  <si>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</si>
  <si>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</si>
  <si>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</si>
  <si>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</si>
  <si>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</si>
  <si>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</si>
  <si>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</si>
  <si>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</si>
  <si>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</si>
  <si>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</si>
  <si>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</si>
  <si>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</si>
  <si>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</si>
  <si>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</si>
  <si>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</si>
  <si>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</si>
  <si>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</si>
  <si>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</si>
  <si>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</si>
  <si>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</si>
  <si>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</si>
  <si>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</si>
  <si>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</si>
  <si>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</si>
  <si>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</si>
  <si>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</si>
  <si>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</si>
  <si>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</si>
  <si>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</si>
  <si>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</si>
  <si>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</si>
  <si>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</si>
  <si>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</si>
  <si>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</si>
  <si>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</si>
  <si>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</si>
  <si>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</si>
  <si>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</si>
  <si>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</si>
  <si>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</si>
  <si>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</si>
  <si>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</si>
  <si>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</si>
  <si>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</si>
  <si>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</si>
  <si>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</si>
  <si>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</si>
  <si>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</si>
  <si>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</si>
  <si>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</si>
  <si>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</si>
  <si>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</si>
  <si>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</si>
  <si>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</si>
  <si>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</si>
  <si>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</si>
  <si>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</si>
  <si>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</si>
  <si>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</si>
  <si>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</si>
  <si>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</si>
  <si>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</si>
  <si>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</si>
  <si>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</si>
  <si>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</si>
  <si>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</si>
  <si>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</si>
  <si>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</si>
  <si>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</si>
  <si>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</si>
  <si>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</si>
  <si>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</si>
  <si>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</si>
  <si>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</si>
  <si>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</si>
  <si>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</si>
  <si>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</si>
  <si>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</si>
  <si>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</si>
  <si>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</si>
  <si>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</si>
  <si>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</si>
  <si>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</si>
  <si>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</si>
  <si>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</si>
  <si>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</si>
  <si>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</si>
  <si>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</si>
  <si>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</si>
  <si>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</si>
  <si>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</si>
  <si>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</si>
  <si>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</si>
  <si>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</si>
  <si>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</si>
  <si>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</si>
  <si>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</si>
  <si>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</si>
  <si>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</si>
  <si>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</si>
  <si>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</si>
  <si>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</si>
  <si>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</si>
  <si>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</si>
  <si>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</si>
  <si>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</si>
  <si>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</si>
  <si>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</si>
  <si>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</si>
  <si>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</si>
  <si>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</si>
  <si>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</si>
  <si>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</si>
  <si>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</si>
  <si>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</si>
  <si>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</si>
  <si>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</si>
  <si>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</si>
  <si>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</si>
  <si>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</si>
  <si>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</si>
  <si>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</si>
  <si>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0</t>
  </si>
  <si>
    <t>06/30/2020</t>
  </si>
  <si>
    <t>128</t>
  </si>
  <si>
    <t>University of Washington Medical Center</t>
  </si>
  <si>
    <t>1959 N.E. Pacific Street</t>
  </si>
  <si>
    <t>Seattle, WA 98195</t>
  </si>
  <si>
    <t>King</t>
  </si>
  <si>
    <t>Cindy Hecker</t>
  </si>
  <si>
    <t>Jacqueline Cabe</t>
  </si>
  <si>
    <t>Richard Jones</t>
  </si>
  <si>
    <t>206-598-6364</t>
  </si>
  <si>
    <t>206-598-6292</t>
  </si>
  <si>
    <t>6/30/21</t>
  </si>
  <si>
    <t>Brad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</si>
</sst>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3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9" fillId="0" borderId="1" xfId="0" quotePrefix="1" applyFont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ialPlanning\Staff\Benchmarking%20Team\Financial%20Reporting\DOH\Annual\FY2021\UWMC\Review\UWMC%20FY21%20Hospital%20Financials%20Template%20B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MC FY21 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  <sheetName val="Hospital Data Template"/>
      <sheetName val="Hospital Data Summary Sheet"/>
      <sheetName val="Source Docs &gt;&gt;&gt;"/>
      <sheetName val="Hanh Summary"/>
      <sheetName val="Income Statement"/>
      <sheetName val="From Audited Financials"/>
      <sheetName val="Deduction Statement"/>
      <sheetName val="Balance Statement"/>
      <sheetName val="Fixed Assets"/>
      <sheetName val="Accumulated Depreciation"/>
      <sheetName val="Benefit Breakdown"/>
      <sheetName val="FY21 Charity"/>
      <sheetName val="FY21 Census"/>
      <sheetName val="UWMC Beds"/>
      <sheetName val="DOH Department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 xml:space="preserve"> </v>
          </cell>
          <cell r="B4" t="str">
            <v xml:space="preserve"> </v>
          </cell>
          <cell r="C4" t="str">
            <v>6010</v>
          </cell>
          <cell r="D4" t="str">
            <v>6030</v>
          </cell>
          <cell r="E4" t="str">
            <v>6070</v>
          </cell>
          <cell r="F4" t="str">
            <v>6100</v>
          </cell>
          <cell r="G4" t="str">
            <v>6120</v>
          </cell>
          <cell r="H4" t="str">
            <v>6140</v>
          </cell>
          <cell r="I4" t="str">
            <v>6150</v>
          </cell>
          <cell r="J4" t="str">
            <v>6170</v>
          </cell>
          <cell r="K4" t="str">
            <v>6200</v>
          </cell>
          <cell r="L4" t="str">
            <v>6210</v>
          </cell>
          <cell r="M4" t="str">
            <v>6330</v>
          </cell>
          <cell r="N4" t="str">
            <v>6400</v>
          </cell>
          <cell r="O4" t="str">
            <v>7010</v>
          </cell>
          <cell r="P4" t="str">
            <v>7020</v>
          </cell>
          <cell r="Q4" t="str">
            <v>7030</v>
          </cell>
          <cell r="R4" t="str">
            <v>7040</v>
          </cell>
          <cell r="S4" t="str">
            <v>7050</v>
          </cell>
          <cell r="T4" t="str">
            <v>7060</v>
          </cell>
          <cell r="U4" t="str">
            <v>7070</v>
          </cell>
          <cell r="V4" t="str">
            <v>7110</v>
          </cell>
          <cell r="W4" t="str">
            <v>7120</v>
          </cell>
          <cell r="X4" t="str">
            <v>7130</v>
          </cell>
          <cell r="Y4" t="str">
            <v>7140</v>
          </cell>
          <cell r="Z4" t="str">
            <v>7150</v>
          </cell>
          <cell r="AA4" t="str">
            <v>7160</v>
          </cell>
          <cell r="AB4" t="str">
            <v>7170</v>
          </cell>
          <cell r="AC4" t="str">
            <v>7180</v>
          </cell>
          <cell r="AD4" t="str">
            <v>7190</v>
          </cell>
          <cell r="AE4" t="str">
            <v>7200</v>
          </cell>
          <cell r="AF4" t="str">
            <v>7220</v>
          </cell>
          <cell r="AG4" t="str">
            <v>7230</v>
          </cell>
          <cell r="AH4" t="str">
            <v>7240</v>
          </cell>
          <cell r="AI4" t="str">
            <v>7250</v>
          </cell>
          <cell r="AJ4" t="str">
            <v>7260</v>
          </cell>
          <cell r="AK4" t="str">
            <v>7310</v>
          </cell>
          <cell r="AL4" t="str">
            <v>7320</v>
          </cell>
          <cell r="AM4" t="str">
            <v>7330</v>
          </cell>
          <cell r="AN4" t="str">
            <v>7340</v>
          </cell>
          <cell r="AO4" t="str">
            <v>7350</v>
          </cell>
          <cell r="AP4" t="str">
            <v>7380</v>
          </cell>
          <cell r="AQ4" t="str">
            <v>7390</v>
          </cell>
          <cell r="AR4" t="str">
            <v>7400</v>
          </cell>
          <cell r="AS4" t="str">
            <v>7410</v>
          </cell>
          <cell r="AT4" t="str">
            <v>7420</v>
          </cell>
          <cell r="AU4" t="str">
            <v>7430</v>
          </cell>
          <cell r="AV4" t="str">
            <v>7490</v>
          </cell>
          <cell r="AW4" t="str">
            <v>8200</v>
          </cell>
          <cell r="AX4" t="str">
            <v>8310</v>
          </cell>
          <cell r="AY4" t="str">
            <v>8320</v>
          </cell>
          <cell r="AZ4" t="str">
            <v>8330</v>
          </cell>
          <cell r="BA4" t="str">
            <v>8350</v>
          </cell>
          <cell r="BB4" t="str">
            <v>8360</v>
          </cell>
          <cell r="BC4" t="str">
            <v>8370</v>
          </cell>
          <cell r="BD4" t="str">
            <v>8420</v>
          </cell>
          <cell r="BE4" t="str">
            <v>8430</v>
          </cell>
          <cell r="BF4" t="str">
            <v>8460</v>
          </cell>
          <cell r="BG4" t="str">
            <v>8470</v>
          </cell>
          <cell r="BH4" t="str">
            <v>8480</v>
          </cell>
          <cell r="BI4" t="str">
            <v>8490</v>
          </cell>
          <cell r="BJ4" t="str">
            <v>8510</v>
          </cell>
          <cell r="BK4" t="str">
            <v>8530</v>
          </cell>
          <cell r="BL4" t="str">
            <v>8560</v>
          </cell>
          <cell r="BM4" t="str">
            <v>8590</v>
          </cell>
          <cell r="BN4" t="str">
            <v>8610</v>
          </cell>
          <cell r="BO4" t="str">
            <v>8620</v>
          </cell>
          <cell r="BP4" t="str">
            <v>8630</v>
          </cell>
          <cell r="BQ4" t="str">
            <v>8640</v>
          </cell>
          <cell r="BR4" t="str">
            <v>8650</v>
          </cell>
          <cell r="BS4" t="str">
            <v>8660</v>
          </cell>
          <cell r="BT4" t="str">
            <v>8670</v>
          </cell>
          <cell r="BU4" t="str">
            <v>8680</v>
          </cell>
          <cell r="BV4" t="str">
            <v>8690</v>
          </cell>
          <cell r="BW4" t="str">
            <v>8700</v>
          </cell>
          <cell r="BX4" t="str">
            <v>8710</v>
          </cell>
          <cell r="BY4" t="str">
            <v>8720</v>
          </cell>
          <cell r="BZ4" t="str">
            <v>8730</v>
          </cell>
          <cell r="CA4" t="str">
            <v>8740</v>
          </cell>
          <cell r="CB4" t="str">
            <v>8770</v>
          </cell>
          <cell r="CC4" t="str">
            <v>8790</v>
          </cell>
          <cell r="CD4" t="str">
            <v>Unassigned</v>
          </cell>
          <cell r="CE4" t="str">
            <v>6xxx-8xxx</v>
          </cell>
        </row>
        <row r="5">
          <cell r="A5" t="str">
            <v/>
          </cell>
          <cell r="B5" t="str">
            <v/>
          </cell>
          <cell r="C5" t="str">
            <v>Intensive Care</v>
          </cell>
          <cell r="D5" t="str">
            <v>Semi-Intensive Care</v>
          </cell>
          <cell r="E5" t="str">
            <v>Acute Care</v>
          </cell>
          <cell r="F5" t="str">
            <v>Alternative Birth Ctr</v>
          </cell>
          <cell r="G5" t="str">
            <v xml:space="preserve">Physical Rehab
</v>
          </cell>
          <cell r="H5" t="str">
            <v xml:space="preserve">Psychiatric Care
</v>
          </cell>
          <cell r="I5" t="str">
            <v xml:space="preserve">Chemical Dependency
</v>
          </cell>
          <cell r="J5" t="str">
            <v xml:space="preserve">Nursery
</v>
          </cell>
          <cell r="K5" t="str">
            <v xml:space="preserve">Skilled Nursing
</v>
          </cell>
          <cell r="L5" t="str">
            <v xml:space="preserve">Swing Beds
</v>
          </cell>
          <cell r="M5" t="str">
            <v xml:space="preserve">Hospice Inpatient
</v>
          </cell>
          <cell r="N5" t="str">
            <v xml:space="preserve">Other Daily Services
</v>
          </cell>
          <cell r="O5" t="str">
            <v xml:space="preserve">Labor &amp; Delivery
</v>
          </cell>
          <cell r="P5" t="str">
            <v xml:space="preserve">Surgical Services
</v>
          </cell>
          <cell r="Q5" t="str">
            <v xml:space="preserve">Recovery Room
</v>
          </cell>
          <cell r="R5" t="str">
            <v xml:space="preserve">Anesthesiology
</v>
          </cell>
          <cell r="S5" t="str">
            <v xml:space="preserve">Central Services
</v>
          </cell>
          <cell r="T5" t="str">
            <v xml:space="preserve">Intravenous Therapy
</v>
          </cell>
          <cell r="U5" t="str">
            <v xml:space="preserve">Laboratory
</v>
          </cell>
          <cell r="V5" t="str">
            <v xml:space="preserve">Electro-diagnosis
</v>
          </cell>
          <cell r="W5" t="str">
            <v xml:space="preserve">Magnetic Res Imaging
</v>
          </cell>
          <cell r="X5" t="str">
            <v xml:space="preserve">CT Scanning
</v>
          </cell>
          <cell r="Y5" t="str">
            <v xml:space="preserve">Radiology - Diagnostic
</v>
          </cell>
          <cell r="Z5" t="str">
            <v xml:space="preserve">Radiology - Therapeutic
</v>
          </cell>
          <cell r="AA5" t="str">
            <v xml:space="preserve">Nuclear Medicine
</v>
          </cell>
          <cell r="AB5" t="str">
            <v xml:space="preserve">Pharmacy
</v>
          </cell>
          <cell r="AC5" t="str">
            <v xml:space="preserve">Respiratory Therapy
</v>
          </cell>
          <cell r="AD5" t="str">
            <v xml:space="preserve">Dialysis
</v>
          </cell>
          <cell r="AE5" t="str">
            <v xml:space="preserve">Physical Therapy
</v>
          </cell>
          <cell r="AF5" t="str">
            <v xml:space="preserve">Psychiatric Day Care
</v>
          </cell>
          <cell r="AG5" t="str">
            <v xml:space="preserve">Emergency Room
</v>
          </cell>
          <cell r="AH5" t="str">
            <v xml:space="preserve">Ambulance
</v>
          </cell>
          <cell r="AI5" t="str">
            <v xml:space="preserve">Short Stay
</v>
          </cell>
          <cell r="AJ5" t="str">
            <v xml:space="preserve">Clinics
</v>
          </cell>
          <cell r="AK5" t="str">
            <v xml:space="preserve">Occupational Therapy
</v>
          </cell>
          <cell r="AL5" t="str">
            <v xml:space="preserve">Speech Therapy
</v>
          </cell>
          <cell r="AM5" t="str">
            <v xml:space="preserve">Recreational Therapy
</v>
          </cell>
          <cell r="AN5" t="str">
            <v xml:space="preserve">Electromyography
</v>
          </cell>
          <cell r="AO5" t="str">
            <v xml:space="preserve">Observation Unit
</v>
          </cell>
          <cell r="AP5" t="str">
            <v xml:space="preserve">Free-Standing Clinics
</v>
          </cell>
          <cell r="AQ5" t="str">
            <v xml:space="preserve">Air Transportation
</v>
          </cell>
          <cell r="AR5" t="str">
            <v xml:space="preserve">Home Care Services
</v>
          </cell>
          <cell r="AS5" t="str">
            <v xml:space="preserve">Lithotripsy
</v>
          </cell>
          <cell r="AT5" t="str">
            <v xml:space="preserve">Organ Transplants
</v>
          </cell>
          <cell r="AU5" t="str">
            <v xml:space="preserve">Outpatient Chem. Dep.
</v>
          </cell>
          <cell r="AV5" t="str">
            <v xml:space="preserve">Other Ancillary
</v>
          </cell>
          <cell r="AW5" t="str">
            <v xml:space="preserve">Research/Education Costs
</v>
          </cell>
          <cell r="AX5" t="str">
            <v xml:space="preserve">Printing &amp; Duplication
</v>
          </cell>
          <cell r="AY5" t="str">
            <v xml:space="preserve">Dietary
</v>
          </cell>
          <cell r="AZ5" t="str">
            <v xml:space="preserve">Cafeteria
</v>
          </cell>
          <cell r="BA5" t="str">
            <v xml:space="preserve">Laundry &amp; Linen
</v>
          </cell>
          <cell r="BB5" t="str">
            <v xml:space="preserve">Social Services
</v>
          </cell>
          <cell r="BC5" t="str">
            <v xml:space="preserve">Central Transportation
</v>
          </cell>
          <cell r="BD5" t="str">
            <v xml:space="preserve">Purchasing
</v>
          </cell>
          <cell r="BE5" t="str">
            <v xml:space="preserve">Plant
</v>
          </cell>
          <cell r="BF5" t="str">
            <v xml:space="preserve">Housekeeping
</v>
          </cell>
          <cell r="BG5" t="str">
            <v xml:space="preserve">Communication
</v>
          </cell>
          <cell r="BH5" t="str">
            <v xml:space="preserve">Data Processing
</v>
          </cell>
          <cell r="BI5" t="str">
            <v xml:space="preserve">Other General Services
</v>
          </cell>
          <cell r="BJ5" t="str">
            <v xml:space="preserve">Accounting
</v>
          </cell>
          <cell r="BK5" t="str">
            <v xml:space="preserve">Patient Accounts
</v>
          </cell>
          <cell r="BL5" t="str">
            <v xml:space="preserve">Admitting
</v>
          </cell>
          <cell r="BM5" t="str">
            <v xml:space="preserve">Other Fiscal Svcs
</v>
          </cell>
          <cell r="BN5" t="str">
            <v xml:space="preserve">Hospital Administration
</v>
          </cell>
          <cell r="BO5" t="str">
            <v xml:space="preserve">Employee Health
</v>
          </cell>
          <cell r="BP5" t="str">
            <v xml:space="preserve">Public Relations
</v>
          </cell>
          <cell r="BQ5" t="str">
            <v>Management Engineering</v>
          </cell>
          <cell r="BR5" t="str">
            <v>Personnel</v>
          </cell>
          <cell r="BS5" t="str">
            <v>Auxiliary Groups</v>
          </cell>
          <cell r="BT5" t="str">
            <v>Chaplaincy Services</v>
          </cell>
          <cell r="BU5" t="str">
            <v xml:space="preserve">Medical Library
</v>
          </cell>
          <cell r="BV5" t="str">
            <v>Medical Records</v>
          </cell>
          <cell r="BW5" t="str">
            <v>Medical Staff</v>
          </cell>
          <cell r="BX5" t="str">
            <v>Utilization Management</v>
          </cell>
          <cell r="BY5" t="str">
            <v>Nursing Administration</v>
          </cell>
          <cell r="BZ5" t="str">
            <v>Nursing Float Personnel</v>
          </cell>
          <cell r="CA5" t="str">
            <v>Inservice Education</v>
          </cell>
          <cell r="CB5" t="str">
            <v xml:space="preserve">Comm. Health Education
</v>
          </cell>
          <cell r="CC5" t="str">
            <v xml:space="preserve">Other Admin Services
</v>
          </cell>
          <cell r="CD5" t="str">
            <v>Unassigned</v>
          </cell>
          <cell r="CE5" t="str">
            <v>All Departments</v>
          </cell>
        </row>
        <row r="6">
          <cell r="A6" t="str">
            <v>ACCOUNT</v>
          </cell>
          <cell r="B6" t="str">
            <v>DESCRIPTION</v>
          </cell>
          <cell r="C6" t="str">
            <v>6/30/2021</v>
          </cell>
          <cell r="D6" t="str">
            <v>6/30/2021</v>
          </cell>
          <cell r="E6" t="str">
            <v>6/30/2021</v>
          </cell>
          <cell r="F6" t="str">
            <v>6/30/2021</v>
          </cell>
          <cell r="G6" t="str">
            <v>6/30/2021</v>
          </cell>
          <cell r="H6" t="str">
            <v>6/30/2021</v>
          </cell>
          <cell r="I6" t="str">
            <v>6/30/2021</v>
          </cell>
          <cell r="J6" t="str">
            <v>6/30/2021</v>
          </cell>
          <cell r="K6" t="str">
            <v>6/30/2021</v>
          </cell>
          <cell r="L6" t="str">
            <v>6/30/2021</v>
          </cell>
          <cell r="M6" t="str">
            <v>6/30/2021</v>
          </cell>
          <cell r="N6" t="str">
            <v>6/30/2021</v>
          </cell>
          <cell r="O6" t="str">
            <v>6/30/2021</v>
          </cell>
          <cell r="P6" t="str">
            <v>6/30/2021</v>
          </cell>
          <cell r="Q6" t="str">
            <v>6/30/2021</v>
          </cell>
          <cell r="R6" t="str">
            <v>6/30/2021</v>
          </cell>
          <cell r="S6" t="str">
            <v>6/30/2021</v>
          </cell>
          <cell r="T6" t="str">
            <v>6/30/2021</v>
          </cell>
          <cell r="U6" t="str">
            <v>6/30/2021</v>
          </cell>
          <cell r="V6" t="str">
            <v>6/30/2021</v>
          </cell>
          <cell r="W6" t="str">
            <v>6/30/2021</v>
          </cell>
          <cell r="X6" t="str">
            <v>6/30/2021</v>
          </cell>
          <cell r="Y6" t="str">
            <v>6/30/2021</v>
          </cell>
          <cell r="Z6" t="str">
            <v>6/30/2021</v>
          </cell>
          <cell r="AA6" t="str">
            <v>6/30/2021</v>
          </cell>
          <cell r="AB6" t="str">
            <v>6/30/2021</v>
          </cell>
          <cell r="AC6" t="str">
            <v>6/30/2021</v>
          </cell>
          <cell r="AD6" t="str">
            <v>6/30/2021</v>
          </cell>
          <cell r="AE6" t="str">
            <v>6/30/2021</v>
          </cell>
          <cell r="AF6" t="str">
            <v>6/30/2021</v>
          </cell>
          <cell r="AG6" t="str">
            <v>6/30/2021</v>
          </cell>
          <cell r="AH6" t="str">
            <v>6/30/2021</v>
          </cell>
          <cell r="AI6" t="str">
            <v>6/30/2021</v>
          </cell>
          <cell r="AJ6" t="str">
            <v>6/30/2021</v>
          </cell>
          <cell r="AK6" t="str">
            <v>6/30/2021</v>
          </cell>
          <cell r="AL6" t="str">
            <v>6/30/2021</v>
          </cell>
          <cell r="AM6" t="str">
            <v>6/30/2021</v>
          </cell>
          <cell r="AN6" t="str">
            <v>6/30/2021</v>
          </cell>
          <cell r="AO6" t="str">
            <v>6/30/2021</v>
          </cell>
          <cell r="AP6" t="str">
            <v>6/30/2021</v>
          </cell>
          <cell r="AQ6" t="str">
            <v>6/30/2021</v>
          </cell>
          <cell r="AR6" t="str">
            <v>6/30/2021</v>
          </cell>
          <cell r="AS6" t="str">
            <v>6/30/2021</v>
          </cell>
          <cell r="AT6" t="str">
            <v>6/30/2021</v>
          </cell>
          <cell r="AU6" t="str">
            <v xml:space="preserve">6/30/2021
</v>
          </cell>
          <cell r="AV6" t="str">
            <v xml:space="preserve">6/30/2021
</v>
          </cell>
          <cell r="AW6" t="str">
            <v xml:space="preserve">6/30/2021
</v>
          </cell>
          <cell r="AX6" t="str">
            <v xml:space="preserve">6/30/2021
</v>
          </cell>
          <cell r="AY6" t="str">
            <v xml:space="preserve">6/30/2021
</v>
          </cell>
          <cell r="AZ6" t="str">
            <v xml:space="preserve">6/30/2021
</v>
          </cell>
          <cell r="BA6" t="str">
            <v xml:space="preserve">6/30/2021
</v>
          </cell>
          <cell r="BB6" t="str">
            <v xml:space="preserve">6/30/2021
</v>
          </cell>
          <cell r="BC6" t="str">
            <v xml:space="preserve">6/30/2021
</v>
          </cell>
          <cell r="BD6" t="str">
            <v xml:space="preserve">6/30/2021
</v>
          </cell>
          <cell r="BE6" t="str">
            <v xml:space="preserve">6/30/2021
</v>
          </cell>
          <cell r="BF6" t="str">
            <v xml:space="preserve">6/30/2021
</v>
          </cell>
          <cell r="BG6" t="str">
            <v xml:space="preserve">6/30/2021
</v>
          </cell>
          <cell r="BH6" t="str">
            <v xml:space="preserve">6/30/2021
</v>
          </cell>
          <cell r="BI6" t="str">
            <v xml:space="preserve">6/30/2021
</v>
          </cell>
          <cell r="BJ6" t="str">
            <v xml:space="preserve">6/30/2021
</v>
          </cell>
          <cell r="BK6" t="str">
            <v xml:space="preserve">6/30/2021
</v>
          </cell>
          <cell r="BL6" t="str">
            <v xml:space="preserve">6/30/2021
</v>
          </cell>
          <cell r="BM6" t="str">
            <v xml:space="preserve">6/30/2021
</v>
          </cell>
          <cell r="BN6" t="str">
            <v>6/30/2021</v>
          </cell>
          <cell r="BO6" t="str">
            <v>6/30/2021</v>
          </cell>
          <cell r="BP6" t="str">
            <v>6/30/2021</v>
          </cell>
          <cell r="BQ6" t="str">
            <v>6/30/2021</v>
          </cell>
          <cell r="BR6" t="str">
            <v>6/30/2021</v>
          </cell>
          <cell r="BS6" t="str">
            <v>6/30/2021</v>
          </cell>
          <cell r="BT6" t="str">
            <v>6/30/2021</v>
          </cell>
          <cell r="BU6" t="str">
            <v>6/30/2021</v>
          </cell>
          <cell r="BV6" t="str">
            <v>6/30/2021</v>
          </cell>
          <cell r="BW6" t="str">
            <v>6/30/2021</v>
          </cell>
          <cell r="BX6" t="str">
            <v>6/30/2021</v>
          </cell>
          <cell r="BY6" t="str">
            <v>6/30/2021</v>
          </cell>
          <cell r="BZ6" t="str">
            <v>6/30/2021</v>
          </cell>
          <cell r="CA6" t="str">
            <v>6/30/2021</v>
          </cell>
          <cell r="CB6" t="str">
            <v>6/30/2021</v>
          </cell>
          <cell r="CC6" t="str">
            <v>6/30/2021</v>
          </cell>
          <cell r="CD6" t="str">
            <v>6/30/2021</v>
          </cell>
          <cell r="CE6" t="str">
            <v>6/30/2021</v>
          </cell>
          <cell r="CG6" t="str">
            <v>Rounded</v>
          </cell>
        </row>
        <row r="7">
          <cell r="A7" t="str">
            <v/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</row>
        <row r="9">
          <cell r="A9" t="str">
            <v>71****</v>
          </cell>
          <cell r="B9" t="str">
            <v>Employee Benefits</v>
          </cell>
          <cell r="C9">
            <v>14744315.289999999</v>
          </cell>
          <cell r="D9">
            <v>24042304.780000001</v>
          </cell>
          <cell r="E9">
            <v>4306723.82</v>
          </cell>
          <cell r="F9">
            <v>0</v>
          </cell>
          <cell r="G9">
            <v>1041308.54</v>
          </cell>
          <cell r="H9">
            <v>1699436.29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295817.3</v>
          </cell>
          <cell r="O9">
            <v>5391878.5099999998</v>
          </cell>
          <cell r="P9">
            <v>10607751.34</v>
          </cell>
          <cell r="Q9">
            <v>4677988.24</v>
          </cell>
          <cell r="R9">
            <v>3839280.85</v>
          </cell>
          <cell r="S9">
            <v>2123344.14</v>
          </cell>
          <cell r="T9">
            <v>0</v>
          </cell>
          <cell r="U9">
            <v>9435046.2899999991</v>
          </cell>
          <cell r="V9">
            <v>4540913.21</v>
          </cell>
          <cell r="W9">
            <v>1402450.12</v>
          </cell>
          <cell r="X9">
            <v>1259295.8500000001</v>
          </cell>
          <cell r="Y9">
            <v>9103988.4000000004</v>
          </cell>
          <cell r="Z9">
            <v>2370134.9500000002</v>
          </cell>
          <cell r="AA9">
            <v>454365.74</v>
          </cell>
          <cell r="AB9">
            <v>13316838.369999999</v>
          </cell>
          <cell r="AC9">
            <v>2352413.44</v>
          </cell>
          <cell r="AD9">
            <v>446372.08</v>
          </cell>
          <cell r="AE9">
            <v>4165903.95</v>
          </cell>
          <cell r="AF9">
            <v>0</v>
          </cell>
          <cell r="AG9">
            <v>5840465.3700000001</v>
          </cell>
          <cell r="AH9">
            <v>0</v>
          </cell>
          <cell r="AI9">
            <v>0</v>
          </cell>
          <cell r="AJ9">
            <v>24205510.190000001</v>
          </cell>
          <cell r="AK9">
            <v>1354675.25</v>
          </cell>
          <cell r="AL9">
            <v>520136.67</v>
          </cell>
          <cell r="AM9">
            <v>0</v>
          </cell>
          <cell r="AN9">
            <v>23827.27</v>
          </cell>
          <cell r="AO9">
            <v>0</v>
          </cell>
          <cell r="AP9">
            <v>8467670.2200000007</v>
          </cell>
          <cell r="AQ9">
            <v>0</v>
          </cell>
          <cell r="AR9">
            <v>0</v>
          </cell>
          <cell r="AS9">
            <v>0</v>
          </cell>
          <cell r="AT9">
            <v>3140898.96</v>
          </cell>
          <cell r="AU9">
            <v>0</v>
          </cell>
          <cell r="AV9">
            <v>1367128.37</v>
          </cell>
          <cell r="AW9">
            <v>213957.91</v>
          </cell>
          <cell r="AX9">
            <v>0</v>
          </cell>
          <cell r="AY9">
            <v>1978953.17</v>
          </cell>
          <cell r="AZ9">
            <v>1038176.63</v>
          </cell>
          <cell r="BA9">
            <v>148165.70000000001</v>
          </cell>
          <cell r="BB9">
            <v>3347315.39</v>
          </cell>
          <cell r="BC9">
            <v>0</v>
          </cell>
          <cell r="BD9">
            <v>36245.42</v>
          </cell>
          <cell r="BE9">
            <v>5117899.78</v>
          </cell>
          <cell r="BF9">
            <v>4215769.45</v>
          </cell>
          <cell r="BG9">
            <v>837726.71</v>
          </cell>
          <cell r="BH9">
            <v>0</v>
          </cell>
          <cell r="BI9">
            <v>-33907274.100000001</v>
          </cell>
          <cell r="BJ9">
            <v>0</v>
          </cell>
          <cell r="BK9">
            <v>68757.179999999993</v>
          </cell>
          <cell r="BL9">
            <v>0</v>
          </cell>
          <cell r="BM9">
            <v>0</v>
          </cell>
          <cell r="BN9">
            <v>980530.61</v>
          </cell>
          <cell r="BO9">
            <v>8287.39</v>
          </cell>
          <cell r="BP9">
            <v>0</v>
          </cell>
          <cell r="BQ9">
            <v>0</v>
          </cell>
          <cell r="BR9">
            <v>0</v>
          </cell>
          <cell r="BS9">
            <v>142793.32</v>
          </cell>
          <cell r="BT9">
            <v>0</v>
          </cell>
          <cell r="BU9">
            <v>0</v>
          </cell>
          <cell r="BV9">
            <v>0</v>
          </cell>
          <cell r="BW9">
            <v>1839238.95</v>
          </cell>
          <cell r="BX9">
            <v>2083446.88</v>
          </cell>
          <cell r="BY9">
            <v>1007743.19</v>
          </cell>
          <cell r="BZ9">
            <v>2732979.62</v>
          </cell>
          <cell r="CA9">
            <v>494547.95</v>
          </cell>
          <cell r="CB9">
            <v>37129.550000000003</v>
          </cell>
          <cell r="CC9">
            <v>1843460.41</v>
          </cell>
          <cell r="CD9">
            <v>0</v>
          </cell>
          <cell r="CE9">
            <v>160804034.91</v>
          </cell>
          <cell r="CG9">
            <v>160804035</v>
          </cell>
        </row>
        <row r="11">
          <cell r="A11" t="str">
            <v>{DEPR_AMORT}</v>
          </cell>
          <cell r="B11" t="str">
            <v>Depreciation</v>
          </cell>
          <cell r="C11">
            <v>1110060.3600000001</v>
          </cell>
          <cell r="D11">
            <v>221181.32</v>
          </cell>
          <cell r="E11">
            <v>14255.21</v>
          </cell>
          <cell r="F11">
            <v>0</v>
          </cell>
          <cell r="G11">
            <v>496.3</v>
          </cell>
          <cell r="H11">
            <v>33220.86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139723.19</v>
          </cell>
          <cell r="P11">
            <v>5599468.8099999996</v>
          </cell>
          <cell r="Q11">
            <v>107870.85</v>
          </cell>
          <cell r="R11">
            <v>331472.92</v>
          </cell>
          <cell r="S11">
            <v>262601.74</v>
          </cell>
          <cell r="T11">
            <v>0</v>
          </cell>
          <cell r="U11">
            <v>750394.37</v>
          </cell>
          <cell r="V11">
            <v>1027987.05</v>
          </cell>
          <cell r="W11">
            <v>580744.85</v>
          </cell>
          <cell r="X11">
            <v>360382.88</v>
          </cell>
          <cell r="Y11">
            <v>2659369.5099999998</v>
          </cell>
          <cell r="Z11">
            <v>1006643.48</v>
          </cell>
          <cell r="AA11">
            <v>441351.7</v>
          </cell>
          <cell r="AB11">
            <v>49204.65</v>
          </cell>
          <cell r="AC11">
            <v>442985.26</v>
          </cell>
          <cell r="AD11">
            <v>138718.26</v>
          </cell>
          <cell r="AE11">
            <v>33844.629999999997</v>
          </cell>
          <cell r="AF11">
            <v>0</v>
          </cell>
          <cell r="AG11">
            <v>212127.64</v>
          </cell>
          <cell r="AH11">
            <v>0</v>
          </cell>
          <cell r="AI11">
            <v>0</v>
          </cell>
          <cell r="AJ11">
            <v>908142.64</v>
          </cell>
          <cell r="AK11">
            <v>1672.11</v>
          </cell>
          <cell r="AL11">
            <v>-5464.84</v>
          </cell>
          <cell r="AM11">
            <v>0</v>
          </cell>
          <cell r="AN11">
            <v>12663.77</v>
          </cell>
          <cell r="AO11">
            <v>0</v>
          </cell>
          <cell r="AP11">
            <v>249081.85</v>
          </cell>
          <cell r="AQ11">
            <v>0</v>
          </cell>
          <cell r="AR11">
            <v>0</v>
          </cell>
          <cell r="AS11">
            <v>0</v>
          </cell>
          <cell r="AT11">
            <v>52828.26</v>
          </cell>
          <cell r="AU11">
            <v>0</v>
          </cell>
          <cell r="AV11">
            <v>100840.55</v>
          </cell>
          <cell r="AW11">
            <v>0</v>
          </cell>
          <cell r="AX11">
            <v>0</v>
          </cell>
          <cell r="AY11">
            <v>64904.51</v>
          </cell>
          <cell r="AZ11">
            <v>75512.84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1656206.19</v>
          </cell>
          <cell r="BF11">
            <v>56024.95</v>
          </cell>
          <cell r="BG11">
            <v>132016</v>
          </cell>
          <cell r="BH11">
            <v>174264.36</v>
          </cell>
          <cell r="BI11">
            <v>34221558.93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10878.25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123632.77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53358868.979999997</v>
          </cell>
          <cell r="CG11">
            <v>53358869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Normal="100" workbookViewId="0">
      <selection activeCell="T815" sqref="T81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141435370</v>
      </c>
      <c r="C47" s="184">
        <v>14744315.289999999</v>
      </c>
      <c r="D47" s="184">
        <v>24042304.780000001</v>
      </c>
      <c r="E47" s="184">
        <v>4306723.82</v>
      </c>
      <c r="F47" s="184">
        <v>0</v>
      </c>
      <c r="G47" s="184">
        <v>1041308.54</v>
      </c>
      <c r="H47" s="184">
        <v>1699436.29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295817.3</v>
      </c>
      <c r="O47" s="184">
        <v>5391878.5099999998</v>
      </c>
      <c r="P47" s="184">
        <v>10607751.34</v>
      </c>
      <c r="Q47" s="184">
        <v>4677988.24</v>
      </c>
      <c r="R47" s="184">
        <v>3839280.85</v>
      </c>
      <c r="S47" s="184">
        <v>2123344.14</v>
      </c>
      <c r="T47" s="184">
        <v>0</v>
      </c>
      <c r="U47" s="184">
        <v>9435046.2899999991</v>
      </c>
      <c r="V47" s="184">
        <v>4540913.21</v>
      </c>
      <c r="W47" s="184">
        <v>1402450.12</v>
      </c>
      <c r="X47" s="184">
        <v>1259295.8500000001</v>
      </c>
      <c r="Y47" s="184">
        <v>9103988.4000000004</v>
      </c>
      <c r="Z47" s="184">
        <v>2370134.9500000002</v>
      </c>
      <c r="AA47" s="184">
        <v>454365.74</v>
      </c>
      <c r="AB47" s="184">
        <v>13316838.369999999</v>
      </c>
      <c r="AC47" s="184">
        <v>2352413.44</v>
      </c>
      <c r="AD47" s="184">
        <v>446372.08</v>
      </c>
      <c r="AE47" s="184">
        <v>4165903.95</v>
      </c>
      <c r="AF47" s="184">
        <v>0</v>
      </c>
      <c r="AG47" s="184">
        <v>5840465.3700000001</v>
      </c>
      <c r="AH47" s="184">
        <v>0</v>
      </c>
      <c r="AI47" s="184">
        <v>0</v>
      </c>
      <c r="AJ47" s="184">
        <v>24205510.190000001</v>
      </c>
      <c r="AK47" s="184">
        <v>1354675.25</v>
      </c>
      <c r="AL47" s="184">
        <v>520136.67</v>
      </c>
      <c r="AM47" s="184">
        <v>0</v>
      </c>
      <c r="AN47" s="184">
        <v>23827.27</v>
      </c>
      <c r="AO47" s="184">
        <v>0</v>
      </c>
      <c r="AP47" s="184">
        <v>8467670.2200000007</v>
      </c>
      <c r="AQ47" s="184">
        <v>0</v>
      </c>
      <c r="AR47" s="184">
        <v>0</v>
      </c>
      <c r="AS47" s="184">
        <v>0</v>
      </c>
      <c r="AT47" s="184">
        <v>3140898.96</v>
      </c>
      <c r="AU47" s="184">
        <v>0</v>
      </c>
      <c r="AV47" s="184">
        <v>1367128.37</v>
      </c>
      <c r="AW47" s="184">
        <v>213957.91</v>
      </c>
      <c r="AX47" s="184">
        <v>0</v>
      </c>
      <c r="AY47" s="184">
        <v>1978953.17</v>
      </c>
      <c r="AZ47" s="184">
        <v>1038176.63</v>
      </c>
      <c r="BA47" s="184">
        <v>148165.70000000001</v>
      </c>
      <c r="BB47" s="184">
        <v>3347315.39</v>
      </c>
      <c r="BC47" s="184">
        <v>0</v>
      </c>
      <c r="BD47" s="184">
        <v>36245.42</v>
      </c>
      <c r="BE47" s="184">
        <v>5117899.78</v>
      </c>
      <c r="BF47" s="184">
        <v>4215769.45</v>
      </c>
      <c r="BG47" s="184">
        <v>837726.71</v>
      </c>
      <c r="BH47" s="184">
        <v>0</v>
      </c>
      <c r="BI47" s="184">
        <v>-33907274.100000001</v>
      </c>
      <c r="BJ47" s="184">
        <v>0</v>
      </c>
      <c r="BK47" s="184">
        <v>68757.179999999993</v>
      </c>
      <c r="BL47" s="184">
        <v>0</v>
      </c>
      <c r="BM47" s="184">
        <v>0</v>
      </c>
      <c r="BN47" s="184">
        <v>980530.61</v>
      </c>
      <c r="BO47" s="184">
        <v>8287.39</v>
      </c>
      <c r="BP47" s="184">
        <v>0</v>
      </c>
      <c r="BQ47" s="184">
        <v>0</v>
      </c>
      <c r="BR47" s="184">
        <v>0</v>
      </c>
      <c r="BS47" s="184">
        <v>142793.32</v>
      </c>
      <c r="BT47" s="184">
        <v>0</v>
      </c>
      <c r="BU47" s="184">
        <v>0</v>
      </c>
      <c r="BV47" s="184">
        <v>0</v>
      </c>
      <c r="BW47" s="184">
        <v>1839238.95</v>
      </c>
      <c r="BX47" s="184">
        <v>2083446.88</v>
      </c>
      <c r="BY47" s="184">
        <v>1007743.19</v>
      </c>
      <c r="BZ47" s="184">
        <v>2732979.62</v>
      </c>
      <c r="CA47" s="184">
        <v>494547.95</v>
      </c>
      <c r="CB47" s="184">
        <v>37129.550000000003</v>
      </c>
      <c r="CC47" s="184">
        <v>1843460.41</v>
      </c>
      <c r="CD47" s="195"/>
      <c r="CE47" s="195">
        <f>SUM(C47:CC47)</f>
        <v>160804034.90999994</v>
      </c>
    </row>
    <row r="48" spans="1:83" ht="12.65" customHeight="1" x14ac:dyDescent="0.35">
      <c r="A48" s="175" t="s">
        <v>205</v>
      </c>
      <c r="B48" s="183">
        <v>0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141435370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293">
        <v>46850966</v>
      </c>
      <c r="C51" s="293">
        <f>HLOOKUP(C44,'[1]Hanh Summary'!4:11,8,0)</f>
        <v>1110060.3600000001</v>
      </c>
      <c r="D51" s="293">
        <f>HLOOKUP(D44,'[1]Hanh Summary'!4:11,8,0)</f>
        <v>221181.32</v>
      </c>
      <c r="E51" s="293">
        <f>HLOOKUP(E44,'[1]Hanh Summary'!4:11,8,0)</f>
        <v>14255.21</v>
      </c>
      <c r="F51" s="293">
        <f>HLOOKUP(F44,'[1]Hanh Summary'!4:11,8,0)</f>
        <v>0</v>
      </c>
      <c r="G51" s="293">
        <f>HLOOKUP(G44,'[1]Hanh Summary'!4:11,8,0)</f>
        <v>496.3</v>
      </c>
      <c r="H51" s="293">
        <f>HLOOKUP(H44,'[1]Hanh Summary'!4:11,8,0)</f>
        <v>33220.86</v>
      </c>
      <c r="I51" s="293">
        <f>HLOOKUP(I44,'[1]Hanh Summary'!4:11,8,0)</f>
        <v>0</v>
      </c>
      <c r="J51" s="293">
        <f>HLOOKUP(J44,'[1]Hanh Summary'!4:11,8,0)</f>
        <v>0</v>
      </c>
      <c r="K51" s="293">
        <f>HLOOKUP(K44,'[1]Hanh Summary'!4:11,8,0)</f>
        <v>0</v>
      </c>
      <c r="L51" s="293">
        <f>HLOOKUP(L44,'[1]Hanh Summary'!4:11,8,0)</f>
        <v>0</v>
      </c>
      <c r="M51" s="293">
        <f>HLOOKUP(M44,'[1]Hanh Summary'!4:11,8,0)</f>
        <v>0</v>
      </c>
      <c r="N51" s="293">
        <f>HLOOKUP(N44,'[1]Hanh Summary'!4:11,8,0)</f>
        <v>0</v>
      </c>
      <c r="O51" s="293">
        <f>HLOOKUP(O44,'[1]Hanh Summary'!4:11,8,0)</f>
        <v>139723.19</v>
      </c>
      <c r="P51" s="293">
        <f>HLOOKUP(P44,'[1]Hanh Summary'!4:11,8,0)</f>
        <v>5599468.8099999996</v>
      </c>
      <c r="Q51" s="293">
        <f>HLOOKUP(Q44,'[1]Hanh Summary'!4:11,8,0)</f>
        <v>107870.85</v>
      </c>
      <c r="R51" s="293">
        <f>HLOOKUP(R44,'[1]Hanh Summary'!4:11,8,0)</f>
        <v>331472.92</v>
      </c>
      <c r="S51" s="293">
        <f>HLOOKUP(S44,'[1]Hanh Summary'!4:11,8,0)</f>
        <v>262601.74</v>
      </c>
      <c r="T51" s="293">
        <f>HLOOKUP(T44,'[1]Hanh Summary'!4:11,8,0)</f>
        <v>0</v>
      </c>
      <c r="U51" s="293">
        <f>HLOOKUP(U44,'[1]Hanh Summary'!4:11,8,0)</f>
        <v>750394.37</v>
      </c>
      <c r="V51" s="293">
        <f>HLOOKUP(V44,'[1]Hanh Summary'!4:11,8,0)</f>
        <v>1027987.05</v>
      </c>
      <c r="W51" s="293">
        <f>HLOOKUP(W44,'[1]Hanh Summary'!4:11,8,0)</f>
        <v>580744.85</v>
      </c>
      <c r="X51" s="293">
        <f>HLOOKUP(X44,'[1]Hanh Summary'!4:11,8,0)</f>
        <v>360382.88</v>
      </c>
      <c r="Y51" s="293">
        <f>HLOOKUP(Y44,'[1]Hanh Summary'!4:11,8,0)</f>
        <v>2659369.5099999998</v>
      </c>
      <c r="Z51" s="293">
        <f>HLOOKUP(Z44,'[1]Hanh Summary'!4:11,8,0)</f>
        <v>1006643.48</v>
      </c>
      <c r="AA51" s="293">
        <f>HLOOKUP(AA44,'[1]Hanh Summary'!4:11,8,0)</f>
        <v>441351.7</v>
      </c>
      <c r="AB51" s="293">
        <f>HLOOKUP(AB44,'[1]Hanh Summary'!4:11,8,0)</f>
        <v>49204.65</v>
      </c>
      <c r="AC51" s="293">
        <f>HLOOKUP(AC44,'[1]Hanh Summary'!4:11,8,0)</f>
        <v>442985.26</v>
      </c>
      <c r="AD51" s="293">
        <f>HLOOKUP(AD44,'[1]Hanh Summary'!4:11,8,0)</f>
        <v>138718.26</v>
      </c>
      <c r="AE51" s="293">
        <f>HLOOKUP(AE44,'[1]Hanh Summary'!4:11,8,0)</f>
        <v>33844.629999999997</v>
      </c>
      <c r="AF51" s="293">
        <f>HLOOKUP(AF44,'[1]Hanh Summary'!4:11,8,0)</f>
        <v>0</v>
      </c>
      <c r="AG51" s="293">
        <f>HLOOKUP(AG44,'[1]Hanh Summary'!4:11,8,0)</f>
        <v>212127.64</v>
      </c>
      <c r="AH51" s="293">
        <f>HLOOKUP(AH44,'[1]Hanh Summary'!4:11,8,0)</f>
        <v>0</v>
      </c>
      <c r="AI51" s="293">
        <f>HLOOKUP(AI44,'[1]Hanh Summary'!4:11,8,0)</f>
        <v>0</v>
      </c>
      <c r="AJ51" s="293">
        <f>HLOOKUP(AJ44,'[1]Hanh Summary'!4:11,8,0)</f>
        <v>908142.64</v>
      </c>
      <c r="AK51" s="293">
        <f>HLOOKUP(AK44,'[1]Hanh Summary'!4:11,8,0)</f>
        <v>1672.11</v>
      </c>
      <c r="AL51" s="293">
        <f>HLOOKUP(AL44,'[1]Hanh Summary'!4:11,8,0)</f>
        <v>-5464.84</v>
      </c>
      <c r="AM51" s="293">
        <f>HLOOKUP(AM44,'[1]Hanh Summary'!4:11,8,0)</f>
        <v>0</v>
      </c>
      <c r="AN51" s="293">
        <f>HLOOKUP(AN44,'[1]Hanh Summary'!4:11,8,0)</f>
        <v>12663.77</v>
      </c>
      <c r="AO51" s="293">
        <f>HLOOKUP(AO44,'[1]Hanh Summary'!4:11,8,0)</f>
        <v>0</v>
      </c>
      <c r="AP51" s="293">
        <f>HLOOKUP(AP44,'[1]Hanh Summary'!4:11,8,0)</f>
        <v>249081.85</v>
      </c>
      <c r="AQ51" s="293">
        <f>HLOOKUP(AQ44,'[1]Hanh Summary'!4:11,8,0)</f>
        <v>0</v>
      </c>
      <c r="AR51" s="293">
        <f>HLOOKUP(AR44,'[1]Hanh Summary'!4:11,8,0)</f>
        <v>0</v>
      </c>
      <c r="AS51" s="293">
        <f>HLOOKUP(AS44,'[1]Hanh Summary'!4:11,8,0)</f>
        <v>0</v>
      </c>
      <c r="AT51" s="293">
        <f>HLOOKUP(AT44,'[1]Hanh Summary'!4:11,8,0)</f>
        <v>52828.26</v>
      </c>
      <c r="AU51" s="293">
        <f>HLOOKUP(AU44,'[1]Hanh Summary'!4:11,8,0)</f>
        <v>0</v>
      </c>
      <c r="AV51" s="293">
        <f>HLOOKUP(AV44,'[1]Hanh Summary'!4:11,8,0)</f>
        <v>100840.55</v>
      </c>
      <c r="AW51" s="293">
        <f>HLOOKUP(AW44,'[1]Hanh Summary'!4:11,8,0)</f>
        <v>0</v>
      </c>
      <c r="AX51" s="293">
        <f>HLOOKUP(AX44,'[1]Hanh Summary'!4:11,8,0)</f>
        <v>0</v>
      </c>
      <c r="AY51" s="293">
        <f>HLOOKUP(AY44,'[1]Hanh Summary'!4:11,8,0)</f>
        <v>64904.51</v>
      </c>
      <c r="AZ51" s="293">
        <f>HLOOKUP(AZ44,'[1]Hanh Summary'!4:11,8,0)</f>
        <v>75512.84</v>
      </c>
      <c r="BA51" s="293">
        <f>HLOOKUP(BA44,'[1]Hanh Summary'!4:11,8,0)</f>
        <v>0</v>
      </c>
      <c r="BB51" s="293">
        <f>HLOOKUP(BB44,'[1]Hanh Summary'!4:11,8,0)</f>
        <v>0</v>
      </c>
      <c r="BC51" s="293">
        <f>HLOOKUP(BC44,'[1]Hanh Summary'!4:11,8,0)</f>
        <v>0</v>
      </c>
      <c r="BD51" s="293">
        <f>HLOOKUP(BD44,'[1]Hanh Summary'!4:11,8,0)</f>
        <v>0</v>
      </c>
      <c r="BE51" s="293">
        <f>HLOOKUP(BE44,'[1]Hanh Summary'!4:11,8,0)</f>
        <v>1656206.19</v>
      </c>
      <c r="BF51" s="293">
        <f>HLOOKUP(BF44,'[1]Hanh Summary'!4:11,8,0)</f>
        <v>56024.95</v>
      </c>
      <c r="BG51" s="293">
        <f>HLOOKUP(BG44,'[1]Hanh Summary'!4:11,8,0)</f>
        <v>132016</v>
      </c>
      <c r="BH51" s="293">
        <f>HLOOKUP(BH44,'[1]Hanh Summary'!4:11,8,0)</f>
        <v>174264.36</v>
      </c>
      <c r="BI51" s="293">
        <f>HLOOKUP(BI44,'[1]Hanh Summary'!4:11,8,0)</f>
        <v>34221558.93</v>
      </c>
      <c r="BJ51" s="293">
        <f>HLOOKUP(BJ44,'[1]Hanh Summary'!4:11,8,0)</f>
        <v>0</v>
      </c>
      <c r="BK51" s="293">
        <f>HLOOKUP(BK44,'[1]Hanh Summary'!4:11,8,0)</f>
        <v>0</v>
      </c>
      <c r="BL51" s="293">
        <f>HLOOKUP(BL44,'[1]Hanh Summary'!4:11,8,0)</f>
        <v>0</v>
      </c>
      <c r="BM51" s="293">
        <f>HLOOKUP(BM44,'[1]Hanh Summary'!4:11,8,0)</f>
        <v>0</v>
      </c>
      <c r="BN51" s="293">
        <f>HLOOKUP(BN44,'[1]Hanh Summary'!4:11,8,0)</f>
        <v>10878.25</v>
      </c>
      <c r="BO51" s="293">
        <f>HLOOKUP(BO44,'[1]Hanh Summary'!4:11,8,0)</f>
        <v>0</v>
      </c>
      <c r="BP51" s="293">
        <f>HLOOKUP(BP44,'[1]Hanh Summary'!4:11,8,0)</f>
        <v>0</v>
      </c>
      <c r="BQ51" s="293">
        <f>HLOOKUP(BQ44,'[1]Hanh Summary'!4:11,8,0)</f>
        <v>0</v>
      </c>
      <c r="BR51" s="293">
        <f>HLOOKUP(BR44,'[1]Hanh Summary'!4:11,8,0)</f>
        <v>0</v>
      </c>
      <c r="BS51" s="293">
        <f>HLOOKUP(BS44,'[1]Hanh Summary'!4:11,8,0)</f>
        <v>0</v>
      </c>
      <c r="BT51" s="293">
        <f>HLOOKUP(BT44,'[1]Hanh Summary'!4:11,8,0)</f>
        <v>0</v>
      </c>
      <c r="BU51" s="293">
        <f>HLOOKUP(BU44,'[1]Hanh Summary'!4:11,8,0)</f>
        <v>0</v>
      </c>
      <c r="BV51" s="293">
        <f>HLOOKUP(BV44,'[1]Hanh Summary'!4:11,8,0)</f>
        <v>0</v>
      </c>
      <c r="BW51" s="293">
        <f>HLOOKUP(BW44,'[1]Hanh Summary'!4:11,8,0)</f>
        <v>0</v>
      </c>
      <c r="BX51" s="293">
        <f>HLOOKUP(BX44,'[1]Hanh Summary'!4:11,8,0)</f>
        <v>0</v>
      </c>
      <c r="BY51" s="293">
        <f>HLOOKUP(BY44,'[1]Hanh Summary'!4:11,8,0)</f>
        <v>0</v>
      </c>
      <c r="BZ51" s="293">
        <f>HLOOKUP(BZ44,'[1]Hanh Summary'!4:11,8,0)</f>
        <v>123632.77</v>
      </c>
      <c r="CA51" s="293">
        <f>HLOOKUP(CA44,'[1]Hanh Summary'!4:11,8,0)</f>
        <v>0</v>
      </c>
      <c r="CB51" s="293">
        <f>HLOOKUP(CB44,'[1]Hanh Summary'!4:11,8,0)</f>
        <v>0</v>
      </c>
      <c r="CC51" s="293">
        <f>HLOOKUP(CC44,'[1]Hanh Summary'!4:11,8,0)</f>
        <v>0</v>
      </c>
      <c r="CD51" s="195"/>
      <c r="CE51" s="195">
        <f>SUM(C51:CD51)</f>
        <v>53358868.980000004</v>
      </c>
    </row>
    <row r="52" spans="1:84" ht="12.65" customHeight="1" x14ac:dyDescent="0.3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46850966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37355</v>
      </c>
      <c r="D59" s="184">
        <v>108712</v>
      </c>
      <c r="E59" s="184">
        <v>25257</v>
      </c>
      <c r="F59" s="184">
        <v>0</v>
      </c>
      <c r="G59" s="184">
        <v>5279</v>
      </c>
      <c r="H59" s="184">
        <v>8122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664</v>
      </c>
      <c r="O59" s="184">
        <v>3102</v>
      </c>
      <c r="P59" s="185">
        <v>8121000</v>
      </c>
      <c r="Q59" s="185">
        <v>6573100</v>
      </c>
      <c r="R59" s="185">
        <v>7499900</v>
      </c>
      <c r="S59" s="251"/>
      <c r="T59" s="251"/>
      <c r="U59" s="224">
        <v>6755748</v>
      </c>
      <c r="V59" s="185">
        <v>35249</v>
      </c>
      <c r="W59" s="185">
        <v>229697.31000000006</v>
      </c>
      <c r="X59" s="185">
        <v>334762.74999999988</v>
      </c>
      <c r="Y59" s="185">
        <v>414799.22999999742</v>
      </c>
      <c r="Z59" s="185">
        <v>109483.42000000009</v>
      </c>
      <c r="AA59" s="185">
        <v>37712.710000000065</v>
      </c>
      <c r="AB59" s="251"/>
      <c r="AC59" s="185">
        <v>81401</v>
      </c>
      <c r="AD59" s="185">
        <v>27522</v>
      </c>
      <c r="AE59" s="185">
        <v>288072</v>
      </c>
      <c r="AF59" s="185">
        <v>0</v>
      </c>
      <c r="AG59" s="185">
        <v>55781</v>
      </c>
      <c r="AH59" s="185">
        <v>0</v>
      </c>
      <c r="AI59" s="185">
        <v>0</v>
      </c>
      <c r="AJ59" s="185">
        <v>400575</v>
      </c>
      <c r="AK59" s="185">
        <v>95826</v>
      </c>
      <c r="AL59" s="185">
        <v>22996</v>
      </c>
      <c r="AM59" s="185">
        <v>0</v>
      </c>
      <c r="AN59" s="185">
        <v>1548</v>
      </c>
      <c r="AO59" s="185">
        <v>0</v>
      </c>
      <c r="AP59" s="185">
        <v>192797</v>
      </c>
      <c r="AQ59" s="185">
        <v>0</v>
      </c>
      <c r="AR59" s="185">
        <v>0</v>
      </c>
      <c r="AS59" s="185">
        <v>0</v>
      </c>
      <c r="AT59" s="185">
        <v>489</v>
      </c>
      <c r="AU59" s="185">
        <v>0</v>
      </c>
      <c r="AV59" s="251"/>
      <c r="AW59" s="251"/>
      <c r="AX59" s="251"/>
      <c r="AY59" s="185">
        <v>446165</v>
      </c>
      <c r="AZ59" s="185">
        <v>751704</v>
      </c>
      <c r="BA59" s="251"/>
      <c r="BB59" s="251"/>
      <c r="BC59" s="251"/>
      <c r="BD59" s="251"/>
      <c r="BE59" s="185">
        <v>1718490.1300000001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426.93</v>
      </c>
      <c r="D60" s="187">
        <v>807.42000000000007</v>
      </c>
      <c r="E60" s="187">
        <v>134.66</v>
      </c>
      <c r="F60" s="223" t="s">
        <v>1270</v>
      </c>
      <c r="G60" s="187">
        <v>35.21</v>
      </c>
      <c r="H60" s="187">
        <v>60.03</v>
      </c>
      <c r="I60" s="187" t="s">
        <v>1270</v>
      </c>
      <c r="J60" s="223" t="s">
        <v>1270</v>
      </c>
      <c r="K60" s="187" t="s">
        <v>1270</v>
      </c>
      <c r="L60" s="187" t="s">
        <v>1270</v>
      </c>
      <c r="M60" s="187" t="s">
        <v>1270</v>
      </c>
      <c r="N60" s="187">
        <v>9.56</v>
      </c>
      <c r="O60" s="187">
        <v>148.61000000000001</v>
      </c>
      <c r="P60" s="221">
        <v>341.69</v>
      </c>
      <c r="Q60" s="221">
        <v>130.49</v>
      </c>
      <c r="R60" s="221">
        <v>86.41</v>
      </c>
      <c r="S60" s="221">
        <v>112.41</v>
      </c>
      <c r="T60" s="221" t="s">
        <v>1270</v>
      </c>
      <c r="U60" s="221">
        <v>348.21999999999997</v>
      </c>
      <c r="V60" s="221">
        <v>123.11000000000001</v>
      </c>
      <c r="W60" s="221">
        <v>37.190000000000005</v>
      </c>
      <c r="X60" s="221">
        <v>36.909999999999997</v>
      </c>
      <c r="Y60" s="221">
        <v>287.29999999999984</v>
      </c>
      <c r="Z60" s="221">
        <v>57.28</v>
      </c>
      <c r="AA60" s="221">
        <v>9.5</v>
      </c>
      <c r="AB60" s="221">
        <v>319.39000000000004</v>
      </c>
      <c r="AC60" s="221">
        <v>75.45</v>
      </c>
      <c r="AD60" s="221">
        <v>14.98</v>
      </c>
      <c r="AE60" s="221">
        <v>108.59</v>
      </c>
      <c r="AF60" s="221" t="s">
        <v>1270</v>
      </c>
      <c r="AG60" s="221">
        <v>168.89</v>
      </c>
      <c r="AH60" s="221" t="s">
        <v>1270</v>
      </c>
      <c r="AI60" s="221" t="s">
        <v>1270</v>
      </c>
      <c r="AJ60" s="221">
        <v>824.52</v>
      </c>
      <c r="AK60" s="221">
        <v>34.83</v>
      </c>
      <c r="AL60" s="221">
        <v>14.19</v>
      </c>
      <c r="AM60" s="221" t="s">
        <v>1270</v>
      </c>
      <c r="AN60" s="221">
        <v>1.1000000000000001</v>
      </c>
      <c r="AO60" s="221" t="s">
        <v>1270</v>
      </c>
      <c r="AP60" s="221">
        <v>336.66999999999996</v>
      </c>
      <c r="AQ60" s="221" t="s">
        <v>1270</v>
      </c>
      <c r="AR60" s="221" t="s">
        <v>1270</v>
      </c>
      <c r="AS60" s="221" t="s">
        <v>1270</v>
      </c>
      <c r="AT60" s="221">
        <v>90.45999999999998</v>
      </c>
      <c r="AU60" s="221" t="s">
        <v>1270</v>
      </c>
      <c r="AV60" s="221">
        <v>33.22</v>
      </c>
      <c r="AW60" s="221">
        <v>6.65</v>
      </c>
      <c r="AX60" s="221" t="s">
        <v>1270</v>
      </c>
      <c r="AY60" s="221">
        <v>123.2</v>
      </c>
      <c r="AZ60" s="221">
        <v>62.53</v>
      </c>
      <c r="BA60" s="221">
        <v>8.9699999999999989</v>
      </c>
      <c r="BB60" s="221">
        <v>106.05</v>
      </c>
      <c r="BC60" s="221" t="s">
        <v>1270</v>
      </c>
      <c r="BD60" s="221">
        <v>1.95</v>
      </c>
      <c r="BE60" s="221">
        <v>186.70999999999998</v>
      </c>
      <c r="BF60" s="221">
        <v>246.92000000000002</v>
      </c>
      <c r="BG60" s="221">
        <v>30.4</v>
      </c>
      <c r="BH60" s="221" t="s">
        <v>1270</v>
      </c>
      <c r="BI60" s="221">
        <v>58.269999999999989</v>
      </c>
      <c r="BJ60" s="221">
        <v>0</v>
      </c>
      <c r="BK60" s="221">
        <v>3.05</v>
      </c>
      <c r="BL60" s="221">
        <v>0</v>
      </c>
      <c r="BM60" s="221" t="s">
        <v>1270</v>
      </c>
      <c r="BN60" s="221">
        <v>14.379999999999999</v>
      </c>
      <c r="BO60" s="221">
        <v>0.28000000000000003</v>
      </c>
      <c r="BP60" s="221" t="s">
        <v>1270</v>
      </c>
      <c r="BQ60" s="221" t="s">
        <v>1270</v>
      </c>
      <c r="BR60" s="221" t="s">
        <v>1270</v>
      </c>
      <c r="BS60" s="221">
        <v>8.4</v>
      </c>
      <c r="BT60" s="221" t="s">
        <v>1270</v>
      </c>
      <c r="BU60" s="221" t="s">
        <v>1270</v>
      </c>
      <c r="BV60" s="221">
        <v>0</v>
      </c>
      <c r="BW60" s="221">
        <v>40.89</v>
      </c>
      <c r="BX60" s="221">
        <v>68.010000000000005</v>
      </c>
      <c r="BY60" s="221">
        <v>26.450000000000003</v>
      </c>
      <c r="BZ60" s="221">
        <v>81.160000000000011</v>
      </c>
      <c r="CA60" s="221">
        <v>14.78</v>
      </c>
      <c r="CB60" s="221">
        <v>1.66</v>
      </c>
      <c r="CC60" s="221">
        <v>51.480000000000004</v>
      </c>
      <c r="CD60" s="252" t="s">
        <v>221</v>
      </c>
      <c r="CE60" s="254">
        <f t="shared" ref="CE60:CE70" si="0">SUM(C60:CD60)</f>
        <v>6357.4099999999989</v>
      </c>
    </row>
    <row r="61" spans="1:84" ht="12.65" customHeight="1" x14ac:dyDescent="0.35">
      <c r="A61" s="171" t="s">
        <v>235</v>
      </c>
      <c r="B61" s="175"/>
      <c r="C61" s="184">
        <v>48106585.960000001</v>
      </c>
      <c r="D61" s="184">
        <v>74474436.439999998</v>
      </c>
      <c r="E61" s="184">
        <v>12559922.41</v>
      </c>
      <c r="F61" s="185">
        <v>0</v>
      </c>
      <c r="G61" s="184">
        <v>3609531.65</v>
      </c>
      <c r="H61" s="184">
        <v>5281168.71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1080736.7</v>
      </c>
      <c r="O61" s="184">
        <v>17366190.600000001</v>
      </c>
      <c r="P61" s="185">
        <v>35593324.100000001</v>
      </c>
      <c r="Q61" s="185">
        <v>15017326.859999999</v>
      </c>
      <c r="R61" s="185">
        <v>12572329.66</v>
      </c>
      <c r="S61" s="185">
        <v>6161674.8399999999</v>
      </c>
      <c r="T61" s="185">
        <v>0</v>
      </c>
      <c r="U61" s="185">
        <v>26093871.77</v>
      </c>
      <c r="V61" s="185">
        <v>13464897.130000001</v>
      </c>
      <c r="W61" s="185">
        <v>3793618.7</v>
      </c>
      <c r="X61" s="185">
        <v>3554597.98</v>
      </c>
      <c r="Y61" s="185">
        <v>25996719.940000001</v>
      </c>
      <c r="Z61" s="185">
        <v>6957333.2400000002</v>
      </c>
      <c r="AA61" s="185">
        <v>1193916.8600000001</v>
      </c>
      <c r="AB61" s="185">
        <v>36247743.420000002</v>
      </c>
      <c r="AC61" s="185">
        <v>7216650.2999999998</v>
      </c>
      <c r="AD61" s="185">
        <v>1225095.92</v>
      </c>
      <c r="AE61" s="185">
        <v>11000572.73</v>
      </c>
      <c r="AF61" s="185">
        <v>0</v>
      </c>
      <c r="AG61" s="185">
        <v>21016042.5</v>
      </c>
      <c r="AH61" s="185">
        <v>0</v>
      </c>
      <c r="AI61" s="185">
        <v>0</v>
      </c>
      <c r="AJ61" s="185">
        <v>66657657.850000001</v>
      </c>
      <c r="AK61" s="185">
        <v>3626036.24</v>
      </c>
      <c r="AL61" s="185">
        <v>1402797.88</v>
      </c>
      <c r="AM61" s="185">
        <v>0</v>
      </c>
      <c r="AN61" s="185">
        <v>63132.69</v>
      </c>
      <c r="AO61" s="185">
        <v>0</v>
      </c>
      <c r="AP61" s="185">
        <v>22571105.309999999</v>
      </c>
      <c r="AQ61" s="185">
        <v>0</v>
      </c>
      <c r="AR61" s="185">
        <v>0</v>
      </c>
      <c r="AS61" s="185">
        <v>0</v>
      </c>
      <c r="AT61" s="185">
        <v>9746269.7400000002</v>
      </c>
      <c r="AU61" s="185">
        <v>0</v>
      </c>
      <c r="AV61" s="185">
        <v>3753270.88</v>
      </c>
      <c r="AW61" s="185">
        <v>649366.76</v>
      </c>
      <c r="AX61" s="185">
        <v>0</v>
      </c>
      <c r="AY61" s="185">
        <v>5611123.8799999999</v>
      </c>
      <c r="AZ61" s="185">
        <v>2874279.93</v>
      </c>
      <c r="BA61" s="185">
        <v>396057.88</v>
      </c>
      <c r="BB61" s="185">
        <v>9658597.7200000007</v>
      </c>
      <c r="BC61" s="185">
        <v>0</v>
      </c>
      <c r="BD61" s="185">
        <v>91927.99</v>
      </c>
      <c r="BE61" s="185">
        <v>14008250.800000001</v>
      </c>
      <c r="BF61" s="185">
        <v>11554272.67</v>
      </c>
      <c r="BG61" s="185">
        <v>2273807.7799999998</v>
      </c>
      <c r="BH61" s="185">
        <v>0</v>
      </c>
      <c r="BI61" s="185">
        <v>11432673.83</v>
      </c>
      <c r="BJ61" s="185">
        <v>0</v>
      </c>
      <c r="BK61" s="185">
        <v>175012.84</v>
      </c>
      <c r="BL61" s="185">
        <v>0</v>
      </c>
      <c r="BM61" s="185">
        <v>0</v>
      </c>
      <c r="BN61" s="185">
        <v>3226375.56</v>
      </c>
      <c r="BO61" s="185">
        <v>28634.68</v>
      </c>
      <c r="BP61" s="185">
        <v>0</v>
      </c>
      <c r="BQ61" s="185">
        <v>0</v>
      </c>
      <c r="BR61" s="185">
        <v>0</v>
      </c>
      <c r="BS61" s="185">
        <v>438387.29</v>
      </c>
      <c r="BT61" s="185">
        <v>0</v>
      </c>
      <c r="BU61" s="185">
        <v>0</v>
      </c>
      <c r="BV61" s="185">
        <v>0</v>
      </c>
      <c r="BW61" s="185">
        <v>7454970.1799999997</v>
      </c>
      <c r="BX61" s="185">
        <v>6881440.2800000003</v>
      </c>
      <c r="BY61" s="185">
        <v>3059648.55</v>
      </c>
      <c r="BZ61" s="185">
        <v>8264542.8200000003</v>
      </c>
      <c r="CA61" s="185">
        <v>1612948.8</v>
      </c>
      <c r="CB61" s="185">
        <v>122658.66</v>
      </c>
      <c r="CC61" s="185">
        <v>5904476.4500000002</v>
      </c>
      <c r="CD61" s="252" t="s">
        <v>221</v>
      </c>
      <c r="CE61" s="195">
        <f t="shared" si="0"/>
        <v>593124014.36000001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14744315</v>
      </c>
      <c r="D62" s="195">
        <f t="shared" si="1"/>
        <v>24042305</v>
      </c>
      <c r="E62" s="195">
        <f t="shared" si="1"/>
        <v>4306724</v>
      </c>
      <c r="F62" s="195">
        <f t="shared" si="1"/>
        <v>0</v>
      </c>
      <c r="G62" s="195">
        <f t="shared" si="1"/>
        <v>1041309</v>
      </c>
      <c r="H62" s="195">
        <f t="shared" si="1"/>
        <v>1699436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295817</v>
      </c>
      <c r="O62" s="195">
        <f t="shared" si="1"/>
        <v>5391879</v>
      </c>
      <c r="P62" s="195">
        <f t="shared" si="1"/>
        <v>10607751</v>
      </c>
      <c r="Q62" s="195">
        <f t="shared" si="1"/>
        <v>4677988</v>
      </c>
      <c r="R62" s="195">
        <f t="shared" si="1"/>
        <v>3839281</v>
      </c>
      <c r="S62" s="195">
        <f t="shared" si="1"/>
        <v>2123344</v>
      </c>
      <c r="T62" s="195">
        <f t="shared" si="1"/>
        <v>0</v>
      </c>
      <c r="U62" s="195">
        <f t="shared" si="1"/>
        <v>9435046</v>
      </c>
      <c r="V62" s="195">
        <f t="shared" si="1"/>
        <v>4540913</v>
      </c>
      <c r="W62" s="195">
        <f t="shared" si="1"/>
        <v>1402450</v>
      </c>
      <c r="X62" s="195">
        <f t="shared" si="1"/>
        <v>1259296</v>
      </c>
      <c r="Y62" s="195">
        <f t="shared" si="1"/>
        <v>9103988</v>
      </c>
      <c r="Z62" s="195">
        <f t="shared" si="1"/>
        <v>2370135</v>
      </c>
      <c r="AA62" s="195">
        <f t="shared" si="1"/>
        <v>454366</v>
      </c>
      <c r="AB62" s="195">
        <f t="shared" si="1"/>
        <v>13316838</v>
      </c>
      <c r="AC62" s="195">
        <f t="shared" si="1"/>
        <v>2352413</v>
      </c>
      <c r="AD62" s="195">
        <f t="shared" si="1"/>
        <v>446372</v>
      </c>
      <c r="AE62" s="195">
        <f t="shared" si="1"/>
        <v>4165904</v>
      </c>
      <c r="AF62" s="195">
        <f t="shared" si="1"/>
        <v>0</v>
      </c>
      <c r="AG62" s="195">
        <f t="shared" si="1"/>
        <v>5840465</v>
      </c>
      <c r="AH62" s="195">
        <f t="shared" si="1"/>
        <v>0</v>
      </c>
      <c r="AI62" s="195">
        <f t="shared" si="1"/>
        <v>0</v>
      </c>
      <c r="AJ62" s="195">
        <f t="shared" si="1"/>
        <v>24205510</v>
      </c>
      <c r="AK62" s="195">
        <f t="shared" si="1"/>
        <v>1354675</v>
      </c>
      <c r="AL62" s="195">
        <f t="shared" si="1"/>
        <v>520137</v>
      </c>
      <c r="AM62" s="195">
        <f t="shared" si="1"/>
        <v>0</v>
      </c>
      <c r="AN62" s="195">
        <f t="shared" si="1"/>
        <v>23827</v>
      </c>
      <c r="AO62" s="195">
        <f t="shared" si="1"/>
        <v>0</v>
      </c>
      <c r="AP62" s="195">
        <f t="shared" si="1"/>
        <v>8467670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3140899</v>
      </c>
      <c r="AU62" s="195">
        <f t="shared" si="1"/>
        <v>0</v>
      </c>
      <c r="AV62" s="195">
        <f t="shared" si="1"/>
        <v>1367128</v>
      </c>
      <c r="AW62" s="195">
        <f t="shared" si="1"/>
        <v>213958</v>
      </c>
      <c r="AX62" s="195">
        <f t="shared" si="1"/>
        <v>0</v>
      </c>
      <c r="AY62" s="195">
        <f>ROUND(AY47+AY48,0)</f>
        <v>1978953</v>
      </c>
      <c r="AZ62" s="195">
        <f>ROUND(AZ47+AZ48,0)</f>
        <v>1038177</v>
      </c>
      <c r="BA62" s="195">
        <f>ROUND(BA47+BA48,0)</f>
        <v>148166</v>
      </c>
      <c r="BB62" s="195">
        <f t="shared" si="1"/>
        <v>3347315</v>
      </c>
      <c r="BC62" s="195">
        <f t="shared" si="1"/>
        <v>0</v>
      </c>
      <c r="BD62" s="195">
        <f t="shared" si="1"/>
        <v>36245</v>
      </c>
      <c r="BE62" s="195">
        <f t="shared" si="1"/>
        <v>5117900</v>
      </c>
      <c r="BF62" s="195">
        <f t="shared" si="1"/>
        <v>4215769</v>
      </c>
      <c r="BG62" s="195">
        <f t="shared" si="1"/>
        <v>837727</v>
      </c>
      <c r="BH62" s="195">
        <f t="shared" si="1"/>
        <v>0</v>
      </c>
      <c r="BI62" s="195">
        <f t="shared" si="1"/>
        <v>-33907274</v>
      </c>
      <c r="BJ62" s="195">
        <f t="shared" si="1"/>
        <v>0</v>
      </c>
      <c r="BK62" s="195">
        <f t="shared" si="1"/>
        <v>68757</v>
      </c>
      <c r="BL62" s="195">
        <f t="shared" si="1"/>
        <v>0</v>
      </c>
      <c r="BM62" s="195">
        <f t="shared" si="1"/>
        <v>0</v>
      </c>
      <c r="BN62" s="195">
        <f t="shared" si="1"/>
        <v>980531</v>
      </c>
      <c r="BO62" s="195">
        <f t="shared" ref="BO62:CC62" si="2">ROUND(BO47+BO48,0)</f>
        <v>8287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142793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1839239</v>
      </c>
      <c r="BX62" s="195">
        <f t="shared" si="2"/>
        <v>2083447</v>
      </c>
      <c r="BY62" s="195">
        <f t="shared" si="2"/>
        <v>1007743</v>
      </c>
      <c r="BZ62" s="195">
        <f t="shared" si="2"/>
        <v>2732980</v>
      </c>
      <c r="CA62" s="195">
        <f t="shared" si="2"/>
        <v>494548</v>
      </c>
      <c r="CB62" s="195">
        <f t="shared" si="2"/>
        <v>37130</v>
      </c>
      <c r="CC62" s="195">
        <f t="shared" si="2"/>
        <v>1843460</v>
      </c>
      <c r="CD62" s="252" t="s">
        <v>221</v>
      </c>
      <c r="CE62" s="195">
        <f t="shared" si="0"/>
        <v>160804032</v>
      </c>
      <c r="CF62" s="255"/>
    </row>
    <row r="63" spans="1:84" ht="12.65" customHeight="1" x14ac:dyDescent="0.35">
      <c r="A63" s="171" t="s">
        <v>236</v>
      </c>
      <c r="B63" s="175"/>
      <c r="C63" s="184">
        <v>0</v>
      </c>
      <c r="D63" s="184">
        <v>5669.61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101407.96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49360.52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27620.240000000002</v>
      </c>
      <c r="BJ63" s="185">
        <v>0</v>
      </c>
      <c r="BK63" s="185">
        <v>0</v>
      </c>
      <c r="BL63" s="185">
        <v>0</v>
      </c>
      <c r="BM63" s="185">
        <v>0</v>
      </c>
      <c r="BN63" s="185">
        <v>265819.71999999997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131481069.40000001</v>
      </c>
      <c r="CD63" s="252" t="s">
        <v>221</v>
      </c>
      <c r="CE63" s="195">
        <f t="shared" si="0"/>
        <v>131930947.45</v>
      </c>
      <c r="CF63" s="255"/>
    </row>
    <row r="64" spans="1:84" ht="12.65" customHeight="1" x14ac:dyDescent="0.35">
      <c r="A64" s="171" t="s">
        <v>237</v>
      </c>
      <c r="B64" s="175"/>
      <c r="C64" s="184">
        <v>5329035.72</v>
      </c>
      <c r="D64" s="184">
        <v>6428105.7699999996</v>
      </c>
      <c r="E64" s="185">
        <v>697992.95</v>
      </c>
      <c r="F64" s="185">
        <v>0</v>
      </c>
      <c r="G64" s="184">
        <v>166805.60999999999</v>
      </c>
      <c r="H64" s="184">
        <v>103286.64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165.91</v>
      </c>
      <c r="O64" s="184">
        <v>1411979.8</v>
      </c>
      <c r="P64" s="185">
        <v>73980904.879999995</v>
      </c>
      <c r="Q64" s="185">
        <v>1217921.68</v>
      </c>
      <c r="R64" s="185">
        <v>4944751.9000000004</v>
      </c>
      <c r="S64" s="185">
        <v>5707888.3799999999</v>
      </c>
      <c r="T64" s="185">
        <v>0</v>
      </c>
      <c r="U64" s="185">
        <v>21147660.989999998</v>
      </c>
      <c r="V64" s="185">
        <v>48930486.049999997</v>
      </c>
      <c r="W64" s="185">
        <v>778912.28</v>
      </c>
      <c r="X64" s="185">
        <v>1007166.54</v>
      </c>
      <c r="Y64" s="185">
        <v>10053931.800000001</v>
      </c>
      <c r="Z64" s="185">
        <v>225519.84</v>
      </c>
      <c r="AA64" s="185">
        <v>3854112.34</v>
      </c>
      <c r="AB64" s="185">
        <v>200951396.13</v>
      </c>
      <c r="AC64" s="185">
        <v>1169061.8700000001</v>
      </c>
      <c r="AD64" s="185">
        <v>375792.39</v>
      </c>
      <c r="AE64" s="185">
        <v>176161.2</v>
      </c>
      <c r="AF64" s="185">
        <v>0</v>
      </c>
      <c r="AG64" s="185">
        <v>1917796.55</v>
      </c>
      <c r="AH64" s="185">
        <v>0</v>
      </c>
      <c r="AI64" s="185">
        <v>0</v>
      </c>
      <c r="AJ64" s="185">
        <v>10352090.720000001</v>
      </c>
      <c r="AK64" s="185">
        <v>24419.99</v>
      </c>
      <c r="AL64" s="185">
        <v>10731.82</v>
      </c>
      <c r="AM64" s="185">
        <v>0</v>
      </c>
      <c r="AN64" s="185">
        <v>30889.78</v>
      </c>
      <c r="AO64" s="185">
        <v>0</v>
      </c>
      <c r="AP64" s="185">
        <v>16568885.060000001</v>
      </c>
      <c r="AQ64" s="185">
        <v>0</v>
      </c>
      <c r="AR64" s="185">
        <v>0</v>
      </c>
      <c r="AS64" s="185">
        <v>0</v>
      </c>
      <c r="AT64" s="185">
        <v>32686129.079999998</v>
      </c>
      <c r="AU64" s="185">
        <v>0</v>
      </c>
      <c r="AV64" s="185">
        <v>1481175.09</v>
      </c>
      <c r="AW64" s="185">
        <v>71412.479999999996</v>
      </c>
      <c r="AX64" s="185">
        <v>0</v>
      </c>
      <c r="AY64" s="185">
        <v>1497800.08</v>
      </c>
      <c r="AZ64" s="185">
        <v>2806390.22</v>
      </c>
      <c r="BA64" s="185">
        <v>183730.66</v>
      </c>
      <c r="BB64" s="185">
        <v>20825.72</v>
      </c>
      <c r="BC64" s="185">
        <v>0</v>
      </c>
      <c r="BD64" s="185">
        <v>120.01</v>
      </c>
      <c r="BE64" s="185">
        <v>6563524.8899999997</v>
      </c>
      <c r="BF64" s="185">
        <v>1125801.6399999999</v>
      </c>
      <c r="BG64" s="185">
        <v>361060.97</v>
      </c>
      <c r="BH64" s="185">
        <v>95.73</v>
      </c>
      <c r="BI64" s="185">
        <v>-4619513.16</v>
      </c>
      <c r="BJ64" s="185">
        <v>0</v>
      </c>
      <c r="BK64" s="185">
        <v>0</v>
      </c>
      <c r="BL64" s="185">
        <v>0</v>
      </c>
      <c r="BM64" s="185">
        <v>0</v>
      </c>
      <c r="BN64" s="185">
        <v>7699.63</v>
      </c>
      <c r="BO64" s="185">
        <v>50087.53</v>
      </c>
      <c r="BP64" s="185">
        <v>0</v>
      </c>
      <c r="BQ64" s="185">
        <v>0</v>
      </c>
      <c r="BR64" s="185">
        <v>157526.25</v>
      </c>
      <c r="BS64" s="185">
        <v>1380.19</v>
      </c>
      <c r="BT64" s="185">
        <v>0</v>
      </c>
      <c r="BU64" s="185">
        <v>0</v>
      </c>
      <c r="BV64" s="185">
        <v>0</v>
      </c>
      <c r="BW64" s="185">
        <v>16550.099999999999</v>
      </c>
      <c r="BX64" s="185">
        <v>902290.14</v>
      </c>
      <c r="BY64" s="185">
        <v>21567.42</v>
      </c>
      <c r="BZ64" s="185">
        <v>19581.47</v>
      </c>
      <c r="CA64" s="185">
        <v>45564.04</v>
      </c>
      <c r="CB64" s="185">
        <v>-3.65</v>
      </c>
      <c r="CC64" s="185">
        <v>2246893.81</v>
      </c>
      <c r="CD64" s="252" t="s">
        <v>221</v>
      </c>
      <c r="CE64" s="195">
        <f t="shared" si="0"/>
        <v>463211544.93000013</v>
      </c>
      <c r="CF64" s="255"/>
    </row>
    <row r="65" spans="1:84" ht="12.65" customHeight="1" x14ac:dyDescent="0.35">
      <c r="A65" s="171" t="s">
        <v>238</v>
      </c>
      <c r="B65" s="175"/>
      <c r="C65" s="184">
        <v>4913.8</v>
      </c>
      <c r="D65" s="184">
        <v>10542.12</v>
      </c>
      <c r="E65" s="184">
        <v>2300.04</v>
      </c>
      <c r="F65" s="184">
        <v>0</v>
      </c>
      <c r="G65" s="184">
        <v>1206.4000000000001</v>
      </c>
      <c r="H65" s="184">
        <v>401.88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553.23</v>
      </c>
      <c r="O65" s="184">
        <v>10609.06</v>
      </c>
      <c r="P65" s="185">
        <v>3507.55</v>
      </c>
      <c r="Q65" s="185">
        <v>2262.2399999999998</v>
      </c>
      <c r="R65" s="185">
        <v>1214.5899999999999</v>
      </c>
      <c r="S65" s="185">
        <v>869.32</v>
      </c>
      <c r="T65" s="185">
        <v>0</v>
      </c>
      <c r="U65" s="185">
        <v>691.27</v>
      </c>
      <c r="V65" s="185">
        <v>6036.96</v>
      </c>
      <c r="W65" s="185">
        <v>0</v>
      </c>
      <c r="X65" s="185">
        <v>0</v>
      </c>
      <c r="Y65" s="185">
        <v>11362.95</v>
      </c>
      <c r="Z65" s="185">
        <v>0</v>
      </c>
      <c r="AA65" s="185">
        <v>0</v>
      </c>
      <c r="AB65" s="185">
        <v>1536.25</v>
      </c>
      <c r="AC65" s="185">
        <v>3192.08</v>
      </c>
      <c r="AD65" s="185">
        <v>0</v>
      </c>
      <c r="AE65" s="185">
        <v>0</v>
      </c>
      <c r="AF65" s="185">
        <v>0</v>
      </c>
      <c r="AG65" s="185">
        <v>644.19000000000005</v>
      </c>
      <c r="AH65" s="185">
        <v>0</v>
      </c>
      <c r="AI65" s="185">
        <v>0</v>
      </c>
      <c r="AJ65" s="185">
        <v>20608.439999999999</v>
      </c>
      <c r="AK65" s="185">
        <v>986.12</v>
      </c>
      <c r="AL65" s="185">
        <v>0</v>
      </c>
      <c r="AM65" s="185">
        <v>0</v>
      </c>
      <c r="AN65" s="185">
        <v>0</v>
      </c>
      <c r="AO65" s="185">
        <v>0</v>
      </c>
      <c r="AP65" s="185">
        <v>38694.620000000003</v>
      </c>
      <c r="AQ65" s="185">
        <v>0</v>
      </c>
      <c r="AR65" s="185">
        <v>0</v>
      </c>
      <c r="AS65" s="185">
        <v>0</v>
      </c>
      <c r="AT65" s="185">
        <v>9073.85</v>
      </c>
      <c r="AU65" s="185">
        <v>0</v>
      </c>
      <c r="AV65" s="185">
        <v>2374.66</v>
      </c>
      <c r="AW65" s="185">
        <v>20842.14</v>
      </c>
      <c r="AX65" s="185">
        <v>0</v>
      </c>
      <c r="AY65" s="185">
        <v>0</v>
      </c>
      <c r="AZ65" s="185">
        <v>0</v>
      </c>
      <c r="BA65" s="185">
        <v>0</v>
      </c>
      <c r="BB65" s="185">
        <v>4473.32</v>
      </c>
      <c r="BC65" s="185">
        <v>0</v>
      </c>
      <c r="BD65" s="185">
        <v>0</v>
      </c>
      <c r="BE65" s="185">
        <v>8767988.0500000007</v>
      </c>
      <c r="BF65" s="185">
        <v>684.42</v>
      </c>
      <c r="BG65" s="185">
        <v>437713.15</v>
      </c>
      <c r="BH65" s="185">
        <v>0</v>
      </c>
      <c r="BI65" s="185">
        <v>815802.75</v>
      </c>
      <c r="BJ65" s="185">
        <v>0</v>
      </c>
      <c r="BK65" s="185">
        <v>0</v>
      </c>
      <c r="BL65" s="185">
        <v>0</v>
      </c>
      <c r="BM65" s="185">
        <v>0</v>
      </c>
      <c r="BN65" s="185">
        <v>1480.89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1944.51</v>
      </c>
      <c r="BX65" s="185">
        <v>855.35</v>
      </c>
      <c r="BY65" s="185">
        <v>2563.6799999999998</v>
      </c>
      <c r="BZ65" s="185">
        <v>3720</v>
      </c>
      <c r="CA65" s="185">
        <v>0</v>
      </c>
      <c r="CB65" s="185">
        <v>8.1999999999999993</v>
      </c>
      <c r="CC65" s="185">
        <v>1056.1600000000001</v>
      </c>
      <c r="CD65" s="252" t="s">
        <v>221</v>
      </c>
      <c r="CE65" s="195">
        <f t="shared" si="0"/>
        <v>10192714.24</v>
      </c>
      <c r="CF65" s="255"/>
    </row>
    <row r="66" spans="1:84" ht="12.65" customHeight="1" x14ac:dyDescent="0.35">
      <c r="A66" s="171" t="s">
        <v>239</v>
      </c>
      <c r="B66" s="175"/>
      <c r="C66" s="184">
        <v>874041.31</v>
      </c>
      <c r="D66" s="184">
        <v>1416068.63</v>
      </c>
      <c r="E66" s="184">
        <v>243563.87</v>
      </c>
      <c r="F66" s="184">
        <v>0</v>
      </c>
      <c r="G66" s="184">
        <v>52003.66</v>
      </c>
      <c r="H66" s="184">
        <v>42318.38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522867.01</v>
      </c>
      <c r="P66" s="185">
        <v>2688117.93</v>
      </c>
      <c r="Q66" s="185">
        <v>173216.56</v>
      </c>
      <c r="R66" s="185">
        <v>14178.76</v>
      </c>
      <c r="S66" s="184">
        <v>1340071.31</v>
      </c>
      <c r="T66" s="184">
        <v>0</v>
      </c>
      <c r="U66" s="185">
        <v>29731473.41</v>
      </c>
      <c r="V66" s="185">
        <v>106054.77</v>
      </c>
      <c r="W66" s="185">
        <v>189579.64</v>
      </c>
      <c r="X66" s="185">
        <v>690220.34</v>
      </c>
      <c r="Y66" s="185">
        <v>1507755.85</v>
      </c>
      <c r="Z66" s="185">
        <v>1633829.7</v>
      </c>
      <c r="AA66" s="185">
        <v>116767.44</v>
      </c>
      <c r="AB66" s="185">
        <v>24568513.52</v>
      </c>
      <c r="AC66" s="185">
        <v>14810.88</v>
      </c>
      <c r="AD66" s="185">
        <v>26856.61</v>
      </c>
      <c r="AE66" s="185">
        <v>41899.96</v>
      </c>
      <c r="AF66" s="185">
        <v>0</v>
      </c>
      <c r="AG66" s="185">
        <v>2555618.0499999998</v>
      </c>
      <c r="AH66" s="185">
        <v>0</v>
      </c>
      <c r="AI66" s="185">
        <v>0</v>
      </c>
      <c r="AJ66" s="185">
        <v>4108264.78</v>
      </c>
      <c r="AK66" s="185">
        <v>1768.67</v>
      </c>
      <c r="AL66" s="185">
        <v>4745.25</v>
      </c>
      <c r="AM66" s="185">
        <v>0</v>
      </c>
      <c r="AN66" s="185">
        <v>5582.07</v>
      </c>
      <c r="AO66" s="185">
        <v>0</v>
      </c>
      <c r="AP66" s="185">
        <v>1449318.31</v>
      </c>
      <c r="AQ66" s="185">
        <v>0</v>
      </c>
      <c r="AR66" s="185">
        <v>0</v>
      </c>
      <c r="AS66" s="185">
        <v>0</v>
      </c>
      <c r="AT66" s="185">
        <v>3865007.4</v>
      </c>
      <c r="AU66" s="185">
        <v>0</v>
      </c>
      <c r="AV66" s="185">
        <v>1008397.52</v>
      </c>
      <c r="AW66" s="185">
        <v>40482949.619999997</v>
      </c>
      <c r="AX66" s="185">
        <v>0</v>
      </c>
      <c r="AY66" s="185">
        <v>212213.87</v>
      </c>
      <c r="AZ66" s="185">
        <v>381478.69</v>
      </c>
      <c r="BA66" s="185">
        <v>-927.87</v>
      </c>
      <c r="BB66" s="185">
        <v>606806.21</v>
      </c>
      <c r="BC66" s="185">
        <v>0</v>
      </c>
      <c r="BD66" s="185">
        <v>5005411.7300000004</v>
      </c>
      <c r="BE66" s="185">
        <v>26934532.960000001</v>
      </c>
      <c r="BF66" s="185">
        <v>905252.78</v>
      </c>
      <c r="BG66" s="185">
        <v>221653.93</v>
      </c>
      <c r="BH66" s="185">
        <v>112909863.90000001</v>
      </c>
      <c r="BI66" s="185">
        <v>17078938.690000001</v>
      </c>
      <c r="BJ66" s="185">
        <v>6906597.6299999999</v>
      </c>
      <c r="BK66" s="185">
        <v>22394104.649999999</v>
      </c>
      <c r="BL66" s="185">
        <v>3437344.96</v>
      </c>
      <c r="BM66" s="185">
        <v>0</v>
      </c>
      <c r="BN66" s="185">
        <v>66563413.969999999</v>
      </c>
      <c r="BO66" s="185">
        <v>0</v>
      </c>
      <c r="BP66" s="185">
        <v>0</v>
      </c>
      <c r="BQ66" s="185">
        <v>0</v>
      </c>
      <c r="BR66" s="185">
        <v>7887758.4500000002</v>
      </c>
      <c r="BS66" s="185">
        <v>5853.99</v>
      </c>
      <c r="BT66" s="185">
        <v>0</v>
      </c>
      <c r="BU66" s="185">
        <v>0</v>
      </c>
      <c r="BV66" s="185">
        <v>12805013.470000001</v>
      </c>
      <c r="BW66" s="185">
        <v>563684.66</v>
      </c>
      <c r="BX66" s="185">
        <v>4579459.28</v>
      </c>
      <c r="BY66" s="185">
        <v>14779.41</v>
      </c>
      <c r="BZ66" s="185">
        <v>2396.94</v>
      </c>
      <c r="CA66" s="185">
        <v>50824.08</v>
      </c>
      <c r="CB66" s="185">
        <v>1182.18</v>
      </c>
      <c r="CC66" s="185">
        <v>2181822.39</v>
      </c>
      <c r="CD66" s="252" t="s">
        <v>221</v>
      </c>
      <c r="CE66" s="195">
        <f t="shared" si="0"/>
        <v>411125322.15999997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1110060</v>
      </c>
      <c r="D67" s="195">
        <f>ROUND(D51+D52,0)</f>
        <v>221181</v>
      </c>
      <c r="E67" s="195">
        <f t="shared" ref="E67:BP67" si="3">ROUND(E51+E52,0)</f>
        <v>14255</v>
      </c>
      <c r="F67" s="195">
        <f t="shared" si="3"/>
        <v>0</v>
      </c>
      <c r="G67" s="195">
        <f t="shared" si="3"/>
        <v>496</v>
      </c>
      <c r="H67" s="195">
        <f t="shared" si="3"/>
        <v>33221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139723</v>
      </c>
      <c r="P67" s="195">
        <f t="shared" si="3"/>
        <v>5599469</v>
      </c>
      <c r="Q67" s="195">
        <f t="shared" si="3"/>
        <v>107871</v>
      </c>
      <c r="R67" s="195">
        <f t="shared" si="3"/>
        <v>331473</v>
      </c>
      <c r="S67" s="195">
        <f t="shared" si="3"/>
        <v>262602</v>
      </c>
      <c r="T67" s="195">
        <f t="shared" si="3"/>
        <v>0</v>
      </c>
      <c r="U67" s="195">
        <f t="shared" si="3"/>
        <v>750394</v>
      </c>
      <c r="V67" s="195">
        <f t="shared" si="3"/>
        <v>1027987</v>
      </c>
      <c r="W67" s="195">
        <f t="shared" si="3"/>
        <v>580745</v>
      </c>
      <c r="X67" s="195">
        <f t="shared" si="3"/>
        <v>360383</v>
      </c>
      <c r="Y67" s="195">
        <f t="shared" si="3"/>
        <v>2659370</v>
      </c>
      <c r="Z67" s="195">
        <f t="shared" si="3"/>
        <v>1006643</v>
      </c>
      <c r="AA67" s="195">
        <f t="shared" si="3"/>
        <v>441352</v>
      </c>
      <c r="AB67" s="195">
        <f t="shared" si="3"/>
        <v>49205</v>
      </c>
      <c r="AC67" s="195">
        <f t="shared" si="3"/>
        <v>442985</v>
      </c>
      <c r="AD67" s="195">
        <f t="shared" si="3"/>
        <v>138718</v>
      </c>
      <c r="AE67" s="195">
        <f t="shared" si="3"/>
        <v>33845</v>
      </c>
      <c r="AF67" s="195">
        <f t="shared" si="3"/>
        <v>0</v>
      </c>
      <c r="AG67" s="195">
        <f t="shared" si="3"/>
        <v>212128</v>
      </c>
      <c r="AH67" s="195">
        <f t="shared" si="3"/>
        <v>0</v>
      </c>
      <c r="AI67" s="195">
        <f t="shared" si="3"/>
        <v>0</v>
      </c>
      <c r="AJ67" s="195">
        <f t="shared" si="3"/>
        <v>908143</v>
      </c>
      <c r="AK67" s="195">
        <f t="shared" si="3"/>
        <v>1672</v>
      </c>
      <c r="AL67" s="195">
        <f t="shared" si="3"/>
        <v>-5465</v>
      </c>
      <c r="AM67" s="195">
        <f t="shared" si="3"/>
        <v>0</v>
      </c>
      <c r="AN67" s="195">
        <f t="shared" si="3"/>
        <v>12664</v>
      </c>
      <c r="AO67" s="195">
        <f t="shared" si="3"/>
        <v>0</v>
      </c>
      <c r="AP67" s="195">
        <f t="shared" si="3"/>
        <v>249082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52828</v>
      </c>
      <c r="AU67" s="195">
        <f t="shared" si="3"/>
        <v>0</v>
      </c>
      <c r="AV67" s="195">
        <f t="shared" si="3"/>
        <v>100841</v>
      </c>
      <c r="AW67" s="195">
        <f t="shared" si="3"/>
        <v>0</v>
      </c>
      <c r="AX67" s="195">
        <f t="shared" si="3"/>
        <v>0</v>
      </c>
      <c r="AY67" s="195">
        <f t="shared" si="3"/>
        <v>64905</v>
      </c>
      <c r="AZ67" s="195">
        <f>ROUND(AZ51+AZ52,0)</f>
        <v>75513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1656206</v>
      </c>
      <c r="BF67" s="195">
        <f t="shared" si="3"/>
        <v>56025</v>
      </c>
      <c r="BG67" s="195">
        <f t="shared" si="3"/>
        <v>132016</v>
      </c>
      <c r="BH67" s="195">
        <f t="shared" si="3"/>
        <v>174264</v>
      </c>
      <c r="BI67" s="195">
        <f t="shared" si="3"/>
        <v>34221559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10878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123633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53358870</v>
      </c>
      <c r="CF67" s="255"/>
    </row>
    <row r="68" spans="1:84" ht="12.65" customHeight="1" x14ac:dyDescent="0.35">
      <c r="A68" s="171" t="s">
        <v>240</v>
      </c>
      <c r="B68" s="175"/>
      <c r="C68" s="184">
        <v>194384.79</v>
      </c>
      <c r="D68" s="184">
        <v>335809.89</v>
      </c>
      <c r="E68" s="184">
        <v>25324.82</v>
      </c>
      <c r="F68" s="184">
        <v>0</v>
      </c>
      <c r="G68" s="184">
        <v>39622.160000000003</v>
      </c>
      <c r="H68" s="184">
        <v>41.04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67337.78</v>
      </c>
      <c r="P68" s="185">
        <v>2638095.21</v>
      </c>
      <c r="Q68" s="185">
        <v>88816.33</v>
      </c>
      <c r="R68" s="185">
        <v>90275.99</v>
      </c>
      <c r="S68" s="185">
        <v>1056768.05</v>
      </c>
      <c r="T68" s="185">
        <v>0</v>
      </c>
      <c r="U68" s="185">
        <v>347706.45</v>
      </c>
      <c r="V68" s="185">
        <v>319993.98</v>
      </c>
      <c r="W68" s="185">
        <v>14096.13</v>
      </c>
      <c r="X68" s="185">
        <v>476.32</v>
      </c>
      <c r="Y68" s="185">
        <v>195177.42</v>
      </c>
      <c r="Z68" s="185">
        <v>6062.92</v>
      </c>
      <c r="AA68" s="185">
        <v>0</v>
      </c>
      <c r="AB68" s="185">
        <v>1477787.64</v>
      </c>
      <c r="AC68" s="185">
        <v>266251.94</v>
      </c>
      <c r="AD68" s="185">
        <v>0</v>
      </c>
      <c r="AE68" s="185">
        <v>595.6</v>
      </c>
      <c r="AF68" s="185">
        <v>0</v>
      </c>
      <c r="AG68" s="185">
        <v>165580.95000000001</v>
      </c>
      <c r="AH68" s="185">
        <v>0</v>
      </c>
      <c r="AI68" s="185">
        <v>0</v>
      </c>
      <c r="AJ68" s="185">
        <v>4466694.4800000004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4551825.2</v>
      </c>
      <c r="AQ68" s="185">
        <v>0</v>
      </c>
      <c r="AR68" s="185">
        <v>0</v>
      </c>
      <c r="AS68" s="185">
        <v>0</v>
      </c>
      <c r="AT68" s="185">
        <v>171.12</v>
      </c>
      <c r="AU68" s="185">
        <v>0</v>
      </c>
      <c r="AV68" s="185">
        <v>6851.16</v>
      </c>
      <c r="AW68" s="185">
        <v>9580.7999999999993</v>
      </c>
      <c r="AX68" s="185">
        <v>0</v>
      </c>
      <c r="AY68" s="185">
        <v>2504.7800000000002</v>
      </c>
      <c r="AZ68" s="185">
        <v>5408.92</v>
      </c>
      <c r="BA68" s="185">
        <v>0</v>
      </c>
      <c r="BB68" s="185">
        <v>41.04</v>
      </c>
      <c r="BC68" s="185">
        <v>0</v>
      </c>
      <c r="BD68" s="185">
        <v>0</v>
      </c>
      <c r="BE68" s="185">
        <v>4899630.7</v>
      </c>
      <c r="BF68" s="185">
        <v>31.01</v>
      </c>
      <c r="BG68" s="185">
        <v>333285.01</v>
      </c>
      <c r="BH68" s="185">
        <v>0</v>
      </c>
      <c r="BI68" s="185">
        <v>1252729.28</v>
      </c>
      <c r="BJ68" s="185">
        <v>0</v>
      </c>
      <c r="BK68" s="185">
        <v>0</v>
      </c>
      <c r="BL68" s="185">
        <v>0</v>
      </c>
      <c r="BM68" s="185">
        <v>0</v>
      </c>
      <c r="BN68" s="185">
        <v>4427.57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366</v>
      </c>
      <c r="BX68" s="185">
        <v>218851.55</v>
      </c>
      <c r="BY68" s="185">
        <v>1981.71</v>
      </c>
      <c r="BZ68" s="185">
        <v>76.64</v>
      </c>
      <c r="CA68" s="185">
        <v>108424.76</v>
      </c>
      <c r="CB68" s="185">
        <v>26608.93</v>
      </c>
      <c r="CC68" s="185">
        <v>507531.38</v>
      </c>
      <c r="CD68" s="252" t="s">
        <v>221</v>
      </c>
      <c r="CE68" s="195">
        <f t="shared" si="0"/>
        <v>23727227.450000007</v>
      </c>
      <c r="CF68" s="255"/>
    </row>
    <row r="69" spans="1:84" ht="12.65" customHeight="1" x14ac:dyDescent="0.35">
      <c r="A69" s="171" t="s">
        <v>241</v>
      </c>
      <c r="B69" s="175"/>
      <c r="C69" s="184">
        <v>31374.11</v>
      </c>
      <c r="D69" s="184">
        <v>23495.53</v>
      </c>
      <c r="E69" s="185">
        <v>3276.64</v>
      </c>
      <c r="F69" s="185">
        <v>0</v>
      </c>
      <c r="G69" s="184">
        <v>11558.17</v>
      </c>
      <c r="H69" s="184">
        <v>430.38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2927.54</v>
      </c>
      <c r="P69" s="185">
        <v>35114.29</v>
      </c>
      <c r="Q69" s="185">
        <v>7452.8</v>
      </c>
      <c r="R69" s="224">
        <v>4306.3599999999997</v>
      </c>
      <c r="S69" s="185">
        <v>1441035.18</v>
      </c>
      <c r="T69" s="184">
        <v>0</v>
      </c>
      <c r="U69" s="185">
        <v>376196.8</v>
      </c>
      <c r="V69" s="185">
        <v>145939.28</v>
      </c>
      <c r="W69" s="184">
        <v>13425.15</v>
      </c>
      <c r="X69" s="185">
        <v>15388.54</v>
      </c>
      <c r="Y69" s="185">
        <v>392027.87</v>
      </c>
      <c r="Z69" s="185">
        <v>103773.95</v>
      </c>
      <c r="AA69" s="185">
        <v>19771.009999999998</v>
      </c>
      <c r="AB69" s="185">
        <v>368820.93</v>
      </c>
      <c r="AC69" s="185">
        <v>391.3</v>
      </c>
      <c r="AD69" s="185">
        <v>535</v>
      </c>
      <c r="AE69" s="185">
        <v>22330.46</v>
      </c>
      <c r="AF69" s="185">
        <v>0</v>
      </c>
      <c r="AG69" s="185">
        <v>12631.72</v>
      </c>
      <c r="AH69" s="185">
        <v>0</v>
      </c>
      <c r="AI69" s="185">
        <v>0</v>
      </c>
      <c r="AJ69" s="185">
        <v>133318.67000000001</v>
      </c>
      <c r="AK69" s="185">
        <v>2726.79</v>
      </c>
      <c r="AL69" s="185">
        <v>2790.42</v>
      </c>
      <c r="AM69" s="185">
        <v>0</v>
      </c>
      <c r="AN69" s="185">
        <v>41.14</v>
      </c>
      <c r="AO69" s="184">
        <v>0</v>
      </c>
      <c r="AP69" s="185">
        <v>402637.57</v>
      </c>
      <c r="AQ69" s="184">
        <v>0</v>
      </c>
      <c r="AR69" s="184">
        <v>0</v>
      </c>
      <c r="AS69" s="184">
        <v>0</v>
      </c>
      <c r="AT69" s="184">
        <v>28985.91</v>
      </c>
      <c r="AU69" s="185">
        <v>0</v>
      </c>
      <c r="AV69" s="185">
        <v>4198.84</v>
      </c>
      <c r="AW69" s="185">
        <v>150</v>
      </c>
      <c r="AX69" s="185">
        <v>0</v>
      </c>
      <c r="AY69" s="185">
        <v>519</v>
      </c>
      <c r="AZ69" s="185">
        <v>49438.97</v>
      </c>
      <c r="BA69" s="185">
        <v>2563.13</v>
      </c>
      <c r="BB69" s="185">
        <v>65119.79</v>
      </c>
      <c r="BC69" s="185">
        <v>0</v>
      </c>
      <c r="BD69" s="185">
        <v>457.77</v>
      </c>
      <c r="BE69" s="185">
        <v>332057.56</v>
      </c>
      <c r="BF69" s="185">
        <v>8771.0300000000007</v>
      </c>
      <c r="BG69" s="185">
        <v>2403.67</v>
      </c>
      <c r="BH69" s="224">
        <v>0</v>
      </c>
      <c r="BI69" s="185">
        <v>11651858.960000001</v>
      </c>
      <c r="BJ69" s="185">
        <v>0.51</v>
      </c>
      <c r="BK69" s="185">
        <v>1.81</v>
      </c>
      <c r="BL69" s="185">
        <v>0</v>
      </c>
      <c r="BM69" s="185">
        <v>0</v>
      </c>
      <c r="BN69" s="185">
        <v>1234157.06</v>
      </c>
      <c r="BO69" s="185">
        <v>0</v>
      </c>
      <c r="BP69" s="185">
        <v>0</v>
      </c>
      <c r="BQ69" s="185">
        <v>0</v>
      </c>
      <c r="BR69" s="185">
        <v>29100</v>
      </c>
      <c r="BS69" s="185">
        <v>42.96</v>
      </c>
      <c r="BT69" s="185">
        <v>0</v>
      </c>
      <c r="BU69" s="185">
        <v>0</v>
      </c>
      <c r="BV69" s="185">
        <v>0</v>
      </c>
      <c r="BW69" s="185">
        <v>265831.34000000003</v>
      </c>
      <c r="BX69" s="185">
        <v>17964473.129999999</v>
      </c>
      <c r="BY69" s="185">
        <v>28661.360000000001</v>
      </c>
      <c r="BZ69" s="185">
        <v>7495</v>
      </c>
      <c r="CA69" s="185">
        <v>220135.3</v>
      </c>
      <c r="CB69" s="185">
        <v>61</v>
      </c>
      <c r="CC69" s="185">
        <v>90849.48</v>
      </c>
      <c r="CD69" s="188"/>
      <c r="CE69" s="195">
        <f t="shared" si="0"/>
        <v>35561051.179999992</v>
      </c>
      <c r="CF69" s="255"/>
    </row>
    <row r="70" spans="1:84" ht="12.65" customHeight="1" x14ac:dyDescent="0.35">
      <c r="A70" s="171" t="s">
        <v>242</v>
      </c>
      <c r="B70" s="175"/>
      <c r="C70" s="184">
        <v>1930</v>
      </c>
      <c r="D70" s="184">
        <v>6336.14</v>
      </c>
      <c r="E70" s="184">
        <v>900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2680</v>
      </c>
      <c r="P70" s="184">
        <v>0</v>
      </c>
      <c r="Q70" s="184">
        <v>0</v>
      </c>
      <c r="R70" s="184">
        <v>1471.16</v>
      </c>
      <c r="S70" s="184">
        <v>71631.44</v>
      </c>
      <c r="T70" s="184">
        <v>0</v>
      </c>
      <c r="U70" s="185">
        <v>2416876.25</v>
      </c>
      <c r="V70" s="184">
        <v>468907.4</v>
      </c>
      <c r="W70" s="184">
        <v>0</v>
      </c>
      <c r="X70" s="185">
        <v>0</v>
      </c>
      <c r="Y70" s="185">
        <v>203691.6</v>
      </c>
      <c r="Z70" s="185">
        <v>914689.69</v>
      </c>
      <c r="AA70" s="185">
        <v>0</v>
      </c>
      <c r="AB70" s="185">
        <v>126038661.59</v>
      </c>
      <c r="AC70" s="185">
        <v>0</v>
      </c>
      <c r="AD70" s="185">
        <v>0</v>
      </c>
      <c r="AE70" s="185">
        <v>158</v>
      </c>
      <c r="AF70" s="185">
        <v>0</v>
      </c>
      <c r="AG70" s="185">
        <v>0</v>
      </c>
      <c r="AH70" s="185">
        <v>0</v>
      </c>
      <c r="AI70" s="185">
        <v>0</v>
      </c>
      <c r="AJ70" s="185">
        <v>2208212.8199999998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23513374.5</v>
      </c>
      <c r="AQ70" s="185">
        <v>0</v>
      </c>
      <c r="AR70" s="185">
        <v>0</v>
      </c>
      <c r="AS70" s="185">
        <v>0</v>
      </c>
      <c r="AT70" s="185">
        <v>-841.93</v>
      </c>
      <c r="AU70" s="185">
        <v>0</v>
      </c>
      <c r="AV70" s="185">
        <v>0</v>
      </c>
      <c r="AW70" s="185">
        <v>0</v>
      </c>
      <c r="AX70" s="185">
        <v>0</v>
      </c>
      <c r="AY70" s="185">
        <v>219834.71</v>
      </c>
      <c r="AZ70" s="185">
        <v>4312603.82</v>
      </c>
      <c r="BA70" s="185">
        <v>0</v>
      </c>
      <c r="BB70" s="185">
        <v>0</v>
      </c>
      <c r="BC70" s="185">
        <v>0</v>
      </c>
      <c r="BD70" s="185">
        <v>0</v>
      </c>
      <c r="BE70" s="185">
        <v>5746232.5800000001</v>
      </c>
      <c r="BF70" s="185">
        <v>506059.65</v>
      </c>
      <c r="BG70" s="185">
        <v>182383.63</v>
      </c>
      <c r="BH70" s="185">
        <v>0</v>
      </c>
      <c r="BI70" s="185">
        <v>13954086.689999999</v>
      </c>
      <c r="BJ70" s="185">
        <v>0</v>
      </c>
      <c r="BK70" s="185">
        <v>178261.61</v>
      </c>
      <c r="BL70" s="185">
        <v>0</v>
      </c>
      <c r="BM70" s="185">
        <v>0</v>
      </c>
      <c r="BN70" s="185">
        <v>969796.81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93.32</v>
      </c>
      <c r="BW70" s="185">
        <v>0</v>
      </c>
      <c r="BX70" s="185">
        <v>0</v>
      </c>
      <c r="BY70" s="185">
        <v>0</v>
      </c>
      <c r="BZ70" s="185">
        <v>90</v>
      </c>
      <c r="CA70" s="185">
        <v>0</v>
      </c>
      <c r="CB70" s="185">
        <v>0</v>
      </c>
      <c r="CC70" s="185">
        <v>0</v>
      </c>
      <c r="CD70" s="188"/>
      <c r="CE70" s="195">
        <f t="shared" si="0"/>
        <v>181918121.48000002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70392780.690000013</v>
      </c>
      <c r="D71" s="195">
        <f t="shared" ref="D71:AI71" si="5">SUM(D61:D69)-D70</f>
        <v>106951277.84999999</v>
      </c>
      <c r="E71" s="195">
        <f t="shared" si="5"/>
        <v>17852459.73</v>
      </c>
      <c r="F71" s="195">
        <f t="shared" si="5"/>
        <v>0</v>
      </c>
      <c r="G71" s="195">
        <f t="shared" si="5"/>
        <v>4922532.6500000013</v>
      </c>
      <c r="H71" s="195">
        <f t="shared" si="5"/>
        <v>7160304.0299999993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1377272.8399999999</v>
      </c>
      <c r="O71" s="195">
        <f t="shared" si="5"/>
        <v>24910833.790000003</v>
      </c>
      <c r="P71" s="195">
        <f t="shared" si="5"/>
        <v>131146283.95999999</v>
      </c>
      <c r="Q71" s="195">
        <f t="shared" si="5"/>
        <v>21292855.469999995</v>
      </c>
      <c r="R71" s="195">
        <f t="shared" si="5"/>
        <v>21796340.100000001</v>
      </c>
      <c r="S71" s="195">
        <f t="shared" si="5"/>
        <v>18022621.640000001</v>
      </c>
      <c r="T71" s="195">
        <f t="shared" si="5"/>
        <v>0</v>
      </c>
      <c r="U71" s="195">
        <f t="shared" si="5"/>
        <v>85466164.439999998</v>
      </c>
      <c r="V71" s="195">
        <f t="shared" si="5"/>
        <v>68073400.769999996</v>
      </c>
      <c r="W71" s="195">
        <f t="shared" si="5"/>
        <v>6772826.9000000004</v>
      </c>
      <c r="X71" s="195">
        <f t="shared" si="5"/>
        <v>6887528.7200000007</v>
      </c>
      <c r="Y71" s="195">
        <f t="shared" si="5"/>
        <v>49716642.229999997</v>
      </c>
      <c r="Z71" s="195">
        <f t="shared" si="5"/>
        <v>11388607.959999999</v>
      </c>
      <c r="AA71" s="195">
        <f t="shared" si="5"/>
        <v>6080285.6500000004</v>
      </c>
      <c r="AB71" s="195">
        <f t="shared" si="5"/>
        <v>151044587.25999996</v>
      </c>
      <c r="AC71" s="195">
        <f t="shared" si="5"/>
        <v>11465756.370000003</v>
      </c>
      <c r="AD71" s="195">
        <f t="shared" si="5"/>
        <v>2213369.92</v>
      </c>
      <c r="AE71" s="195">
        <f t="shared" si="5"/>
        <v>15441150.950000001</v>
      </c>
      <c r="AF71" s="195">
        <f t="shared" si="5"/>
        <v>0</v>
      </c>
      <c r="AG71" s="195">
        <f t="shared" si="5"/>
        <v>31720906.960000001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108644075.12</v>
      </c>
      <c r="AK71" s="195">
        <f t="shared" si="6"/>
        <v>5012284.8100000005</v>
      </c>
      <c r="AL71" s="195">
        <f t="shared" si="6"/>
        <v>1935737.3699999999</v>
      </c>
      <c r="AM71" s="195">
        <f t="shared" si="6"/>
        <v>0</v>
      </c>
      <c r="AN71" s="195">
        <f t="shared" si="6"/>
        <v>136136.68000000002</v>
      </c>
      <c r="AO71" s="195">
        <f t="shared" si="6"/>
        <v>0</v>
      </c>
      <c r="AP71" s="195">
        <f t="shared" si="6"/>
        <v>30785843.57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49530206.029999994</v>
      </c>
      <c r="AU71" s="195">
        <f t="shared" si="6"/>
        <v>0</v>
      </c>
      <c r="AV71" s="195">
        <f t="shared" si="6"/>
        <v>7724237.1500000004</v>
      </c>
      <c r="AW71" s="195">
        <f t="shared" si="6"/>
        <v>41448259.799999997</v>
      </c>
      <c r="AX71" s="195">
        <f t="shared" si="6"/>
        <v>0</v>
      </c>
      <c r="AY71" s="195">
        <f t="shared" si="6"/>
        <v>9148184.8999999985</v>
      </c>
      <c r="AZ71" s="195">
        <f t="shared" si="6"/>
        <v>2918082.91</v>
      </c>
      <c r="BA71" s="195">
        <f t="shared" si="6"/>
        <v>729589.8</v>
      </c>
      <c r="BB71" s="195">
        <f t="shared" si="6"/>
        <v>13752539.32</v>
      </c>
      <c r="BC71" s="195">
        <f t="shared" si="6"/>
        <v>0</v>
      </c>
      <c r="BD71" s="195">
        <f t="shared" si="6"/>
        <v>5134162.5</v>
      </c>
      <c r="BE71" s="195">
        <f t="shared" si="6"/>
        <v>62533858.38000001</v>
      </c>
      <c r="BF71" s="195">
        <f t="shared" si="6"/>
        <v>17360547.900000006</v>
      </c>
      <c r="BG71" s="195">
        <f t="shared" si="6"/>
        <v>4417283.88</v>
      </c>
      <c r="BH71" s="195">
        <f t="shared" si="6"/>
        <v>113084223.63000001</v>
      </c>
      <c r="BI71" s="195">
        <f t="shared" si="6"/>
        <v>24000308.900000006</v>
      </c>
      <c r="BJ71" s="195">
        <f t="shared" si="6"/>
        <v>6906598.1399999997</v>
      </c>
      <c r="BK71" s="195">
        <f t="shared" si="6"/>
        <v>22459614.689999998</v>
      </c>
      <c r="BL71" s="195">
        <f t="shared" si="6"/>
        <v>3437344.96</v>
      </c>
      <c r="BM71" s="195">
        <f t="shared" si="6"/>
        <v>0</v>
      </c>
      <c r="BN71" s="195">
        <f t="shared" si="6"/>
        <v>71324986.589999989</v>
      </c>
      <c r="BO71" s="195">
        <f t="shared" si="6"/>
        <v>87009.209999999992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8074384.7000000002</v>
      </c>
      <c r="BS71" s="195">
        <f t="shared" si="7"/>
        <v>588457.42999999993</v>
      </c>
      <c r="BT71" s="195">
        <f t="shared" si="7"/>
        <v>0</v>
      </c>
      <c r="BU71" s="195">
        <f t="shared" si="7"/>
        <v>0</v>
      </c>
      <c r="BV71" s="195">
        <f t="shared" si="7"/>
        <v>12804920.15</v>
      </c>
      <c r="BW71" s="195">
        <f t="shared" si="7"/>
        <v>10142585.789999999</v>
      </c>
      <c r="BX71" s="195">
        <f t="shared" si="7"/>
        <v>32630816.73</v>
      </c>
      <c r="BY71" s="195">
        <f t="shared" si="7"/>
        <v>4136945.13</v>
      </c>
      <c r="BZ71" s="195">
        <f t="shared" si="7"/>
        <v>11154335.870000001</v>
      </c>
      <c r="CA71" s="195">
        <f t="shared" si="7"/>
        <v>2532444.9799999995</v>
      </c>
      <c r="CB71" s="195">
        <f t="shared" si="7"/>
        <v>187645.32</v>
      </c>
      <c r="CC71" s="195">
        <f t="shared" si="7"/>
        <v>144257159.06999996</v>
      </c>
      <c r="CD71" s="248">
        <f>CD69-CD70</f>
        <v>0</v>
      </c>
      <c r="CE71" s="195">
        <f>SUM(CE61:CE69)-CE70</f>
        <v>1701117602.2900004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>
        <v>235979428.78</v>
      </c>
      <c r="D73" s="184">
        <v>361275540.5</v>
      </c>
      <c r="E73" s="185">
        <v>60226443.479999997</v>
      </c>
      <c r="F73" s="185">
        <v>0</v>
      </c>
      <c r="G73" s="184">
        <v>17139829</v>
      </c>
      <c r="H73" s="184">
        <v>22724452.399999999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2303000.85</v>
      </c>
      <c r="O73" s="184">
        <v>63588673.93</v>
      </c>
      <c r="P73" s="185">
        <v>331264568.57999998</v>
      </c>
      <c r="Q73" s="185">
        <v>16003612.300000001</v>
      </c>
      <c r="R73" s="185">
        <v>50331027.439999998</v>
      </c>
      <c r="S73" s="185">
        <v>0</v>
      </c>
      <c r="T73" s="185">
        <v>0</v>
      </c>
      <c r="U73" s="185">
        <v>231640160.81</v>
      </c>
      <c r="V73" s="185">
        <v>173856391.12</v>
      </c>
      <c r="W73" s="185">
        <v>14101510.48</v>
      </c>
      <c r="X73" s="185">
        <v>52276905.020000003</v>
      </c>
      <c r="Y73" s="185">
        <v>83493565.480000004</v>
      </c>
      <c r="Z73" s="185">
        <v>7036695.8399999999</v>
      </c>
      <c r="AA73" s="185">
        <v>1551459.57</v>
      </c>
      <c r="AB73" s="185">
        <v>321726466.42000002</v>
      </c>
      <c r="AC73" s="185">
        <v>51476107.090000004</v>
      </c>
      <c r="AD73" s="185">
        <v>9985746.9700000007</v>
      </c>
      <c r="AE73" s="185">
        <v>14046350.42</v>
      </c>
      <c r="AF73" s="185">
        <v>0</v>
      </c>
      <c r="AG73" s="185">
        <v>46476341.960000001</v>
      </c>
      <c r="AH73" s="185">
        <v>0</v>
      </c>
      <c r="AI73" s="185">
        <v>0</v>
      </c>
      <c r="AJ73" s="185">
        <v>21400640.120000001</v>
      </c>
      <c r="AK73" s="185">
        <v>11145999.75</v>
      </c>
      <c r="AL73" s="185">
        <v>7624883.4900000002</v>
      </c>
      <c r="AM73" s="185">
        <v>0</v>
      </c>
      <c r="AN73" s="185">
        <v>38241.33</v>
      </c>
      <c r="AO73" s="185">
        <v>0</v>
      </c>
      <c r="AP73" s="185">
        <v>132653.78</v>
      </c>
      <c r="AQ73" s="185">
        <v>0</v>
      </c>
      <c r="AR73" s="185">
        <v>0</v>
      </c>
      <c r="AS73" s="185">
        <v>0</v>
      </c>
      <c r="AT73" s="185">
        <v>73527263.780000001</v>
      </c>
      <c r="AU73" s="185">
        <v>0</v>
      </c>
      <c r="AV73" s="185">
        <v>8093305.0000000019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2290467265.6900001</v>
      </c>
      <c r="CF73" s="255"/>
    </row>
    <row r="74" spans="1:84" ht="12.65" customHeight="1" x14ac:dyDescent="0.35">
      <c r="A74" s="171" t="s">
        <v>246</v>
      </c>
      <c r="B74" s="175"/>
      <c r="C74" s="184">
        <v>1117176.3400000001</v>
      </c>
      <c r="D74" s="184">
        <v>9834091.9399999995</v>
      </c>
      <c r="E74" s="185">
        <v>3395924.83</v>
      </c>
      <c r="F74" s="185">
        <v>0</v>
      </c>
      <c r="G74" s="184">
        <v>11128.59</v>
      </c>
      <c r="H74" s="184">
        <v>83306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210188.58</v>
      </c>
      <c r="O74" s="184">
        <v>2268367.58</v>
      </c>
      <c r="P74" s="185">
        <v>304100323.42000002</v>
      </c>
      <c r="Q74" s="185">
        <v>38681579.100000001</v>
      </c>
      <c r="R74" s="185">
        <v>80319822.900000006</v>
      </c>
      <c r="S74" s="185">
        <v>0</v>
      </c>
      <c r="T74" s="185">
        <v>0</v>
      </c>
      <c r="U74" s="185">
        <v>221464414.96000001</v>
      </c>
      <c r="V74" s="185">
        <v>206325491.22999999</v>
      </c>
      <c r="W74" s="185">
        <v>84410831.519999996</v>
      </c>
      <c r="X74" s="185">
        <v>108795554.87</v>
      </c>
      <c r="Y74" s="185">
        <v>171664162.30000001</v>
      </c>
      <c r="Z74" s="185">
        <v>92272597.319999993</v>
      </c>
      <c r="AA74" s="185">
        <v>25965298.760000002</v>
      </c>
      <c r="AB74" s="185">
        <v>413675583.06</v>
      </c>
      <c r="AC74" s="185">
        <v>8625917.7200000007</v>
      </c>
      <c r="AD74" s="185">
        <v>928731.62</v>
      </c>
      <c r="AE74" s="185">
        <v>19752743.52</v>
      </c>
      <c r="AF74" s="185">
        <v>0</v>
      </c>
      <c r="AG74" s="185">
        <v>133060591.70999999</v>
      </c>
      <c r="AH74" s="185">
        <v>0</v>
      </c>
      <c r="AI74" s="185">
        <v>0</v>
      </c>
      <c r="AJ74" s="185">
        <v>233194342.31999999</v>
      </c>
      <c r="AK74" s="185">
        <v>1342266.11</v>
      </c>
      <c r="AL74" s="185">
        <v>327223.15999999997</v>
      </c>
      <c r="AM74" s="185">
        <v>0</v>
      </c>
      <c r="AN74" s="185">
        <v>1071739.79</v>
      </c>
      <c r="AO74" s="185">
        <v>0</v>
      </c>
      <c r="AP74" s="185">
        <v>14067331.880000001</v>
      </c>
      <c r="AQ74" s="185">
        <v>0</v>
      </c>
      <c r="AR74" s="185">
        <v>0</v>
      </c>
      <c r="AS74" s="185">
        <v>0</v>
      </c>
      <c r="AT74" s="185">
        <v>1219427.3500000001</v>
      </c>
      <c r="AU74" s="185">
        <v>0</v>
      </c>
      <c r="AV74" s="185">
        <v>8888641.9600000009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2187074800.4400001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237096605.12</v>
      </c>
      <c r="D75" s="195">
        <f t="shared" si="9"/>
        <v>371109632.44</v>
      </c>
      <c r="E75" s="195">
        <f t="shared" si="9"/>
        <v>63622368.309999995</v>
      </c>
      <c r="F75" s="195">
        <f t="shared" si="9"/>
        <v>0</v>
      </c>
      <c r="G75" s="195">
        <f t="shared" si="9"/>
        <v>17150957.59</v>
      </c>
      <c r="H75" s="195">
        <f t="shared" si="9"/>
        <v>22807758.399999999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2513189.4300000002</v>
      </c>
      <c r="O75" s="195">
        <f t="shared" si="9"/>
        <v>65857041.509999998</v>
      </c>
      <c r="P75" s="195">
        <f t="shared" si="9"/>
        <v>635364892</v>
      </c>
      <c r="Q75" s="195">
        <f t="shared" si="9"/>
        <v>54685191.400000006</v>
      </c>
      <c r="R75" s="195">
        <f t="shared" si="9"/>
        <v>130650850.34</v>
      </c>
      <c r="S75" s="195">
        <f t="shared" si="9"/>
        <v>0</v>
      </c>
      <c r="T75" s="195">
        <f t="shared" si="9"/>
        <v>0</v>
      </c>
      <c r="U75" s="195">
        <f t="shared" si="9"/>
        <v>453104575.76999998</v>
      </c>
      <c r="V75" s="195">
        <f t="shared" si="9"/>
        <v>380181882.35000002</v>
      </c>
      <c r="W75" s="195">
        <f t="shared" si="9"/>
        <v>98512342</v>
      </c>
      <c r="X75" s="195">
        <f t="shared" si="9"/>
        <v>161072459.89000002</v>
      </c>
      <c r="Y75" s="195">
        <f t="shared" si="9"/>
        <v>255157727.78000003</v>
      </c>
      <c r="Z75" s="195">
        <f t="shared" si="9"/>
        <v>99309293.159999996</v>
      </c>
      <c r="AA75" s="195">
        <f t="shared" si="9"/>
        <v>27516758.330000002</v>
      </c>
      <c r="AB75" s="195">
        <f t="shared" si="9"/>
        <v>735402049.48000002</v>
      </c>
      <c r="AC75" s="195">
        <f t="shared" si="9"/>
        <v>60102024.810000002</v>
      </c>
      <c r="AD75" s="195">
        <f t="shared" si="9"/>
        <v>10914478.59</v>
      </c>
      <c r="AE75" s="195">
        <f t="shared" si="9"/>
        <v>33799093.939999998</v>
      </c>
      <c r="AF75" s="195">
        <f t="shared" si="9"/>
        <v>0</v>
      </c>
      <c r="AG75" s="195">
        <f t="shared" si="9"/>
        <v>179536933.66999999</v>
      </c>
      <c r="AH75" s="195">
        <f t="shared" si="9"/>
        <v>0</v>
      </c>
      <c r="AI75" s="195">
        <f t="shared" si="9"/>
        <v>0</v>
      </c>
      <c r="AJ75" s="195">
        <f t="shared" si="9"/>
        <v>254594982.44</v>
      </c>
      <c r="AK75" s="195">
        <f t="shared" si="9"/>
        <v>12488265.859999999</v>
      </c>
      <c r="AL75" s="195">
        <f t="shared" si="9"/>
        <v>7952106.6500000004</v>
      </c>
      <c r="AM75" s="195">
        <f t="shared" si="9"/>
        <v>0</v>
      </c>
      <c r="AN75" s="195">
        <f t="shared" si="9"/>
        <v>1109981.1200000001</v>
      </c>
      <c r="AO75" s="195">
        <f t="shared" si="9"/>
        <v>0</v>
      </c>
      <c r="AP75" s="195">
        <f t="shared" si="9"/>
        <v>14199985.66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74746691.129999995</v>
      </c>
      <c r="AU75" s="195">
        <f t="shared" si="9"/>
        <v>0</v>
      </c>
      <c r="AV75" s="195">
        <f t="shared" si="9"/>
        <v>16981946.960000001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4477542066.1299992</v>
      </c>
      <c r="CF75" s="255"/>
    </row>
    <row r="76" spans="1:84" ht="12.65" customHeight="1" x14ac:dyDescent="0.35">
      <c r="A76" s="171" t="s">
        <v>248</v>
      </c>
      <c r="B76" s="175"/>
      <c r="C76" s="184">
        <v>116419</v>
      </c>
      <c r="D76" s="184">
        <v>180585</v>
      </c>
      <c r="E76" s="185">
        <v>42451</v>
      </c>
      <c r="F76" s="185">
        <v>0</v>
      </c>
      <c r="G76" s="184">
        <v>7547</v>
      </c>
      <c r="H76" s="184">
        <v>12517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14504</v>
      </c>
      <c r="P76" s="185">
        <v>116364</v>
      </c>
      <c r="Q76" s="185">
        <v>40097</v>
      </c>
      <c r="R76" s="185">
        <v>4449.96</v>
      </c>
      <c r="S76" s="185">
        <v>28080</v>
      </c>
      <c r="T76" s="185">
        <v>0</v>
      </c>
      <c r="U76" s="185">
        <v>70440</v>
      </c>
      <c r="V76" s="185">
        <v>30377</v>
      </c>
      <c r="W76" s="185">
        <v>20954</v>
      </c>
      <c r="X76" s="185">
        <v>14600</v>
      </c>
      <c r="Y76" s="185">
        <v>86238.03</v>
      </c>
      <c r="Z76" s="185">
        <v>34284</v>
      </c>
      <c r="AA76" s="185">
        <v>4154</v>
      </c>
      <c r="AB76" s="185">
        <v>23570.620000000003</v>
      </c>
      <c r="AC76" s="185">
        <v>5235</v>
      </c>
      <c r="AD76" s="185">
        <v>2037</v>
      </c>
      <c r="AE76" s="185">
        <v>26908</v>
      </c>
      <c r="AF76" s="185">
        <v>0</v>
      </c>
      <c r="AG76" s="185">
        <v>26555</v>
      </c>
      <c r="AH76" s="185">
        <v>0</v>
      </c>
      <c r="AI76" s="185">
        <v>0</v>
      </c>
      <c r="AJ76" s="185">
        <v>263140.17</v>
      </c>
      <c r="AK76" s="185">
        <v>4024</v>
      </c>
      <c r="AL76" s="185">
        <v>1699</v>
      </c>
      <c r="AM76" s="185">
        <v>0</v>
      </c>
      <c r="AN76" s="185">
        <v>1661</v>
      </c>
      <c r="AO76" s="185">
        <v>0</v>
      </c>
      <c r="AP76" s="185">
        <v>2669</v>
      </c>
      <c r="AQ76" s="185">
        <v>0</v>
      </c>
      <c r="AR76" s="185">
        <v>0</v>
      </c>
      <c r="AS76" s="185">
        <v>0</v>
      </c>
      <c r="AT76" s="185">
        <v>20057</v>
      </c>
      <c r="AU76" s="185">
        <v>0</v>
      </c>
      <c r="AV76" s="185">
        <v>7656.35</v>
      </c>
      <c r="AW76" s="185">
        <v>9949</v>
      </c>
      <c r="AX76" s="185">
        <v>0</v>
      </c>
      <c r="AY76" s="185">
        <v>20636</v>
      </c>
      <c r="AZ76" s="185">
        <v>22254</v>
      </c>
      <c r="BA76" s="185">
        <v>583</v>
      </c>
      <c r="BB76" s="185">
        <v>2989.25</v>
      </c>
      <c r="BC76" s="185">
        <v>0</v>
      </c>
      <c r="BD76" s="185">
        <v>592</v>
      </c>
      <c r="BE76" s="185">
        <v>29300</v>
      </c>
      <c r="BF76" s="185">
        <v>20518</v>
      </c>
      <c r="BG76" s="185">
        <v>5003</v>
      </c>
      <c r="BH76" s="185">
        <v>0</v>
      </c>
      <c r="BI76" s="185">
        <v>369971</v>
      </c>
      <c r="BJ76" s="185">
        <v>265</v>
      </c>
      <c r="BK76" s="185">
        <v>223</v>
      </c>
      <c r="BL76" s="185">
        <v>1249</v>
      </c>
      <c r="BM76" s="185">
        <v>0</v>
      </c>
      <c r="BN76" s="185">
        <v>6010</v>
      </c>
      <c r="BO76" s="185">
        <v>283</v>
      </c>
      <c r="BP76" s="185">
        <v>0</v>
      </c>
      <c r="BQ76" s="185">
        <v>0</v>
      </c>
      <c r="BR76" s="185">
        <v>1065</v>
      </c>
      <c r="BS76" s="185">
        <v>1387</v>
      </c>
      <c r="BT76" s="185">
        <v>0</v>
      </c>
      <c r="BU76" s="185">
        <v>0</v>
      </c>
      <c r="BV76" s="185">
        <v>4880</v>
      </c>
      <c r="BW76" s="185">
        <v>4275</v>
      </c>
      <c r="BX76" s="185">
        <v>2056.75</v>
      </c>
      <c r="BY76" s="185">
        <v>4396</v>
      </c>
      <c r="BZ76" s="185">
        <v>0</v>
      </c>
      <c r="CA76" s="185">
        <v>712</v>
      </c>
      <c r="CB76" s="185">
        <v>100</v>
      </c>
      <c r="CC76" s="185">
        <v>520</v>
      </c>
      <c r="CD76" s="252" t="s">
        <v>221</v>
      </c>
      <c r="CE76" s="195">
        <f t="shared" si="8"/>
        <v>1718490.1300000001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44413</v>
      </c>
      <c r="D77" s="184">
        <v>266546</v>
      </c>
      <c r="E77" s="184">
        <v>36951</v>
      </c>
      <c r="F77" s="184" t="s">
        <v>1270</v>
      </c>
      <c r="G77" s="184">
        <v>17862</v>
      </c>
      <c r="H77" s="184">
        <v>24366</v>
      </c>
      <c r="I77" s="184" t="s">
        <v>1270</v>
      </c>
      <c r="J77" s="184" t="s">
        <v>1270</v>
      </c>
      <c r="K77" s="184" t="s">
        <v>1270</v>
      </c>
      <c r="L77" s="184" t="s">
        <v>1270</v>
      </c>
      <c r="M77" s="184" t="s">
        <v>1270</v>
      </c>
      <c r="N77" s="184">
        <v>1080</v>
      </c>
      <c r="O77" s="184">
        <v>28602</v>
      </c>
      <c r="P77" s="184">
        <v>18029</v>
      </c>
      <c r="Q77" s="184">
        <v>3513</v>
      </c>
      <c r="R77" s="184" t="s">
        <v>1270</v>
      </c>
      <c r="S77" s="184" t="s">
        <v>1270</v>
      </c>
      <c r="T77" s="184" t="s">
        <v>1270</v>
      </c>
      <c r="U77" s="184" t="s">
        <v>1270</v>
      </c>
      <c r="V77" s="184">
        <v>264</v>
      </c>
      <c r="W77" s="184" t="s">
        <v>1270</v>
      </c>
      <c r="X77" s="184" t="s">
        <v>1270</v>
      </c>
      <c r="Y77" s="184">
        <v>0</v>
      </c>
      <c r="Z77" s="184">
        <v>0</v>
      </c>
      <c r="AA77" s="184" t="s">
        <v>1270</v>
      </c>
      <c r="AB77" s="184" t="s">
        <v>1270</v>
      </c>
      <c r="AC77" s="184" t="s">
        <v>1270</v>
      </c>
      <c r="AD77" s="184" t="s">
        <v>1270</v>
      </c>
      <c r="AE77" s="184" t="s">
        <v>1270</v>
      </c>
      <c r="AF77" s="184" t="s">
        <v>1270</v>
      </c>
      <c r="AG77" s="184">
        <v>3201</v>
      </c>
      <c r="AH77" s="184" t="s">
        <v>1270</v>
      </c>
      <c r="AI77" s="184" t="s">
        <v>1270</v>
      </c>
      <c r="AJ77" s="184">
        <v>34</v>
      </c>
      <c r="AK77" s="184" t="s">
        <v>1270</v>
      </c>
      <c r="AL77" s="184" t="s">
        <v>1270</v>
      </c>
      <c r="AM77" s="184" t="s">
        <v>1270</v>
      </c>
      <c r="AN77" s="184" t="s">
        <v>1270</v>
      </c>
      <c r="AO77" s="184" t="s">
        <v>1270</v>
      </c>
      <c r="AP77" s="184" t="s">
        <v>1270</v>
      </c>
      <c r="AQ77" s="184" t="s">
        <v>1270</v>
      </c>
      <c r="AR77" s="184" t="s">
        <v>1270</v>
      </c>
      <c r="AS77" s="184" t="s">
        <v>1270</v>
      </c>
      <c r="AT77" s="184" t="s">
        <v>1270</v>
      </c>
      <c r="AU77" s="184" t="s">
        <v>1270</v>
      </c>
      <c r="AV77" s="184">
        <v>1304</v>
      </c>
      <c r="AW77" s="184">
        <v>156</v>
      </c>
      <c r="AX77" s="252" t="s">
        <v>221</v>
      </c>
      <c r="AY77" s="252" t="s">
        <v>221</v>
      </c>
      <c r="AZ77" s="184" t="s">
        <v>1270</v>
      </c>
      <c r="BA77" s="184" t="s">
        <v>1270</v>
      </c>
      <c r="BB77" s="184" t="s">
        <v>1270</v>
      </c>
      <c r="BC77" s="184" t="s">
        <v>1270</v>
      </c>
      <c r="BD77" s="252" t="s">
        <v>221</v>
      </c>
      <c r="BE77" s="252" t="s">
        <v>221</v>
      </c>
      <c r="BF77" s="184">
        <v>0</v>
      </c>
      <c r="BG77" s="252" t="s">
        <v>221</v>
      </c>
      <c r="BH77" s="184" t="s">
        <v>1270</v>
      </c>
      <c r="BI77" s="184" t="s">
        <v>1270</v>
      </c>
      <c r="BJ77" s="252" t="s">
        <v>221</v>
      </c>
      <c r="BK77" s="184" t="s">
        <v>1270</v>
      </c>
      <c r="BL77" s="184" t="s">
        <v>1270</v>
      </c>
      <c r="BM77" s="184" t="s">
        <v>1270</v>
      </c>
      <c r="BN77" s="252" t="s">
        <v>221</v>
      </c>
      <c r="BO77" s="252" t="s">
        <v>221</v>
      </c>
      <c r="BP77" s="252" t="s">
        <v>221</v>
      </c>
      <c r="BQ77" s="252" t="s">
        <v>221</v>
      </c>
      <c r="BR77" s="184" t="s">
        <v>1270</v>
      </c>
      <c r="BS77" s="184" t="s">
        <v>1270</v>
      </c>
      <c r="BT77" s="184" t="s">
        <v>1270</v>
      </c>
      <c r="BU77" s="184" t="s">
        <v>1270</v>
      </c>
      <c r="BV77" s="184" t="s">
        <v>1270</v>
      </c>
      <c r="BW77" s="184" t="s">
        <v>1270</v>
      </c>
      <c r="BX77" s="184" t="s">
        <v>1270</v>
      </c>
      <c r="BY77" s="184" t="s">
        <v>1270</v>
      </c>
      <c r="BZ77" s="184" t="s">
        <v>1270</v>
      </c>
      <c r="CA77" s="184" t="s">
        <v>1270</v>
      </c>
      <c r="CB77" s="184" t="s">
        <v>1270</v>
      </c>
      <c r="CC77" s="252" t="s">
        <v>221</v>
      </c>
      <c r="CD77" s="252" t="s">
        <v>221</v>
      </c>
      <c r="CE77" s="195">
        <f>SUM(C77:CD77)</f>
        <v>446321</v>
      </c>
      <c r="CF77" s="195">
        <f>AY59-CE77</f>
        <v>-156</v>
      </c>
    </row>
    <row r="78" spans="1:84" ht="12.65" customHeight="1" x14ac:dyDescent="0.35">
      <c r="A78" s="171" t="s">
        <v>250</v>
      </c>
      <c r="B78" s="175"/>
      <c r="C78" s="184">
        <v>29321.313447590179</v>
      </c>
      <c r="D78" s="184">
        <v>45482.175494833937</v>
      </c>
      <c r="E78" s="184">
        <v>10691.717650586679</v>
      </c>
      <c r="F78" s="184">
        <v>0</v>
      </c>
      <c r="G78" s="184">
        <v>1900.7889828031769</v>
      </c>
      <c r="H78" s="184">
        <v>3152.5342119712955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3652.9804434314665</v>
      </c>
      <c r="P78" s="184">
        <v>29307.461136200993</v>
      </c>
      <c r="Q78" s="184">
        <v>10098.838723129586</v>
      </c>
      <c r="R78" s="184">
        <v>1120.7678470802737</v>
      </c>
      <c r="S78" s="184">
        <v>7072.2346146963309</v>
      </c>
      <c r="T78" s="184">
        <v>0</v>
      </c>
      <c r="U78" s="184">
        <v>17741.032986439088</v>
      </c>
      <c r="V78" s="184">
        <v>7650.7575103500876</v>
      </c>
      <c r="W78" s="184">
        <v>5277.4787790721839</v>
      </c>
      <c r="X78" s="184">
        <v>3677.1590233107704</v>
      </c>
      <c r="Y78" s="184">
        <v>21719.928093633214</v>
      </c>
      <c r="Z78" s="184">
        <v>8634.7753393963321</v>
      </c>
      <c r="AA78" s="184">
        <v>1046.2273001940371</v>
      </c>
      <c r="AB78" s="184">
        <v>5936.5012341115971</v>
      </c>
      <c r="AC78" s="184">
        <v>1318.4881840432797</v>
      </c>
      <c r="AD78" s="184">
        <v>513.03924181397531</v>
      </c>
      <c r="AE78" s="184">
        <v>6777.0544520031644</v>
      </c>
      <c r="AF78" s="184">
        <v>0</v>
      </c>
      <c r="AG78" s="184">
        <v>6688.1477989053092</v>
      </c>
      <c r="AH78" s="184">
        <v>0</v>
      </c>
      <c r="AI78" s="184">
        <v>0</v>
      </c>
      <c r="AJ78" s="184">
        <v>66274.537706234943</v>
      </c>
      <c r="AK78" s="184">
        <v>1013.4854732741466</v>
      </c>
      <c r="AL78" s="184">
        <v>427.91049182226027</v>
      </c>
      <c r="AM78" s="184">
        <v>0</v>
      </c>
      <c r="AN78" s="184">
        <v>418.33980395336914</v>
      </c>
      <c r="AO78" s="184">
        <v>0</v>
      </c>
      <c r="AP78" s="184">
        <v>672.21489268605796</v>
      </c>
      <c r="AQ78" s="184">
        <v>0</v>
      </c>
      <c r="AR78" s="184">
        <v>0</v>
      </c>
      <c r="AS78" s="184">
        <v>0</v>
      </c>
      <c r="AT78" s="184">
        <v>5051.5601733249405</v>
      </c>
      <c r="AU78" s="184">
        <v>0</v>
      </c>
      <c r="AV78" s="184">
        <v>1928.3298964469466</v>
      </c>
      <c r="AW78" s="184">
        <v>2505.7572001999215</v>
      </c>
      <c r="AX78" s="252" t="s">
        <v>221</v>
      </c>
      <c r="AY78" s="252" t="s">
        <v>221</v>
      </c>
      <c r="AZ78" s="252" t="s">
        <v>221</v>
      </c>
      <c r="BA78" s="184">
        <v>146.83450072535476</v>
      </c>
      <c r="BB78" s="184">
        <v>752.87312400217274</v>
      </c>
      <c r="BC78" s="184">
        <v>0</v>
      </c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0</v>
      </c>
      <c r="BI78" s="184">
        <v>93180.97267214446</v>
      </c>
      <c r="BJ78" s="252" t="s">
        <v>221</v>
      </c>
      <c r="BK78" s="184">
        <v>56.164826177965871</v>
      </c>
      <c r="BL78" s="184">
        <v>314.57339863802412</v>
      </c>
      <c r="BM78" s="184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349.3301072145232</v>
      </c>
      <c r="BT78" s="184">
        <v>0</v>
      </c>
      <c r="BU78" s="184">
        <v>0</v>
      </c>
      <c r="BV78" s="184">
        <v>1229.0778105312713</v>
      </c>
      <c r="BW78" s="184">
        <v>1076.7023852502427</v>
      </c>
      <c r="BX78" s="184">
        <v>518.0134809037279</v>
      </c>
      <c r="BY78" s="184">
        <v>1107.1774703064484</v>
      </c>
      <c r="BZ78" s="184">
        <v>0</v>
      </c>
      <c r="CA78" s="184">
        <v>179.32446743816908</v>
      </c>
      <c r="CB78" s="184">
        <v>25.186020707608016</v>
      </c>
      <c r="CC78" s="252" t="s">
        <v>221</v>
      </c>
      <c r="CD78" s="252" t="s">
        <v>221</v>
      </c>
      <c r="CE78" s="195">
        <f t="shared" si="8"/>
        <v>406009.76839757961</v>
      </c>
      <c r="CF78" s="195"/>
    </row>
    <row r="79" spans="1:84" ht="12.65" customHeight="1" x14ac:dyDescent="0.35">
      <c r="A79" s="171" t="s">
        <v>251</v>
      </c>
      <c r="B79" s="175"/>
      <c r="C79" s="225">
        <v>463540.21</v>
      </c>
      <c r="D79" s="225">
        <v>966568.22999999986</v>
      </c>
      <c r="E79" s="184">
        <v>57548.88</v>
      </c>
      <c r="F79" s="184" t="s">
        <v>1270</v>
      </c>
      <c r="G79" s="184">
        <v>56682.75</v>
      </c>
      <c r="H79" s="184">
        <v>13144.38</v>
      </c>
      <c r="I79" s="184" t="s">
        <v>1270</v>
      </c>
      <c r="J79" s="184" t="s">
        <v>1270</v>
      </c>
      <c r="K79" s="184" t="s">
        <v>1270</v>
      </c>
      <c r="L79" s="184" t="s">
        <v>1270</v>
      </c>
      <c r="M79" s="184" t="s">
        <v>1270</v>
      </c>
      <c r="N79" s="184" t="s">
        <v>1270</v>
      </c>
      <c r="O79" s="184">
        <v>193123.69</v>
      </c>
      <c r="P79" s="184">
        <v>482747.39999999997</v>
      </c>
      <c r="Q79" s="184">
        <v>171122.75</v>
      </c>
      <c r="R79" s="184">
        <v>45.96</v>
      </c>
      <c r="S79" s="184">
        <v>10991.69</v>
      </c>
      <c r="T79" s="184" t="s">
        <v>1270</v>
      </c>
      <c r="U79" s="184">
        <v>37208.149999999994</v>
      </c>
      <c r="V79" s="184">
        <v>125924.53</v>
      </c>
      <c r="W79" s="184">
        <v>85653.66</v>
      </c>
      <c r="X79" s="184">
        <v>70262.53</v>
      </c>
      <c r="Y79" s="184">
        <v>267641.30000000005</v>
      </c>
      <c r="Z79" s="184">
        <v>85326.36</v>
      </c>
      <c r="AA79" s="184">
        <v>34583.879999999997</v>
      </c>
      <c r="AB79" s="184">
        <v>12618.59</v>
      </c>
      <c r="AC79" s="184">
        <v>2570.83</v>
      </c>
      <c r="AD79" s="184">
        <v>500.13</v>
      </c>
      <c r="AE79" s="184">
        <v>17977.84</v>
      </c>
      <c r="AF79" s="184" t="s">
        <v>1270</v>
      </c>
      <c r="AG79" s="184">
        <v>195667.68</v>
      </c>
      <c r="AH79" s="184" t="s">
        <v>1270</v>
      </c>
      <c r="AI79" s="184" t="s">
        <v>1270</v>
      </c>
      <c r="AJ79" s="184">
        <v>279577.71000000002</v>
      </c>
      <c r="AK79" s="184" t="s">
        <v>1270</v>
      </c>
      <c r="AL79" s="184" t="s">
        <v>1270</v>
      </c>
      <c r="AM79" s="184" t="s">
        <v>1270</v>
      </c>
      <c r="AN79" s="184">
        <v>5817.22</v>
      </c>
      <c r="AO79" s="184" t="s">
        <v>1270</v>
      </c>
      <c r="AP79" s="184" t="s">
        <v>1270</v>
      </c>
      <c r="AQ79" s="184" t="s">
        <v>1270</v>
      </c>
      <c r="AR79" s="184" t="s">
        <v>1270</v>
      </c>
      <c r="AS79" s="184" t="s">
        <v>1270</v>
      </c>
      <c r="AT79" s="184">
        <v>281.40999999999997</v>
      </c>
      <c r="AU79" s="184" t="s">
        <v>1270</v>
      </c>
      <c r="AV79" s="184">
        <v>14022.18</v>
      </c>
      <c r="AW79" s="184">
        <v>6946.27</v>
      </c>
      <c r="AX79" s="252" t="s">
        <v>221</v>
      </c>
      <c r="AY79" s="252" t="s">
        <v>221</v>
      </c>
      <c r="AZ79" s="252" t="s">
        <v>221</v>
      </c>
      <c r="BA79" s="252" t="s">
        <v>221</v>
      </c>
      <c r="BB79" s="184">
        <v>0</v>
      </c>
      <c r="BC79" s="184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184" t="s">
        <v>1270</v>
      </c>
      <c r="BI79" s="184">
        <v>2317.4299999999998</v>
      </c>
      <c r="BJ79" s="252" t="s">
        <v>221</v>
      </c>
      <c r="BK79" s="184" t="s">
        <v>1270</v>
      </c>
      <c r="BL79" s="184" t="s">
        <v>1270</v>
      </c>
      <c r="BM79" s="184" t="s">
        <v>1270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 t="s">
        <v>1270</v>
      </c>
      <c r="BT79" s="184" t="s">
        <v>1270</v>
      </c>
      <c r="BU79" s="184" t="s">
        <v>1270</v>
      </c>
      <c r="BV79" s="184" t="s">
        <v>1270</v>
      </c>
      <c r="BW79" s="184" t="s">
        <v>1270</v>
      </c>
      <c r="BX79" s="184" t="s">
        <v>1270</v>
      </c>
      <c r="BY79" s="184" t="s">
        <v>1270</v>
      </c>
      <c r="BZ79" s="184" t="s">
        <v>1270</v>
      </c>
      <c r="CA79" s="184" t="s">
        <v>1270</v>
      </c>
      <c r="CB79" s="184" t="s">
        <v>1270</v>
      </c>
      <c r="CC79" s="252" t="s">
        <v>221</v>
      </c>
      <c r="CD79" s="252" t="s">
        <v>221</v>
      </c>
      <c r="CE79" s="195">
        <f t="shared" si="8"/>
        <v>3660413.6399999997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358.37</v>
      </c>
      <c r="D80" s="187">
        <v>559.67999999999995</v>
      </c>
      <c r="E80" s="187">
        <v>89.72</v>
      </c>
      <c r="F80" s="187" t="s">
        <v>1270</v>
      </c>
      <c r="G80" s="187">
        <v>22.12</v>
      </c>
      <c r="H80" s="187">
        <v>25.07</v>
      </c>
      <c r="I80" s="187" t="s">
        <v>1270</v>
      </c>
      <c r="J80" s="187" t="s">
        <v>1270</v>
      </c>
      <c r="K80" s="187" t="s">
        <v>1270</v>
      </c>
      <c r="L80" s="187" t="s">
        <v>1270</v>
      </c>
      <c r="M80" s="187" t="s">
        <v>1270</v>
      </c>
      <c r="N80" s="187">
        <v>8.0299999999999994</v>
      </c>
      <c r="O80" s="187">
        <v>121.55</v>
      </c>
      <c r="P80" s="187">
        <v>187.70999999999998</v>
      </c>
      <c r="Q80" s="187">
        <v>99.02000000000001</v>
      </c>
      <c r="R80" s="187">
        <v>0</v>
      </c>
      <c r="S80" s="187">
        <v>0.02</v>
      </c>
      <c r="T80" s="187" t="s">
        <v>1270</v>
      </c>
      <c r="U80" s="187">
        <v>0.03</v>
      </c>
      <c r="V80" s="187">
        <v>50.86</v>
      </c>
      <c r="W80" s="187" t="s">
        <v>1270</v>
      </c>
      <c r="X80" s="187">
        <v>0</v>
      </c>
      <c r="Y80" s="187">
        <v>27.509999999999998</v>
      </c>
      <c r="Z80" s="187">
        <v>8.4</v>
      </c>
      <c r="AA80" s="187" t="s">
        <v>1270</v>
      </c>
      <c r="AB80" s="187">
        <v>0</v>
      </c>
      <c r="AC80" s="187" t="s">
        <v>1270</v>
      </c>
      <c r="AD80" s="187">
        <v>5.07</v>
      </c>
      <c r="AE80" s="187" t="s">
        <v>1270</v>
      </c>
      <c r="AF80" s="187" t="s">
        <v>1270</v>
      </c>
      <c r="AG80" s="187">
        <v>85.93</v>
      </c>
      <c r="AH80" s="187" t="s">
        <v>1270</v>
      </c>
      <c r="AI80" s="187" t="s">
        <v>1270</v>
      </c>
      <c r="AJ80" s="187">
        <v>233.95</v>
      </c>
      <c r="AK80" s="187" t="s">
        <v>1270</v>
      </c>
      <c r="AL80" s="187" t="s">
        <v>1270</v>
      </c>
      <c r="AM80" s="187" t="s">
        <v>1270</v>
      </c>
      <c r="AN80" s="187" t="s">
        <v>1270</v>
      </c>
      <c r="AO80" s="187" t="s">
        <v>1270</v>
      </c>
      <c r="AP80" s="187">
        <v>53.510000000000005</v>
      </c>
      <c r="AQ80" s="187" t="s">
        <v>1270</v>
      </c>
      <c r="AR80" s="187" t="s">
        <v>1270</v>
      </c>
      <c r="AS80" s="187" t="s">
        <v>1270</v>
      </c>
      <c r="AT80" s="187">
        <v>47.87</v>
      </c>
      <c r="AU80" s="187" t="s">
        <v>1270</v>
      </c>
      <c r="AV80" s="187">
        <v>26.46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2010.8799999999997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1282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1272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 t="s">
        <v>1281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27320</v>
      </c>
      <c r="D111" s="174">
        <v>185389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2800</v>
      </c>
      <c r="D114" s="174">
        <v>5215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129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262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21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476</v>
      </c>
    </row>
    <row r="128" spans="1:5" ht="12.65" customHeight="1" x14ac:dyDescent="0.35">
      <c r="A128" s="173" t="s">
        <v>292</v>
      </c>
      <c r="B128" s="172" t="s">
        <v>256</v>
      </c>
      <c r="C128" s="189">
        <v>810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48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11150</v>
      </c>
      <c r="C138" s="189">
        <v>4986</v>
      </c>
      <c r="D138" s="174">
        <v>11184</v>
      </c>
      <c r="E138" s="175">
        <f>SUM(B138:D138)</f>
        <v>27320</v>
      </c>
    </row>
    <row r="139" spans="1:6" ht="12.65" customHeight="1" x14ac:dyDescent="0.35">
      <c r="A139" s="173" t="s">
        <v>215</v>
      </c>
      <c r="B139" s="174">
        <v>78941</v>
      </c>
      <c r="C139" s="189">
        <v>39151</v>
      </c>
      <c r="D139" s="174">
        <v>67297</v>
      </c>
      <c r="E139" s="175">
        <f>SUM(B139:D139)</f>
        <v>185389</v>
      </c>
    </row>
    <row r="140" spans="1:6" ht="12.65" customHeight="1" x14ac:dyDescent="0.35">
      <c r="A140" s="173" t="s">
        <v>298</v>
      </c>
      <c r="B140" s="174">
        <v>270996</v>
      </c>
      <c r="C140" s="174">
        <v>122831</v>
      </c>
      <c r="D140" s="174">
        <v>465775</v>
      </c>
      <c r="E140" s="175">
        <f>SUM(B140:D140)</f>
        <v>859602</v>
      </c>
    </row>
    <row r="141" spans="1:6" ht="12.65" customHeight="1" x14ac:dyDescent="0.35">
      <c r="A141" s="173" t="s">
        <v>245</v>
      </c>
      <c r="B141" s="174">
        <v>933417133</v>
      </c>
      <c r="C141" s="189">
        <v>413406987</v>
      </c>
      <c r="D141" s="174">
        <v>943643147</v>
      </c>
      <c r="E141" s="175">
        <f>SUM(B141:D141)</f>
        <v>2290467267</v>
      </c>
      <c r="F141" s="199"/>
    </row>
    <row r="142" spans="1:6" ht="12.65" customHeight="1" x14ac:dyDescent="0.35">
      <c r="A142" s="173" t="s">
        <v>246</v>
      </c>
      <c r="B142" s="174">
        <v>734796875</v>
      </c>
      <c r="C142" s="189">
        <v>313410468</v>
      </c>
      <c r="D142" s="174">
        <v>1138867458</v>
      </c>
      <c r="E142" s="175">
        <f>SUM(B142:D142)</f>
        <v>2187074801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44018876</v>
      </c>
      <c r="C157" s="174">
        <v>18256763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38844048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603688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3737982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87166787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26236888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4214643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160804036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15364239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8362988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23727227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15150883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2443735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17594618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993512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993512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>
        <v>15655382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15655382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10816822</v>
      </c>
      <c r="C195" s="189">
        <v>0</v>
      </c>
      <c r="D195" s="174">
        <v>0</v>
      </c>
      <c r="E195" s="175">
        <f t="shared" ref="E195:E203" si="10">SUM(B195:C195)-D195</f>
        <v>10816822</v>
      </c>
    </row>
    <row r="196" spans="1:8" ht="12.65" customHeight="1" x14ac:dyDescent="0.35">
      <c r="A196" s="173" t="s">
        <v>333</v>
      </c>
      <c r="B196" s="174">
        <v>13690837</v>
      </c>
      <c r="C196" s="189">
        <v>-20378</v>
      </c>
      <c r="D196" s="174">
        <v>0</v>
      </c>
      <c r="E196" s="175">
        <f t="shared" si="10"/>
        <v>13670459</v>
      </c>
    </row>
    <row r="197" spans="1:8" ht="12.65" customHeight="1" x14ac:dyDescent="0.35">
      <c r="A197" s="173" t="s">
        <v>334</v>
      </c>
      <c r="B197" s="174">
        <v>932097238</v>
      </c>
      <c r="C197" s="189">
        <v>6132980</v>
      </c>
      <c r="D197" s="174">
        <v>0</v>
      </c>
      <c r="E197" s="175">
        <f t="shared" si="10"/>
        <v>938230218</v>
      </c>
    </row>
    <row r="198" spans="1:8" ht="12.65" customHeight="1" x14ac:dyDescent="0.35">
      <c r="A198" s="173" t="s">
        <v>335</v>
      </c>
      <c r="B198" s="174">
        <v>163745924</v>
      </c>
      <c r="C198" s="189">
        <v>-121216</v>
      </c>
      <c r="D198" s="174">
        <v>0</v>
      </c>
      <c r="E198" s="175">
        <f t="shared" si="10"/>
        <v>163624708</v>
      </c>
    </row>
    <row r="199" spans="1:8" ht="12.65" customHeight="1" x14ac:dyDescent="0.35">
      <c r="A199" s="173" t="s">
        <v>336</v>
      </c>
      <c r="B199" s="174">
        <v>1687367</v>
      </c>
      <c r="C199" s="189">
        <v>0</v>
      </c>
      <c r="D199" s="174">
        <v>-6800</v>
      </c>
      <c r="E199" s="175">
        <f t="shared" si="10"/>
        <v>1694167</v>
      </c>
    </row>
    <row r="200" spans="1:8" ht="12.65" customHeight="1" x14ac:dyDescent="0.35">
      <c r="A200" s="173" t="s">
        <v>337</v>
      </c>
      <c r="B200" s="174">
        <v>452514705</v>
      </c>
      <c r="C200" s="189">
        <v>26272445</v>
      </c>
      <c r="D200" s="174">
        <v>2014855</v>
      </c>
      <c r="E200" s="175">
        <f t="shared" si="10"/>
        <v>476772295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44006545</v>
      </c>
      <c r="C203" s="189">
        <v>26280732</v>
      </c>
      <c r="D203" s="174">
        <v>1301004</v>
      </c>
      <c r="E203" s="175">
        <f t="shared" si="10"/>
        <v>68986273</v>
      </c>
    </row>
    <row r="204" spans="1:8" ht="12.65" customHeight="1" x14ac:dyDescent="0.35">
      <c r="A204" s="173" t="s">
        <v>203</v>
      </c>
      <c r="B204" s="175">
        <f>SUM(B195:B203)</f>
        <v>1618559438</v>
      </c>
      <c r="C204" s="191">
        <f>SUM(C195:C203)</f>
        <v>58544563</v>
      </c>
      <c r="D204" s="175">
        <f>SUM(D195:D203)</f>
        <v>3309059</v>
      </c>
      <c r="E204" s="175">
        <f>SUM(E195:E203)</f>
        <v>1673794942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8716521</v>
      </c>
      <c r="C209" s="189">
        <v>395382</v>
      </c>
      <c r="D209" s="174">
        <v>20378</v>
      </c>
      <c r="E209" s="175">
        <f t="shared" ref="E209:E216" si="11">SUM(B209:C209)-D209</f>
        <v>9091525</v>
      </c>
      <c r="H209" s="262"/>
    </row>
    <row r="210" spans="1:8" ht="12.65" customHeight="1" x14ac:dyDescent="0.35">
      <c r="A210" s="173" t="s">
        <v>334</v>
      </c>
      <c r="B210" s="174">
        <v>461092108</v>
      </c>
      <c r="C210" s="189">
        <v>29402387</v>
      </c>
      <c r="D210" s="174">
        <v>805369</v>
      </c>
      <c r="E210" s="175">
        <f t="shared" si="11"/>
        <v>489689126</v>
      </c>
      <c r="H210" s="262"/>
    </row>
    <row r="211" spans="1:8" ht="12.65" customHeight="1" x14ac:dyDescent="0.35">
      <c r="A211" s="173" t="s">
        <v>335</v>
      </c>
      <c r="B211" s="174">
        <v>140419272</v>
      </c>
      <c r="C211" s="189">
        <v>4495249</v>
      </c>
      <c r="D211" s="174">
        <v>981799</v>
      </c>
      <c r="E211" s="175">
        <f t="shared" si="11"/>
        <v>143932722</v>
      </c>
      <c r="H211" s="262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v>406409399</v>
      </c>
      <c r="C213" s="189">
        <v>19065851</v>
      </c>
      <c r="D213" s="174">
        <v>1720729.32</v>
      </c>
      <c r="E213" s="175">
        <f t="shared" si="11"/>
        <v>423754520.68000001</v>
      </c>
      <c r="H213" s="262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62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1016637300</v>
      </c>
      <c r="C217" s="191">
        <f>SUM(C208:C216)</f>
        <v>53358869</v>
      </c>
      <c r="D217" s="175">
        <f>SUM(D208:D216)</f>
        <v>3528275.3200000003</v>
      </c>
      <c r="E217" s="175">
        <f>SUM(E208:E216)</f>
        <v>1066467893.6800001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19679077</v>
      </c>
      <c r="D221" s="172">
        <f>C221</f>
        <v>19679077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1208107164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551729288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932577812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2692414264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6807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17005152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23332903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40338055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2752431396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130446173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758480742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483098587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54335312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35074402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11222623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506460665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>
        <v>246351779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10335150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256686929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10816822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13670459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938230218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163624708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1694167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476772295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68986273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1673794942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1066467894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607327048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259278858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267900566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527179424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1897654066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56808255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82186725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58417518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83186598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51012292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3260479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19659483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354531350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153864859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153864859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19659483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326726394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665081625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1011467502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19659483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991808019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397449839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1897654067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1897654066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2290467266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2187074800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4477542066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19679077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2692414262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40338054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2752431393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1725110673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181918121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181918121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1907028794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593124013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160804035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131930947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463211129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10192714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411125322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53358869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23727227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17594618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993512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15655382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1317538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1883035306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23993488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126523692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150517180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150517180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University of Washington Medical Center   H-0     FYE 6/30/21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27320</v>
      </c>
      <c r="C414" s="194">
        <f>E138</f>
        <v>27320</v>
      </c>
      <c r="D414" s="179"/>
    </row>
    <row r="415" spans="1:5" ht="12.65" customHeight="1" x14ac:dyDescent="0.35">
      <c r="A415" s="179" t="s">
        <v>464</v>
      </c>
      <c r="B415" s="179">
        <f>D111</f>
        <v>185389</v>
      </c>
      <c r="C415" s="179">
        <f>E139</f>
        <v>185389</v>
      </c>
      <c r="D415" s="194">
        <f>SUM(C59:H59)+N59</f>
        <v>185389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2800</v>
      </c>
    </row>
    <row r="424" spans="1:7" ht="12.65" customHeight="1" x14ac:dyDescent="0.35">
      <c r="A424" s="179" t="s">
        <v>1244</v>
      </c>
      <c r="B424" s="179">
        <f>D114</f>
        <v>5215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593124013</v>
      </c>
      <c r="C427" s="179">
        <f t="shared" ref="C427:C434" si="13">CE61</f>
        <v>593124014.36000001</v>
      </c>
      <c r="D427" s="179"/>
    </row>
    <row r="428" spans="1:7" ht="12.65" customHeight="1" x14ac:dyDescent="0.35">
      <c r="A428" s="179" t="s">
        <v>3</v>
      </c>
      <c r="B428" s="179">
        <f t="shared" si="12"/>
        <v>160804035</v>
      </c>
      <c r="C428" s="179">
        <f t="shared" si="13"/>
        <v>160804032</v>
      </c>
      <c r="D428" s="179">
        <f>D173</f>
        <v>160804036</v>
      </c>
    </row>
    <row r="429" spans="1:7" ht="12.65" customHeight="1" x14ac:dyDescent="0.35">
      <c r="A429" s="179" t="s">
        <v>236</v>
      </c>
      <c r="B429" s="179">
        <f t="shared" si="12"/>
        <v>131930947</v>
      </c>
      <c r="C429" s="179">
        <f t="shared" si="13"/>
        <v>131930947.45</v>
      </c>
      <c r="D429" s="179"/>
    </row>
    <row r="430" spans="1:7" ht="12.65" customHeight="1" x14ac:dyDescent="0.35">
      <c r="A430" s="179" t="s">
        <v>237</v>
      </c>
      <c r="B430" s="179">
        <f t="shared" si="12"/>
        <v>463211129</v>
      </c>
      <c r="C430" s="179">
        <f t="shared" si="13"/>
        <v>463211544.93000013</v>
      </c>
      <c r="D430" s="179"/>
    </row>
    <row r="431" spans="1:7" ht="12.65" customHeight="1" x14ac:dyDescent="0.35">
      <c r="A431" s="179" t="s">
        <v>444</v>
      </c>
      <c r="B431" s="179">
        <f t="shared" si="12"/>
        <v>10192714</v>
      </c>
      <c r="C431" s="179">
        <f t="shared" si="13"/>
        <v>10192714.24</v>
      </c>
      <c r="D431" s="179"/>
    </row>
    <row r="432" spans="1:7" ht="12.65" customHeight="1" x14ac:dyDescent="0.35">
      <c r="A432" s="179" t="s">
        <v>445</v>
      </c>
      <c r="B432" s="179">
        <f t="shared" si="12"/>
        <v>411125322</v>
      </c>
      <c r="C432" s="179">
        <f t="shared" si="13"/>
        <v>411125322.15999997</v>
      </c>
      <c r="D432" s="179"/>
    </row>
    <row r="433" spans="1:7" ht="12.65" customHeight="1" x14ac:dyDescent="0.35">
      <c r="A433" s="179" t="s">
        <v>6</v>
      </c>
      <c r="B433" s="179">
        <f t="shared" si="12"/>
        <v>53358869</v>
      </c>
      <c r="C433" s="179">
        <f t="shared" si="13"/>
        <v>53358870</v>
      </c>
      <c r="D433" s="179">
        <f>C217</f>
        <v>53358869</v>
      </c>
    </row>
    <row r="434" spans="1:7" ht="12.65" customHeight="1" x14ac:dyDescent="0.35">
      <c r="A434" s="179" t="s">
        <v>474</v>
      </c>
      <c r="B434" s="179">
        <f t="shared" si="12"/>
        <v>23727227</v>
      </c>
      <c r="C434" s="179">
        <f t="shared" si="13"/>
        <v>23727227.450000007</v>
      </c>
      <c r="D434" s="179">
        <f>D177</f>
        <v>23727227</v>
      </c>
    </row>
    <row r="435" spans="1:7" ht="12.65" customHeight="1" x14ac:dyDescent="0.35">
      <c r="A435" s="179" t="s">
        <v>447</v>
      </c>
      <c r="B435" s="179">
        <f t="shared" si="12"/>
        <v>17594618</v>
      </c>
      <c r="C435" s="179"/>
      <c r="D435" s="179">
        <f>D181</f>
        <v>17594618</v>
      </c>
    </row>
    <row r="436" spans="1:7" ht="12.65" customHeight="1" x14ac:dyDescent="0.35">
      <c r="A436" s="179" t="s">
        <v>475</v>
      </c>
      <c r="B436" s="179">
        <f t="shared" si="12"/>
        <v>993512</v>
      </c>
      <c r="C436" s="179"/>
      <c r="D436" s="179">
        <f>D186</f>
        <v>993512</v>
      </c>
    </row>
    <row r="437" spans="1:7" ht="12.65" customHeight="1" x14ac:dyDescent="0.35">
      <c r="A437" s="194" t="s">
        <v>449</v>
      </c>
      <c r="B437" s="194">
        <f t="shared" si="12"/>
        <v>15655382</v>
      </c>
      <c r="C437" s="194"/>
      <c r="D437" s="194">
        <f>D190</f>
        <v>15655382</v>
      </c>
    </row>
    <row r="438" spans="1:7" ht="12.65" customHeight="1" x14ac:dyDescent="0.35">
      <c r="A438" s="194" t="s">
        <v>476</v>
      </c>
      <c r="B438" s="194">
        <f>C386+C387+C388</f>
        <v>34243512</v>
      </c>
      <c r="C438" s="194">
        <f>CD69</f>
        <v>0</v>
      </c>
      <c r="D438" s="194">
        <f>D181+D186+D190</f>
        <v>34243512</v>
      </c>
    </row>
    <row r="439" spans="1:7" ht="12.65" customHeight="1" x14ac:dyDescent="0.35">
      <c r="A439" s="179" t="s">
        <v>451</v>
      </c>
      <c r="B439" s="194">
        <f>C389</f>
        <v>1317538</v>
      </c>
      <c r="C439" s="194">
        <f>SUM(C69:CC69)</f>
        <v>35561051.179999992</v>
      </c>
      <c r="D439" s="179"/>
    </row>
    <row r="440" spans="1:7" ht="12.65" customHeight="1" x14ac:dyDescent="0.35">
      <c r="A440" s="179" t="s">
        <v>477</v>
      </c>
      <c r="B440" s="194">
        <f>B438+B439</f>
        <v>35561050</v>
      </c>
      <c r="C440" s="194">
        <f>CE69</f>
        <v>35561051.179999992</v>
      </c>
      <c r="D440" s="179"/>
    </row>
    <row r="441" spans="1:7" ht="12.65" customHeight="1" x14ac:dyDescent="0.35">
      <c r="A441" s="179" t="s">
        <v>478</v>
      </c>
      <c r="B441" s="179">
        <f>D390</f>
        <v>1883035306</v>
      </c>
      <c r="C441" s="179">
        <f>SUM(C427:C437)+C440</f>
        <v>1883035723.7700005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19679077</v>
      </c>
      <c r="C444" s="179">
        <f>C363</f>
        <v>19679077</v>
      </c>
      <c r="D444" s="179"/>
    </row>
    <row r="445" spans="1:7" ht="12.65" customHeight="1" x14ac:dyDescent="0.35">
      <c r="A445" s="179" t="s">
        <v>343</v>
      </c>
      <c r="B445" s="179">
        <f>D229</f>
        <v>2692414264</v>
      </c>
      <c r="C445" s="179">
        <f>C364</f>
        <v>2692414262</v>
      </c>
      <c r="D445" s="179"/>
    </row>
    <row r="446" spans="1:7" ht="12.65" customHeight="1" x14ac:dyDescent="0.35">
      <c r="A446" s="179" t="s">
        <v>351</v>
      </c>
      <c r="B446" s="179">
        <f>D236</f>
        <v>40338055</v>
      </c>
      <c r="C446" s="179">
        <f>C365</f>
        <v>40338054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2752431396</v>
      </c>
      <c r="C448" s="179">
        <f>D367</f>
        <v>2752431393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6807</v>
      </c>
    </row>
    <row r="454" spans="1:7" ht="12.65" customHeight="1" x14ac:dyDescent="0.35">
      <c r="A454" s="179" t="s">
        <v>168</v>
      </c>
      <c r="B454" s="179">
        <f>C233</f>
        <v>17005152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23332903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181918121</v>
      </c>
      <c r="C458" s="194">
        <f>CE70</f>
        <v>181918121.48000002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2290467266</v>
      </c>
      <c r="C463" s="194">
        <f>CE73</f>
        <v>2290467265.6900001</v>
      </c>
      <c r="D463" s="194">
        <f>E141+E147+E153</f>
        <v>2290467267</v>
      </c>
    </row>
    <row r="464" spans="1:7" ht="12.65" customHeight="1" x14ac:dyDescent="0.35">
      <c r="A464" s="179" t="s">
        <v>246</v>
      </c>
      <c r="B464" s="194">
        <f>C360</f>
        <v>2187074800</v>
      </c>
      <c r="C464" s="194">
        <f>CE74</f>
        <v>2187074800.4400001</v>
      </c>
      <c r="D464" s="194">
        <f>E142+E148+E154</f>
        <v>2187074801</v>
      </c>
    </row>
    <row r="465" spans="1:7" ht="12.65" customHeight="1" x14ac:dyDescent="0.35">
      <c r="A465" s="179" t="s">
        <v>247</v>
      </c>
      <c r="B465" s="194">
        <f>D361</f>
        <v>4477542066</v>
      </c>
      <c r="C465" s="194">
        <f>CE75</f>
        <v>4477542066.1299992</v>
      </c>
      <c r="D465" s="194">
        <f>D463+D464</f>
        <v>4477542068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10816822</v>
      </c>
      <c r="C468" s="179">
        <f>E195</f>
        <v>10816822</v>
      </c>
      <c r="D468" s="179"/>
    </row>
    <row r="469" spans="1:7" ht="12.65" customHeight="1" x14ac:dyDescent="0.35">
      <c r="A469" s="179" t="s">
        <v>333</v>
      </c>
      <c r="B469" s="179">
        <f t="shared" si="14"/>
        <v>13670459</v>
      </c>
      <c r="C469" s="179">
        <f>E196</f>
        <v>13670459</v>
      </c>
      <c r="D469" s="179"/>
    </row>
    <row r="470" spans="1:7" ht="12.65" customHeight="1" x14ac:dyDescent="0.35">
      <c r="A470" s="179" t="s">
        <v>334</v>
      </c>
      <c r="B470" s="179">
        <f t="shared" si="14"/>
        <v>938230218</v>
      </c>
      <c r="C470" s="179">
        <f>E197</f>
        <v>938230218</v>
      </c>
      <c r="D470" s="179"/>
    </row>
    <row r="471" spans="1:7" ht="12.65" customHeight="1" x14ac:dyDescent="0.35">
      <c r="A471" s="179" t="s">
        <v>494</v>
      </c>
      <c r="B471" s="179">
        <f t="shared" si="14"/>
        <v>163624708</v>
      </c>
      <c r="C471" s="179">
        <f>E198</f>
        <v>163624708</v>
      </c>
      <c r="D471" s="179"/>
    </row>
    <row r="472" spans="1:7" ht="12.65" customHeight="1" x14ac:dyDescent="0.35">
      <c r="A472" s="179" t="s">
        <v>377</v>
      </c>
      <c r="B472" s="179">
        <f t="shared" si="14"/>
        <v>1694167</v>
      </c>
      <c r="C472" s="179">
        <f>E199</f>
        <v>1694167</v>
      </c>
      <c r="D472" s="179"/>
    </row>
    <row r="473" spans="1:7" ht="12.65" customHeight="1" x14ac:dyDescent="0.35">
      <c r="A473" s="179" t="s">
        <v>495</v>
      </c>
      <c r="B473" s="179">
        <f t="shared" si="14"/>
        <v>476772295</v>
      </c>
      <c r="C473" s="179">
        <f>SUM(E200:E201)</f>
        <v>476772295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68986273</v>
      </c>
      <c r="C475" s="179">
        <f>E203</f>
        <v>68986273</v>
      </c>
      <c r="D475" s="179"/>
    </row>
    <row r="476" spans="1:7" ht="12.65" customHeight="1" x14ac:dyDescent="0.35">
      <c r="A476" s="179" t="s">
        <v>203</v>
      </c>
      <c r="B476" s="179">
        <f>D275</f>
        <v>1673794942</v>
      </c>
      <c r="C476" s="179">
        <f>E204</f>
        <v>1673794942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1066467894</v>
      </c>
      <c r="C478" s="179">
        <f>E217</f>
        <v>1066467893.6800001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1897654066</v>
      </c>
    </row>
    <row r="482" spans="1:12" ht="12.65" customHeight="1" x14ac:dyDescent="0.35">
      <c r="A482" s="180" t="s">
        <v>499</v>
      </c>
      <c r="C482" s="180">
        <f>D339</f>
        <v>1897654067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128</v>
      </c>
      <c r="B493" s="264" t="str">
        <f>RIGHT('Prior Year'!C83,4)</f>
        <v>2020</v>
      </c>
      <c r="C493" s="264" t="str">
        <f>RIGHT(C82,4)</f>
        <v>0/21</v>
      </c>
      <c r="D493" s="264" t="str">
        <f>RIGHT('Prior Year'!C83,4)</f>
        <v>2020</v>
      </c>
      <c r="E493" s="264" t="str">
        <f>RIGHT(C82,4)</f>
        <v>0/21</v>
      </c>
      <c r="F493" s="264" t="str">
        <f>RIGHT('Prior Year'!C83,4)</f>
        <v>2020</v>
      </c>
      <c r="G493" s="264" t="str">
        <f>RIGHT(C82,4)</f>
        <v>0/21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Year'!C72</f>
        <v>62803914.789999999</v>
      </c>
      <c r="C496" s="243">
        <f>C71</f>
        <v>70392780.690000013</v>
      </c>
      <c r="D496" s="243">
        <f>'Prior Year'!C59</f>
        <v>33641</v>
      </c>
      <c r="E496" s="180">
        <f>C59</f>
        <v>37355</v>
      </c>
      <c r="F496" s="266">
        <f t="shared" ref="F496:G511" si="15">IF(B496=0,"",IF(D496=0,"",B496/D496))</f>
        <v>1866.8860851342113</v>
      </c>
      <c r="G496" s="267">
        <f t="shared" si="15"/>
        <v>1884.4272705126493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Year'!D72</f>
        <v>89192040.229999989</v>
      </c>
      <c r="C497" s="243">
        <f>D71</f>
        <v>106951277.84999999</v>
      </c>
      <c r="D497" s="243">
        <f>'Prior Year'!D59</f>
        <v>92705</v>
      </c>
      <c r="E497" s="180">
        <f>D59</f>
        <v>108712</v>
      </c>
      <c r="F497" s="266">
        <f t="shared" si="15"/>
        <v>962.10603775416632</v>
      </c>
      <c r="G497" s="266">
        <f t="shared" si="15"/>
        <v>983.80379212966363</v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Year'!E72</f>
        <v>11078535.229999999</v>
      </c>
      <c r="C498" s="243">
        <f>E71</f>
        <v>17852459.73</v>
      </c>
      <c r="D498" s="243">
        <f>'Prior Year'!E59</f>
        <v>16435</v>
      </c>
      <c r="E498" s="180">
        <f>E59</f>
        <v>25257</v>
      </c>
      <c r="F498" s="266">
        <f t="shared" si="15"/>
        <v>674.0818515363552</v>
      </c>
      <c r="G498" s="266">
        <f t="shared" si="15"/>
        <v>706.832154650196</v>
      </c>
      <c r="H498" s="268" t="str">
        <f t="shared" si="16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Year'!G72</f>
        <v>4289212.24</v>
      </c>
      <c r="C500" s="243">
        <f>G71</f>
        <v>4922532.6500000013</v>
      </c>
      <c r="D500" s="243">
        <f>'Prior Year'!G59</f>
        <v>4719</v>
      </c>
      <c r="E500" s="180">
        <f>G59</f>
        <v>5279</v>
      </c>
      <c r="F500" s="266">
        <f t="shared" si="15"/>
        <v>908.92397541852097</v>
      </c>
      <c r="G500" s="266">
        <f t="shared" si="15"/>
        <v>932.47445538927855</v>
      </c>
      <c r="H500" s="268" t="str">
        <f t="shared" si="16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Year'!H72</f>
        <v>6286071.9500000011</v>
      </c>
      <c r="C501" s="243">
        <f>H71</f>
        <v>7160304.0299999993</v>
      </c>
      <c r="D501" s="243">
        <f>'Prior Year'!H59</f>
        <v>6646</v>
      </c>
      <c r="E501" s="180">
        <f>H59</f>
        <v>8122</v>
      </c>
      <c r="F501" s="266">
        <f t="shared" si="15"/>
        <v>945.84290550707215</v>
      </c>
      <c r="G501" s="266">
        <f t="shared" si="15"/>
        <v>881.5936998276286</v>
      </c>
      <c r="H501" s="268" t="str">
        <f t="shared" si="16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Year'!J72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Year'!N72</f>
        <v>0</v>
      </c>
      <c r="C507" s="243">
        <f>N71</f>
        <v>1377272.8399999999</v>
      </c>
      <c r="D507" s="243">
        <f>'Prior Year'!N59</f>
        <v>57</v>
      </c>
      <c r="E507" s="180">
        <f>N59</f>
        <v>664</v>
      </c>
      <c r="F507" s="266" t="str">
        <f t="shared" si="15"/>
        <v/>
      </c>
      <c r="G507" s="266">
        <f t="shared" si="15"/>
        <v>2074.2060843373492</v>
      </c>
      <c r="H507" s="268" t="str">
        <f t="shared" si="16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Year'!O72</f>
        <v>17277723.390000001</v>
      </c>
      <c r="C508" s="243">
        <f>O71</f>
        <v>24910833.790000003</v>
      </c>
      <c r="D508" s="243">
        <f>'Prior Year'!O59</f>
        <v>3004</v>
      </c>
      <c r="E508" s="180">
        <f>O59</f>
        <v>3102</v>
      </c>
      <c r="F508" s="266">
        <f t="shared" si="15"/>
        <v>5751.5723668442079</v>
      </c>
      <c r="G508" s="266">
        <f t="shared" si="15"/>
        <v>8030.571821405546</v>
      </c>
      <c r="H508" s="268">
        <f t="shared" si="16"/>
        <v>0.39623937754812388</v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f>'Prior Year'!P72</f>
        <v>100462429.32999998</v>
      </c>
      <c r="C509" s="243">
        <f>P71</f>
        <v>131146283.95999999</v>
      </c>
      <c r="D509" s="243">
        <f>'Prior Year'!P59</f>
        <v>6787900</v>
      </c>
      <c r="E509" s="180">
        <f>P59</f>
        <v>8121000</v>
      </c>
      <c r="F509" s="266">
        <f t="shared" si="15"/>
        <v>14.800222355956921</v>
      </c>
      <c r="G509" s="266">
        <f t="shared" si="15"/>
        <v>16.149031395148381</v>
      </c>
      <c r="H509" s="268" t="str">
        <f t="shared" si="16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Year'!Q72</f>
        <v>17020858.599999998</v>
      </c>
      <c r="C510" s="243">
        <f>Q71</f>
        <v>21292855.469999995</v>
      </c>
      <c r="D510" s="243">
        <f>'Prior Year'!Q59</f>
        <v>5474300</v>
      </c>
      <c r="E510" s="180">
        <f>Q59</f>
        <v>6573100</v>
      </c>
      <c r="F510" s="266">
        <f t="shared" si="15"/>
        <v>3.1092301481467945</v>
      </c>
      <c r="G510" s="266">
        <f t="shared" si="15"/>
        <v>3.2393932041198208</v>
      </c>
      <c r="H510" s="268" t="str">
        <f t="shared" si="16"/>
        <v/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f>'Prior Year'!R72</f>
        <v>19563291.969999999</v>
      </c>
      <c r="C511" s="243">
        <f>R71</f>
        <v>21796340.100000001</v>
      </c>
      <c r="D511" s="243">
        <f>'Prior Year'!R59</f>
        <v>6150400</v>
      </c>
      <c r="E511" s="180">
        <f>R59</f>
        <v>7499900</v>
      </c>
      <c r="F511" s="266">
        <f t="shared" si="15"/>
        <v>3.1808162021982307</v>
      </c>
      <c r="G511" s="266">
        <f t="shared" si="15"/>
        <v>2.9062174295657277</v>
      </c>
      <c r="H511" s="268" t="str">
        <f t="shared" si="16"/>
        <v/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f>'Prior Year'!S72</f>
        <v>12694315.969999999</v>
      </c>
      <c r="C512" s="243">
        <f>S71</f>
        <v>18022621.640000001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Year'!U72</f>
        <v>78624213.439999998</v>
      </c>
      <c r="C514" s="243">
        <f>U71</f>
        <v>85466164.439999998</v>
      </c>
      <c r="D514" s="243">
        <f>'Prior Year'!U59</f>
        <v>4588684</v>
      </c>
      <c r="E514" s="180">
        <f>U59</f>
        <v>6755748</v>
      </c>
      <c r="F514" s="266">
        <f t="shared" si="17"/>
        <v>17.134370865372293</v>
      </c>
      <c r="G514" s="266">
        <f t="shared" si="17"/>
        <v>12.65088106305919</v>
      </c>
      <c r="H514" s="268">
        <f t="shared" si="16"/>
        <v>-0.2616664386186488</v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f>'Prior Year'!V72</f>
        <v>66316748.210000008</v>
      </c>
      <c r="C515" s="243">
        <f>V71</f>
        <v>68073400.769999996</v>
      </c>
      <c r="D515" s="243">
        <f>'Prior Year'!V59</f>
        <v>39777</v>
      </c>
      <c r="E515" s="180">
        <f>V59</f>
        <v>35249</v>
      </c>
      <c r="F515" s="266">
        <f t="shared" si="17"/>
        <v>1667.2134200668729</v>
      </c>
      <c r="G515" s="266">
        <f t="shared" si="17"/>
        <v>1931.215091775653</v>
      </c>
      <c r="H515" s="268" t="str">
        <f t="shared" si="16"/>
        <v/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Year'!W72</f>
        <v>5639511.7299999995</v>
      </c>
      <c r="C516" s="243">
        <f>W71</f>
        <v>6772826.9000000004</v>
      </c>
      <c r="D516" s="243">
        <f>'Prior Year'!W59</f>
        <v>161868</v>
      </c>
      <c r="E516" s="180">
        <f>W59</f>
        <v>229697.31000000006</v>
      </c>
      <c r="F516" s="266">
        <f t="shared" si="17"/>
        <v>34.840189104702596</v>
      </c>
      <c r="G516" s="266">
        <f t="shared" si="17"/>
        <v>29.485878175935099</v>
      </c>
      <c r="H516" s="268" t="str">
        <f t="shared" si="16"/>
        <v/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Year'!X72</f>
        <v>5846214.79</v>
      </c>
      <c r="C517" s="243">
        <f>X71</f>
        <v>6887528.7200000007</v>
      </c>
      <c r="D517" s="243">
        <f>'Prior Year'!X59</f>
        <v>212331</v>
      </c>
      <c r="E517" s="180">
        <f>X59</f>
        <v>334762.74999999988</v>
      </c>
      <c r="F517" s="266">
        <f t="shared" si="17"/>
        <v>27.53349623936213</v>
      </c>
      <c r="G517" s="266">
        <f t="shared" si="17"/>
        <v>20.574358168583579</v>
      </c>
      <c r="H517" s="268">
        <f t="shared" si="16"/>
        <v>-0.25275170324463569</v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Year'!Y72</f>
        <v>42027009.25</v>
      </c>
      <c r="C518" s="243">
        <f>Y71</f>
        <v>49716642.229999997</v>
      </c>
      <c r="D518" s="243">
        <f>'Prior Year'!Y59</f>
        <v>301867</v>
      </c>
      <c r="E518" s="180">
        <f>Y59</f>
        <v>414799.22999999742</v>
      </c>
      <c r="F518" s="266">
        <f t="shared" si="17"/>
        <v>139.22359598763694</v>
      </c>
      <c r="G518" s="266">
        <f t="shared" si="17"/>
        <v>119.85712275791907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Year'!Z72</f>
        <v>12043555.039999999</v>
      </c>
      <c r="C519" s="243">
        <f>Z71</f>
        <v>11388607.959999999</v>
      </c>
      <c r="D519" s="243">
        <f>'Prior Year'!Z59</f>
        <v>244904</v>
      </c>
      <c r="E519" s="180">
        <f>Z59</f>
        <v>109483.42000000009</v>
      </c>
      <c r="F519" s="266">
        <f t="shared" si="17"/>
        <v>49.176636722960829</v>
      </c>
      <c r="G519" s="266">
        <f t="shared" si="17"/>
        <v>104.0213025862728</v>
      </c>
      <c r="H519" s="268">
        <f t="shared" si="16"/>
        <v>1.1152585763902945</v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Year'!AA72</f>
        <v>6053120.5599999996</v>
      </c>
      <c r="C520" s="243">
        <f>AA71</f>
        <v>6080285.6500000004</v>
      </c>
      <c r="D520" s="243">
        <f>'Prior Year'!AA59</f>
        <v>29514</v>
      </c>
      <c r="E520" s="180">
        <f>AA59</f>
        <v>37712.710000000065</v>
      </c>
      <c r="F520" s="266">
        <f t="shared" si="17"/>
        <v>205.09319509385375</v>
      </c>
      <c r="G520" s="266">
        <f t="shared" si="17"/>
        <v>161.22643135430974</v>
      </c>
      <c r="H520" s="268" t="str">
        <f t="shared" si="16"/>
        <v/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Year'!AB72</f>
        <v>149065581.11000001</v>
      </c>
      <c r="C521" s="243">
        <f>AB71</f>
        <v>151044587.25999996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Year'!AC72</f>
        <v>10933403.880000001</v>
      </c>
      <c r="C522" s="243">
        <f>AC71</f>
        <v>11465756.370000003</v>
      </c>
      <c r="D522" s="243">
        <f>'Prior Year'!AC59</f>
        <v>85208</v>
      </c>
      <c r="E522" s="180">
        <f>AC59</f>
        <v>81401</v>
      </c>
      <c r="F522" s="266">
        <f t="shared" si="17"/>
        <v>128.3142883297343</v>
      </c>
      <c r="G522" s="266">
        <f t="shared" si="17"/>
        <v>140.8552274542082</v>
      </c>
      <c r="H522" s="268" t="str">
        <f t="shared" si="16"/>
        <v/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f>'Prior Year'!AD72</f>
        <v>2376001.2600000002</v>
      </c>
      <c r="C523" s="243">
        <f>AD71</f>
        <v>2213369.92</v>
      </c>
      <c r="D523" s="243">
        <f>'Prior Year'!AD59</f>
        <v>29378</v>
      </c>
      <c r="E523" s="180">
        <f>AD59</f>
        <v>27522</v>
      </c>
      <c r="F523" s="266">
        <f t="shared" si="17"/>
        <v>80.876889509156527</v>
      </c>
      <c r="G523" s="266">
        <f t="shared" si="17"/>
        <v>80.421841435942156</v>
      </c>
      <c r="H523" s="268" t="str">
        <f t="shared" si="16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Year'!AE72</f>
        <v>12230307.210000001</v>
      </c>
      <c r="C524" s="243">
        <f>AE71</f>
        <v>15441150.950000001</v>
      </c>
      <c r="D524" s="243">
        <f>'Prior Year'!AE59</f>
        <v>265268</v>
      </c>
      <c r="E524" s="180">
        <f>AE59</f>
        <v>288072</v>
      </c>
      <c r="F524" s="266">
        <f t="shared" si="17"/>
        <v>46.105475255213598</v>
      </c>
      <c r="G524" s="266">
        <f t="shared" si="17"/>
        <v>53.60170703851815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Year'!AF72</f>
        <v>0</v>
      </c>
      <c r="C525" s="243">
        <f>AF71</f>
        <v>0</v>
      </c>
      <c r="D525" s="243" t="str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Year'!AG72</f>
        <v>26163933.82</v>
      </c>
      <c r="C526" s="243">
        <f>AG71</f>
        <v>31720906.960000001</v>
      </c>
      <c r="D526" s="243">
        <f>'Prior Year'!AG59</f>
        <v>40497</v>
      </c>
      <c r="E526" s="180">
        <f>AG59</f>
        <v>55781</v>
      </c>
      <c r="F526" s="266">
        <f t="shared" si="17"/>
        <v>646.07091438872021</v>
      </c>
      <c r="G526" s="266">
        <f t="shared" si="17"/>
        <v>568.6686678259623</v>
      </c>
      <c r="H526" s="268" t="str">
        <f t="shared" si="16"/>
        <v/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f>'Prior Year'!AJ72</f>
        <v>104686261.56</v>
      </c>
      <c r="C529" s="243">
        <f>AJ71</f>
        <v>108644075.12</v>
      </c>
      <c r="D529" s="243">
        <f>'Prior Year'!AJ59</f>
        <v>371719</v>
      </c>
      <c r="E529" s="180">
        <f>AJ59</f>
        <v>400575</v>
      </c>
      <c r="F529" s="266">
        <f t="shared" si="18"/>
        <v>281.62741630102312</v>
      </c>
      <c r="G529" s="266">
        <f t="shared" si="18"/>
        <v>271.22030860637835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Year'!AK72</f>
        <v>4365021.96</v>
      </c>
      <c r="C530" s="243">
        <f>AK71</f>
        <v>5012284.8100000005</v>
      </c>
      <c r="D530" s="243">
        <f>'Prior Year'!AK59</f>
        <v>89500</v>
      </c>
      <c r="E530" s="180">
        <f>AK59</f>
        <v>95826</v>
      </c>
      <c r="F530" s="266">
        <f t="shared" si="18"/>
        <v>48.771195083798879</v>
      </c>
      <c r="G530" s="266">
        <f t="shared" si="18"/>
        <v>52.306104919332967</v>
      </c>
      <c r="H530" s="268" t="str">
        <f t="shared" si="16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Year'!AL72</f>
        <v>1601481.04</v>
      </c>
      <c r="C531" s="243">
        <f>AL71</f>
        <v>1935737.3699999999</v>
      </c>
      <c r="D531" s="243">
        <f>'Prior Year'!AL59</f>
        <v>19530</v>
      </c>
      <c r="E531" s="180">
        <f>AL59</f>
        <v>22996</v>
      </c>
      <c r="F531" s="266">
        <f t="shared" si="18"/>
        <v>82.001077316948283</v>
      </c>
      <c r="G531" s="266">
        <f t="shared" si="18"/>
        <v>84.177133849365106</v>
      </c>
      <c r="H531" s="268" t="str">
        <f t="shared" si="16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Year'!AN72</f>
        <v>86686.54</v>
      </c>
      <c r="C533" s="243">
        <f>AN71</f>
        <v>136136.68000000002</v>
      </c>
      <c r="D533" s="243">
        <f>'Prior Year'!AN59</f>
        <v>1105</v>
      </c>
      <c r="E533" s="180">
        <f>AN59</f>
        <v>1548</v>
      </c>
      <c r="F533" s="266">
        <f t="shared" si="18"/>
        <v>78.449357466063347</v>
      </c>
      <c r="G533" s="266">
        <f t="shared" si="18"/>
        <v>87.943591731266167</v>
      </c>
      <c r="H533" s="268" t="str">
        <f t="shared" si="16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Year'!AP72</f>
        <v>13377121.210000005</v>
      </c>
      <c r="C535" s="243">
        <f>AP71</f>
        <v>30785843.57</v>
      </c>
      <c r="D535" s="243">
        <f>'Prior Year'!AP59</f>
        <v>0</v>
      </c>
      <c r="E535" s="180">
        <f>AP59</f>
        <v>192797</v>
      </c>
      <c r="F535" s="266" t="str">
        <f t="shared" si="18"/>
        <v/>
      </c>
      <c r="G535" s="266">
        <f t="shared" si="18"/>
        <v>159.68009652639824</v>
      </c>
      <c r="H535" s="268" t="str">
        <f t="shared" si="16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Year'!AT72</f>
        <v>45022648.459999993</v>
      </c>
      <c r="C539" s="243">
        <f>AT71</f>
        <v>49530206.029999994</v>
      </c>
      <c r="D539" s="243">
        <f>'Prior Year'!AT59</f>
        <v>400</v>
      </c>
      <c r="E539" s="180">
        <f>AT59</f>
        <v>489</v>
      </c>
      <c r="F539" s="266">
        <f t="shared" si="18"/>
        <v>112556.62114999998</v>
      </c>
      <c r="G539" s="266">
        <f t="shared" si="18"/>
        <v>101288.76488752555</v>
      </c>
      <c r="H539" s="268" t="str">
        <f t="shared" si="16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Year'!AV72</f>
        <v>7130288.8999999994</v>
      </c>
      <c r="C541" s="243">
        <f>AV71</f>
        <v>7724237.1500000004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Year'!AW72</f>
        <v>38338589.020000003</v>
      </c>
      <c r="C542" s="243">
        <f>AW71</f>
        <v>41448259.799999997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Year'!AY72</f>
        <v>7462782.7999999998</v>
      </c>
      <c r="C544" s="243">
        <f>AY71</f>
        <v>9148184.8999999985</v>
      </c>
      <c r="D544" s="243">
        <f>'Prior Year'!AY59</f>
        <v>362154</v>
      </c>
      <c r="E544" s="180">
        <f>AY59</f>
        <v>446165</v>
      </c>
      <c r="F544" s="266">
        <f t="shared" ref="F544:G550" si="19">IF(B544=0,"",IF(D544=0,"",B544/D544))</f>
        <v>20.606655732091873</v>
      </c>
      <c r="G544" s="266">
        <f t="shared" si="19"/>
        <v>20.504039761074935</v>
      </c>
      <c r="H544" s="268" t="str">
        <f t="shared" si="16"/>
        <v/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f>'Prior Year'!AZ72</f>
        <v>1151629.3199999994</v>
      </c>
      <c r="C545" s="243">
        <f>AZ71</f>
        <v>2918082.91</v>
      </c>
      <c r="D545" s="243">
        <f>'Prior Year'!AZ59</f>
        <v>1048850</v>
      </c>
      <c r="E545" s="180">
        <f>AZ59</f>
        <v>751704</v>
      </c>
      <c r="F545" s="266">
        <f t="shared" si="19"/>
        <v>1.0979923916670633</v>
      </c>
      <c r="G545" s="266">
        <f t="shared" si="19"/>
        <v>3.8819574061066593</v>
      </c>
      <c r="H545" s="268">
        <f t="shared" si="16"/>
        <v>2.5355048318802544</v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Year'!BA72</f>
        <v>548466.69999999995</v>
      </c>
      <c r="C546" s="243">
        <f>BA71</f>
        <v>729589.8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Year'!BB72</f>
        <v>11674677.84</v>
      </c>
      <c r="C547" s="243">
        <f>BB71</f>
        <v>13752539.32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Year'!BD72</f>
        <v>4196170.93</v>
      </c>
      <c r="C549" s="243">
        <f>BD71</f>
        <v>5134162.5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Year'!BE72</f>
        <v>56176534.339999996</v>
      </c>
      <c r="C550" s="243">
        <f>BE71</f>
        <v>62533858.38000001</v>
      </c>
      <c r="D550" s="243">
        <f>'Prior Year'!BE59</f>
        <v>1718157</v>
      </c>
      <c r="E550" s="180">
        <f>BE59</f>
        <v>1718490.1300000001</v>
      </c>
      <c r="F550" s="266">
        <f t="shared" si="19"/>
        <v>32.695809719367901</v>
      </c>
      <c r="G550" s="266">
        <f t="shared" si="19"/>
        <v>36.388837671124712</v>
      </c>
      <c r="H550" s="268" t="str">
        <f t="shared" si="16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Year'!BF72</f>
        <v>14887045.960000001</v>
      </c>
      <c r="C551" s="243">
        <f>BF71</f>
        <v>17360547.900000006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Year'!BG72</f>
        <v>3803961.9500000007</v>
      </c>
      <c r="C552" s="243">
        <f>BG71</f>
        <v>4417283.88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Year'!BH72</f>
        <v>86356381.219999999</v>
      </c>
      <c r="C553" s="243">
        <f>BH71</f>
        <v>113084223.63000001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Year'!BI72</f>
        <v>29820786.890000004</v>
      </c>
      <c r="C554" s="243">
        <f>BI71</f>
        <v>24000308.900000006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Year'!BJ72</f>
        <v>11523440.800000001</v>
      </c>
      <c r="C555" s="243">
        <f>BJ71</f>
        <v>6906598.1399999997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Year'!BK72</f>
        <v>19655797.18</v>
      </c>
      <c r="C556" s="243">
        <f>BK71</f>
        <v>22459614.689999998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Year'!BL72</f>
        <v>2583795.67</v>
      </c>
      <c r="C557" s="243">
        <f>BL71</f>
        <v>3437344.96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Year'!BN72</f>
        <v>71920441.390000015</v>
      </c>
      <c r="C559" s="243">
        <f>BN71</f>
        <v>71324986.589999989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Year'!BO72</f>
        <v>0</v>
      </c>
      <c r="C560" s="243">
        <f>BO71</f>
        <v>87009.209999999992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Year'!BP72</f>
        <v>0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Year'!BR72</f>
        <v>6692089.9500000002</v>
      </c>
      <c r="C563" s="243">
        <f>BR71</f>
        <v>8074384.7000000002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Year'!BS72</f>
        <v>330854.03000000003</v>
      </c>
      <c r="C564" s="243">
        <f>BS71</f>
        <v>588457.42999999993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Year'!BV72</f>
        <v>11759668.869999999</v>
      </c>
      <c r="C567" s="243">
        <f>BV71</f>
        <v>12804920.15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Year'!BW72</f>
        <v>9828457.8399999999</v>
      </c>
      <c r="C568" s="243">
        <f>BW71</f>
        <v>10142585.789999999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Year'!BX72</f>
        <v>23137247.869999997</v>
      </c>
      <c r="C569" s="243">
        <f>BX71</f>
        <v>32630816.73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Year'!BY72</f>
        <v>3595980.47</v>
      </c>
      <c r="C570" s="243">
        <f>BY71</f>
        <v>4136945.13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Year'!BZ72</f>
        <v>10511041.220000001</v>
      </c>
      <c r="C571" s="243">
        <f>BZ71</f>
        <v>11154335.870000001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Year'!CA72</f>
        <v>2349899.3000000003</v>
      </c>
      <c r="C572" s="243">
        <f>CA71</f>
        <v>2532444.9799999995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Year'!CB72</f>
        <v>209635.75</v>
      </c>
      <c r="C573" s="243">
        <f>CB71</f>
        <v>187645.32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Year'!CC72</f>
        <v>119408699.51000001</v>
      </c>
      <c r="C574" s="243">
        <f>CC71</f>
        <v>144257159.06999996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1689190.1300000001</v>
      </c>
      <c r="E612" s="180">
        <f>SUM(C624:D647)+SUM(C668:D713)</f>
        <v>1473583465.0498941</v>
      </c>
      <c r="F612" s="180">
        <f>CE64-(AX64+BD64+BE64+BG64+BJ64+BN64+BP64+BQ64+CB64+CC64+CD64)</f>
        <v>454032249.2700001</v>
      </c>
      <c r="G612" s="180">
        <f>CE77-(AX77+AY77+BD77+BE77+BG77+BJ77+BN77+BP77+BQ77+CB77+CC77+CD77)</f>
        <v>446321</v>
      </c>
      <c r="H612" s="197">
        <f>CE60-(AX60+AY60+AZ60+BD60+BE60+BG60+BJ60+BN60+BO60+BP60+BQ60+BR60+CB60+CC60+CD60)</f>
        <v>5884.8199999999988</v>
      </c>
      <c r="I612" s="180">
        <f>CE78-(AX78+AY78+AZ78+BD78+BE78+BF78+BG78+BJ78+BN78+BO78+BP78+BQ78+BR78+CB78+CC78+CD78)</f>
        <v>405984.58237687201</v>
      </c>
      <c r="J612" s="180">
        <f>CE79-(AX79+AY79+AZ79+BA79+BD79+BE79+BF79+BG79+BJ79+BN79+BO79+BP79+BQ79+BR79+CB79+CC79+CD79)</f>
        <v>3660413.6399999997</v>
      </c>
      <c r="K612" s="180">
        <f>CE75-(AW75+AX75+AY75+AZ75+BA75+BB75+BC75+BD75+BE75+BF75+BG75+BH75+BI75+BJ75+BK75+BL75+BM75+BN75+BO75+BP75+BQ75+BR75+BS75+BT75+BU75+BV75+BW75+BX75+CB75+CC75+CD75)</f>
        <v>4477542066.1299992</v>
      </c>
      <c r="L612" s="197">
        <f>CE80-(AW80+AX80+AY80+AZ80+BA80+BB80+BC80+BD80+BE80+BF80+BG80+BH80+BI80+BJ80+BK80+BL80+BM80+BN80+BO80+BP80+BQ80+BR80+BS80+BT80+BU80+BV80+BW80+BX80+BY80+BZ80+CA80+CB80+CC80+CD80)</f>
        <v>2010.8799999999997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62533858.38000001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0</v>
      </c>
      <c r="D615" s="269">
        <f>SUM(C614:C615)</f>
        <v>62533858.38000001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6906598.1399999997</v>
      </c>
      <c r="D617" s="180">
        <f>(D615/D612)*BJ76</f>
        <v>9810.3062387062382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4417283.88</v>
      </c>
      <c r="D618" s="180">
        <f>(D615/D612)*BG76</f>
        <v>185211.17778206529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71324986.589999989</v>
      </c>
      <c r="D619" s="180">
        <f>(D615/D612)*BN76</f>
        <v>222490.341489149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144257159.06999996</v>
      </c>
      <c r="D620" s="180">
        <f>(D615/D612)*CC76</f>
        <v>19250.412241989598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187645.32</v>
      </c>
      <c r="D622" s="180">
        <f>(D615/D612)*CB76</f>
        <v>3702.002354228769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227534137.24010608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5134162.5</v>
      </c>
      <c r="D624" s="180">
        <f>(D615/D612)*BD76</f>
        <v>21915.853937034313</v>
      </c>
      <c r="E624" s="180">
        <f>(E623/E612)*SUM(C624:D624)</f>
        <v>796143.46091059502</v>
      </c>
      <c r="F624" s="180">
        <f>SUM(C624:E624)</f>
        <v>5952221.8148476295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9148184.8999999985</v>
      </c>
      <c r="D625" s="180">
        <f>(D615/D612)*AY76</f>
        <v>763945.2058186488</v>
      </c>
      <c r="E625" s="180">
        <f>(E623/E612)*SUM(C625:D625)</f>
        <v>1530519.3260720822</v>
      </c>
      <c r="F625" s="180">
        <f>(F624/F612)*AY64</f>
        <v>19635.693994844154</v>
      </c>
      <c r="G625" s="180">
        <f>SUM(C625:F625)</f>
        <v>11462285.125885574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8074384.7000000002</v>
      </c>
      <c r="D626" s="180">
        <f>(D615/D612)*BR76</f>
        <v>39426.325072536391</v>
      </c>
      <c r="E626" s="180">
        <f>(E623/E612)*SUM(C626:D626)</f>
        <v>1252843.1779442034</v>
      </c>
      <c r="F626" s="180">
        <f>(F624/F612)*BR64</f>
        <v>2065.1202269633468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87009.209999999992</v>
      </c>
      <c r="D627" s="180">
        <f>(D615/D612)*BO76</f>
        <v>10476.666662467416</v>
      </c>
      <c r="E627" s="180">
        <f>(E623/E612)*SUM(C627:D627)</f>
        <v>15052.669472467835</v>
      </c>
      <c r="F627" s="180">
        <f>(F624/F612)*BO64</f>
        <v>656.63196655562763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2918082.91</v>
      </c>
      <c r="D628" s="180">
        <f>(D615/D612)*AZ76</f>
        <v>823843.60391007026</v>
      </c>
      <c r="E628" s="180">
        <f>(E623/E612)*SUM(C628:D628)</f>
        <v>577786.0848415381</v>
      </c>
      <c r="F628" s="180">
        <f>(F624/F612)*AZ64</f>
        <v>36790.904424336368</v>
      </c>
      <c r="G628" s="180">
        <f>(G625/G612)*AZ77</f>
        <v>0</v>
      </c>
      <c r="H628" s="180">
        <f>SUM(C626:G628)</f>
        <v>13838418.004521137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17360547.900000006</v>
      </c>
      <c r="D629" s="180">
        <f>(D615/D612)*BF76</f>
        <v>759576.84304065874</v>
      </c>
      <c r="E629" s="180">
        <f>(E623/E612)*SUM(C629:D629)</f>
        <v>2797905.2750508827</v>
      </c>
      <c r="F629" s="180">
        <f>(F624/F612)*BF64</f>
        <v>14758.90994873875</v>
      </c>
      <c r="G629" s="180">
        <f>(G625/G612)*BF77</f>
        <v>0</v>
      </c>
      <c r="H629" s="180">
        <f>(H628/H612)*BF60</f>
        <v>580643.44766303129</v>
      </c>
      <c r="I629" s="180">
        <f>SUM(C629:H629)</f>
        <v>21513432.37570332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729589.8</v>
      </c>
      <c r="D630" s="180">
        <f>(D615/D612)*BA76</f>
        <v>21582.673725153723</v>
      </c>
      <c r="E630" s="180">
        <f>(E623/E612)*SUM(C630:D630)</f>
        <v>115987.58046717226</v>
      </c>
      <c r="F630" s="180">
        <f>(F624/F612)*BA64</f>
        <v>2408.6519058209378</v>
      </c>
      <c r="G630" s="180">
        <f>(G625/G612)*BA77</f>
        <v>0</v>
      </c>
      <c r="H630" s="180">
        <f>(H628/H612)*BA60</f>
        <v>21093.357061142837</v>
      </c>
      <c r="I630" s="180">
        <f>(I629/I612)*BA78</f>
        <v>7780.8720796266261</v>
      </c>
      <c r="J630" s="180">
        <f>SUM(C630:I630)</f>
        <v>898442.93523891643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41448259.799999997</v>
      </c>
      <c r="D631" s="180">
        <f>(D615/D612)*AW76</f>
        <v>368312.21422222024</v>
      </c>
      <c r="E631" s="180">
        <f>(E623/E612)*SUM(C631:D631)</f>
        <v>6456843.3762064911</v>
      </c>
      <c r="F631" s="180">
        <f>(F624/F612)*AW64</f>
        <v>936.1954398432988</v>
      </c>
      <c r="G631" s="180">
        <f>(G625/G612)*AW77</f>
        <v>4006.3462835899491</v>
      </c>
      <c r="H631" s="180">
        <f>(H628/H612)*AW60</f>
        <v>15637.773072084716</v>
      </c>
      <c r="I631" s="180">
        <f>(I629/I612)*AW78</f>
        <v>132781.98339657855</v>
      </c>
      <c r="J631" s="180">
        <f>(J630/J612)*AW79</f>
        <v>1704.9513583831003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13752539.32</v>
      </c>
      <c r="D632" s="180">
        <f>(D615/D612)*BB76</f>
        <v>110662.10537378347</v>
      </c>
      <c r="E632" s="180">
        <f>(E623/E612)*SUM(C632:D632)</f>
        <v>2140599.1927314615</v>
      </c>
      <c r="F632" s="180">
        <f>(F624/F612)*BB64</f>
        <v>273.01872299426356</v>
      </c>
      <c r="G632" s="180">
        <f>(G625/G612)*BB77</f>
        <v>0</v>
      </c>
      <c r="H632" s="180">
        <f>(H628/H612)*BB60</f>
        <v>249381.32846535096</v>
      </c>
      <c r="I632" s="180">
        <f>(I629/I612)*BB78</f>
        <v>39895.320521481808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24000308.900000006</v>
      </c>
      <c r="D634" s="180">
        <f>(D615/D612)*BI76</f>
        <v>13696335.129963718</v>
      </c>
      <c r="E634" s="180">
        <f>(E623/E612)*SUM(C634:D634)</f>
        <v>5820690.568019351</v>
      </c>
      <c r="F634" s="180">
        <f>(F624/F612)*BI64</f>
        <v>-60560.383208762774</v>
      </c>
      <c r="G634" s="180">
        <f>(G625/G612)*BI77</f>
        <v>0</v>
      </c>
      <c r="H634" s="180">
        <f>(H628/H612)*BI60</f>
        <v>137024.51682862799</v>
      </c>
      <c r="I634" s="180">
        <f>(I629/I612)*BI78</f>
        <v>4937730.7447196264</v>
      </c>
      <c r="J634" s="180">
        <f>(J630/J612)*BI79</f>
        <v>568.80965272840649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22459614.689999998</v>
      </c>
      <c r="D635" s="180">
        <f>(D615/D612)*BK76</f>
        <v>8255.4652499301537</v>
      </c>
      <c r="E635" s="180">
        <f>(E623/E612)*SUM(C635:D635)</f>
        <v>3469235.080772589</v>
      </c>
      <c r="F635" s="180">
        <f>(F624/F612)*BK64</f>
        <v>0</v>
      </c>
      <c r="G635" s="180">
        <f>(G625/G612)*BK77</f>
        <v>0</v>
      </c>
      <c r="H635" s="180">
        <f>(H628/H612)*BK60</f>
        <v>7172.21170975314</v>
      </c>
      <c r="I635" s="180">
        <f>(I629/I612)*BK78</f>
        <v>2976.2169361179026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113084223.63000001</v>
      </c>
      <c r="D636" s="180">
        <f>(D615/D612)*BH76</f>
        <v>0</v>
      </c>
      <c r="E636" s="180">
        <f>(E623/E612)*SUM(C636:D636)</f>
        <v>17461190.26807081</v>
      </c>
      <c r="F636" s="180">
        <f>(F624/F612)*BH64</f>
        <v>1.2549905766638969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3437344.96</v>
      </c>
      <c r="D637" s="180">
        <f>(D615/D612)*BL76</f>
        <v>46238.009404317323</v>
      </c>
      <c r="E637" s="180">
        <f>(E623/E612)*SUM(C637:D637)</f>
        <v>537895.58871095267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16669.484095117761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588457.42999999993</v>
      </c>
      <c r="D639" s="180">
        <f>(D615/D612)*BS76</f>
        <v>51346.772653153021</v>
      </c>
      <c r="E639" s="180">
        <f>(E623/E612)*SUM(C639:D639)</f>
        <v>98791.348237848244</v>
      </c>
      <c r="F639" s="180">
        <f>(F624/F612)*BS64</f>
        <v>18.093862362955644</v>
      </c>
      <c r="G639" s="180">
        <f>(G625/G612)*BS77</f>
        <v>0</v>
      </c>
      <c r="H639" s="180">
        <f>(H628/H612)*BS60</f>
        <v>19752.976512107009</v>
      </c>
      <c r="I639" s="180">
        <f>(I629/I612)*BS78</f>
        <v>18511.268566796105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12804920.15</v>
      </c>
      <c r="D642" s="180">
        <f>(D615/D612)*BV76</f>
        <v>180657.71488636392</v>
      </c>
      <c r="E642" s="180">
        <f>(E623/E612)*SUM(C642:D642)</f>
        <v>2005086.4617642108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65129.769723118239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10142585.789999999</v>
      </c>
      <c r="D643" s="180">
        <f>(D615/D612)*BW76</f>
        <v>158260.60064327987</v>
      </c>
      <c r="E643" s="180">
        <f>(E623/E612)*SUM(C643:D643)</f>
        <v>1590540.5102102722</v>
      </c>
      <c r="F643" s="180">
        <f>(F624/F612)*BW64</f>
        <v>216.96667233725222</v>
      </c>
      <c r="G643" s="180">
        <f>(G625/G612)*BW77</f>
        <v>0</v>
      </c>
      <c r="H643" s="180">
        <f>(H628/H612)*BW60</f>
        <v>96154.667807149468</v>
      </c>
      <c r="I643" s="180">
        <f>(I629/I612)*BW78</f>
        <v>57055.27982916608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32630816.73</v>
      </c>
      <c r="D644" s="180">
        <f>(D615/D612)*BX76</f>
        <v>76140.93342060021</v>
      </c>
      <c r="E644" s="180">
        <f>(E623/E612)*SUM(C644:D644)</f>
        <v>5050239.4809669675</v>
      </c>
      <c r="F644" s="180">
        <f>(F624/F612)*BX64</f>
        <v>11828.743582124185</v>
      </c>
      <c r="G644" s="180">
        <f>(G625/G612)*BX77</f>
        <v>0</v>
      </c>
      <c r="H644" s="180">
        <f>(H628/H612)*BX60</f>
        <v>159928.56340338069</v>
      </c>
      <c r="I644" s="180">
        <f>(I629/I612)*BX78</f>
        <v>27449.92907336546</v>
      </c>
      <c r="J644" s="180">
        <f>(J630/J612)*BX79</f>
        <v>0</v>
      </c>
      <c r="K644" s="180">
        <f>SUM(C631:J644)</f>
        <v>339618638.25352442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4136945.13</v>
      </c>
      <c r="D645" s="180">
        <f>(D615/D612)*BY76</f>
        <v>162740.02349189669</v>
      </c>
      <c r="E645" s="180">
        <f>(E623/E612)*SUM(C645:D645)</f>
        <v>663908.88267109229</v>
      </c>
      <c r="F645" s="180">
        <f>(F624/F612)*BY64</f>
        <v>282.74217970283564</v>
      </c>
      <c r="G645" s="180">
        <f>(G625/G612)*BY77</f>
        <v>0</v>
      </c>
      <c r="H645" s="180">
        <f>(H628/H612)*BY60</f>
        <v>62198.360564908384</v>
      </c>
      <c r="I645" s="180">
        <f>(I629/I612)*BY78</f>
        <v>58670.177807956512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11154335.870000001</v>
      </c>
      <c r="D646" s="180">
        <f>(D615/D612)*BZ76</f>
        <v>0</v>
      </c>
      <c r="E646" s="180">
        <f>(E623/E612)*SUM(C646:D646)</f>
        <v>1722326.7285921157</v>
      </c>
      <c r="F646" s="180">
        <f>(F624/F612)*BZ64</f>
        <v>256.70699182311495</v>
      </c>
      <c r="G646" s="180">
        <f>(G625/G612)*BZ77</f>
        <v>0</v>
      </c>
      <c r="H646" s="180">
        <f>(H628/H612)*BZ60</f>
        <v>190851.37782411964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2532444.9799999995</v>
      </c>
      <c r="D647" s="180">
        <f>(D615/D612)*CA76</f>
        <v>26358.256762108835</v>
      </c>
      <c r="E647" s="180">
        <f>(E623/E612)*SUM(C647:D647)</f>
        <v>395101.53354234603</v>
      </c>
      <c r="F647" s="180">
        <f>(F624/F612)*CA64</f>
        <v>597.33041716010507</v>
      </c>
      <c r="G647" s="180">
        <f>(G625/G612)*CA77</f>
        <v>0</v>
      </c>
      <c r="H647" s="180">
        <f>(H628/H612)*CA60</f>
        <v>34755.832482016856</v>
      </c>
      <c r="I647" s="180">
        <f>(I629/I612)*CA78</f>
        <v>9502.5401727172502</v>
      </c>
      <c r="J647" s="180">
        <f>(J630/J612)*CA79</f>
        <v>0</v>
      </c>
      <c r="K647" s="180">
        <v>0</v>
      </c>
      <c r="L647" s="180">
        <f>SUM(C645:K647)</f>
        <v>21151276.473499969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625252290.67999995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70392780.690000013</v>
      </c>
      <c r="D668" s="180">
        <f>(D615/D612)*C76</f>
        <v>4309834.1207695901</v>
      </c>
      <c r="E668" s="180">
        <f>(E623/E612)*SUM(C668:D668)</f>
        <v>11534735.163422126</v>
      </c>
      <c r="F668" s="180">
        <f>(F624/F612)*C64</f>
        <v>69862.00366975143</v>
      </c>
      <c r="G668" s="180">
        <f>(G625/G612)*C77</f>
        <v>1140601.6505966692</v>
      </c>
      <c r="H668" s="180">
        <f>(H628/H612)*C60</f>
        <v>1003945.0312278387</v>
      </c>
      <c r="I668" s="180">
        <f>(I629/I612)*C78</f>
        <v>1553758.7420892832</v>
      </c>
      <c r="J668" s="180">
        <f>(J630/J612)*C79</f>
        <v>113775.23630735454</v>
      </c>
      <c r="K668" s="180">
        <f>(K644/K612)*C75</f>
        <v>17983622.482185777</v>
      </c>
      <c r="L668" s="180">
        <f>(L647/L612)*C80</f>
        <v>3769485.4739259356</v>
      </c>
      <c r="M668" s="180">
        <f t="shared" ref="M668:M713" si="20">ROUND(SUM(D668:L668),0)</f>
        <v>41479620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106951277.84999999</v>
      </c>
      <c r="D669" s="180">
        <f>(D615/D612)*D76</f>
        <v>6685260.9513840219</v>
      </c>
      <c r="E669" s="180">
        <f>(E623/E612)*SUM(C669:D669)</f>
        <v>17546472.546941403</v>
      </c>
      <c r="F669" s="180">
        <f>(F624/F612)*D64</f>
        <v>84270.470773517416</v>
      </c>
      <c r="G669" s="180">
        <f>(G625/G612)*D77</f>
        <v>6845356.2596523501</v>
      </c>
      <c r="H669" s="180">
        <f>(H628/H612)*D60</f>
        <v>1898684.3208816003</v>
      </c>
      <c r="I669" s="180">
        <f>(I629/I612)*D78</f>
        <v>2410135.1363625629</v>
      </c>
      <c r="J669" s="180">
        <f>(J630/J612)*D79</f>
        <v>237242.69524629027</v>
      </c>
      <c r="K669" s="180">
        <f>(K644/K612)*D75</f>
        <v>28148422.985330701</v>
      </c>
      <c r="L669" s="180">
        <f>(L647/L612)*D80</f>
        <v>5886948.2100813892</v>
      </c>
      <c r="M669" s="180">
        <f t="shared" si="20"/>
        <v>69742794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17852459.73</v>
      </c>
      <c r="D670" s="180">
        <f>(D615/D612)*E76</f>
        <v>1571537.0193936548</v>
      </c>
      <c r="E670" s="180">
        <f>(E623/E612)*SUM(C670:D670)</f>
        <v>2999234.4831164801</v>
      </c>
      <c r="F670" s="180">
        <f>(F624/F612)*E64</f>
        <v>9150.4708537327315</v>
      </c>
      <c r="G670" s="180">
        <f>(G625/G612)*E77</f>
        <v>948964.75336495007</v>
      </c>
      <c r="H670" s="180">
        <f>(H628/H612)*E60</f>
        <v>316659.02584765828</v>
      </c>
      <c r="I670" s="180">
        <f>(I629/I612)*E78</f>
        <v>566562.26526969101</v>
      </c>
      <c r="J670" s="180">
        <f>(J630/J612)*E79</f>
        <v>14125.284667803875</v>
      </c>
      <c r="K670" s="180">
        <f>(K644/K612)*E75</f>
        <v>4825715.0393635286</v>
      </c>
      <c r="L670" s="180">
        <f>(L647/L612)*E80</f>
        <v>943712.46678191517</v>
      </c>
      <c r="M670" s="180">
        <f t="shared" si="20"/>
        <v>12195661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4922532.6500000013</v>
      </c>
      <c r="D672" s="180">
        <f>(D615/D612)*G76</f>
        <v>279390.1176736452</v>
      </c>
      <c r="E672" s="180">
        <f>(E623/E612)*SUM(C672:D672)</f>
        <v>803222.23817312706</v>
      </c>
      <c r="F672" s="180">
        <f>(F624/F612)*G64</f>
        <v>2186.7697554024135</v>
      </c>
      <c r="G672" s="180">
        <f>(G625/G612)*G77</f>
        <v>458726.64947104914</v>
      </c>
      <c r="H672" s="180">
        <f>(H628/H612)*G60</f>
        <v>82797.89321324855</v>
      </c>
      <c r="I672" s="180">
        <f>(I629/I612)*G78</f>
        <v>100724.25657794534</v>
      </c>
      <c r="J672" s="180">
        <f>(J630/J612)*G79</f>
        <v>13912.694382652802</v>
      </c>
      <c r="K672" s="180">
        <f>(K644/K612)*G75</f>
        <v>1300888.9197313986</v>
      </c>
      <c r="L672" s="180">
        <f>(L647/L612)*G80</f>
        <v>232667.40710227334</v>
      </c>
      <c r="M672" s="180">
        <f t="shared" si="20"/>
        <v>3274517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7160304.0299999993</v>
      </c>
      <c r="D673" s="180">
        <f>(D615/D612)*H76</f>
        <v>463379.63467881503</v>
      </c>
      <c r="E673" s="180">
        <f>(E623/E612)*SUM(C673:D673)</f>
        <v>1177163.2393930606</v>
      </c>
      <c r="F673" s="180">
        <f>(F624/F612)*H64</f>
        <v>1354.0557807926075</v>
      </c>
      <c r="G673" s="180">
        <f>(G625/G612)*H77</f>
        <v>625760.47144841473</v>
      </c>
      <c r="H673" s="180">
        <f>(H628/H612)*H60</f>
        <v>141163.23571687902</v>
      </c>
      <c r="I673" s="180">
        <f>(I629/I612)*H78</f>
        <v>167055.19008694077</v>
      </c>
      <c r="J673" s="180">
        <f>(J630/J612)*H79</f>
        <v>3226.2679878702747</v>
      </c>
      <c r="K673" s="180">
        <f>(K644/K612)*H75</f>
        <v>1729953.56269613</v>
      </c>
      <c r="L673" s="180">
        <f>(L647/L612)*H80</f>
        <v>263696.74032793817</v>
      </c>
      <c r="M673" s="180">
        <f t="shared" si="20"/>
        <v>4572752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1377272.8399999999</v>
      </c>
      <c r="D679" s="180">
        <f>(D615/D612)*N76</f>
        <v>0</v>
      </c>
      <c r="E679" s="180">
        <f>(E623/E612)*SUM(C679:D679)</f>
        <v>212662.93686528303</v>
      </c>
      <c r="F679" s="180">
        <f>(F624/F612)*N64</f>
        <v>2.1750285863815639</v>
      </c>
      <c r="G679" s="180">
        <f>(G625/G612)*N77</f>
        <v>27736.243501776571</v>
      </c>
      <c r="H679" s="180">
        <f>(H628/H612)*N60</f>
        <v>22480.768506636072</v>
      </c>
      <c r="I679" s="180">
        <f>(I629/I612)*N78</f>
        <v>0</v>
      </c>
      <c r="J679" s="180">
        <f>(J630/J612)*N79</f>
        <v>0</v>
      </c>
      <c r="K679" s="180">
        <f>(K644/K612)*N75</f>
        <v>190623.7751167496</v>
      </c>
      <c r="L679" s="180">
        <f>(L647/L612)*N80</f>
        <v>84462.896882063957</v>
      </c>
      <c r="M679" s="180">
        <f t="shared" si="20"/>
        <v>537969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24910833.790000003</v>
      </c>
      <c r="D680" s="180">
        <f>(D615/D612)*O76</f>
        <v>536938.42145734059</v>
      </c>
      <c r="E680" s="180">
        <f>(E623/E612)*SUM(C680:D680)</f>
        <v>3929357.9441871936</v>
      </c>
      <c r="F680" s="180">
        <f>(F624/F612)*O64</f>
        <v>18510.616770498003</v>
      </c>
      <c r="G680" s="180">
        <f>(G625/G612)*O77</f>
        <v>734548.18207204947</v>
      </c>
      <c r="H680" s="180">
        <f>(H628/H612)*O60</f>
        <v>349463.07612669317</v>
      </c>
      <c r="I680" s="180">
        <f>(I629/I612)*O78</f>
        <v>193574.21722625141</v>
      </c>
      <c r="J680" s="180">
        <f>(J630/J612)*O79</f>
        <v>47401.914639289396</v>
      </c>
      <c r="K680" s="180">
        <f>(K644/K612)*O75</f>
        <v>4995213.5405315161</v>
      </c>
      <c r="L680" s="180">
        <f>(L647/L612)*O80</f>
        <v>1278513.7130778176</v>
      </c>
      <c r="M680" s="180">
        <f t="shared" si="20"/>
        <v>12083522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131146283.95999999</v>
      </c>
      <c r="D681" s="180">
        <f>(D615/D612)*P76</f>
        <v>4307798.0194747644</v>
      </c>
      <c r="E681" s="180">
        <f>(E623/E612)*SUM(C681:D681)</f>
        <v>20915291.471329615</v>
      </c>
      <c r="F681" s="180">
        <f>(F624/F612)*P64</f>
        <v>969866.6925464127</v>
      </c>
      <c r="G681" s="180">
        <f>(G625/G612)*P77</f>
        <v>463015.49453104608</v>
      </c>
      <c r="H681" s="180">
        <f>(H628/H612)*P60</f>
        <v>803499.35052640992</v>
      </c>
      <c r="I681" s="180">
        <f>(I629/I612)*P78</f>
        <v>1553024.6975534693</v>
      </c>
      <c r="J681" s="180">
        <f>(J630/J612)*P79</f>
        <v>118489.61174643511</v>
      </c>
      <c r="K681" s="180">
        <f>(K644/K612)*P75</f>
        <v>48192011.650186628</v>
      </c>
      <c r="L681" s="180">
        <f>(L647/L612)*P80</f>
        <v>1974412.2507761177</v>
      </c>
      <c r="M681" s="180">
        <f t="shared" si="20"/>
        <v>79297409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21292855.469999995</v>
      </c>
      <c r="D682" s="180">
        <f>(D615/D612)*Q76</f>
        <v>1484391.8839751096</v>
      </c>
      <c r="E682" s="180">
        <f>(E623/E612)*SUM(C682:D682)</f>
        <v>3517005.6181485024</v>
      </c>
      <c r="F682" s="180">
        <f>(F624/F612)*Q64</f>
        <v>15966.57507066397</v>
      </c>
      <c r="G682" s="180">
        <f>(G625/G612)*Q77</f>
        <v>90219.836501612124</v>
      </c>
      <c r="H682" s="180">
        <f>(H628/H612)*Q60</f>
        <v>306853.08393629093</v>
      </c>
      <c r="I682" s="180">
        <f>(I629/I612)*Q78</f>
        <v>535145.159136859</v>
      </c>
      <c r="J682" s="180">
        <f>(J630/J612)*Q79</f>
        <v>42001.817531243629</v>
      </c>
      <c r="K682" s="180">
        <f>(K644/K612)*Q75</f>
        <v>4147836.013956978</v>
      </c>
      <c r="L682" s="180">
        <f>(L647/L612)*Q80</f>
        <v>1041533.7545780791</v>
      </c>
      <c r="M682" s="180">
        <f t="shared" si="20"/>
        <v>11180954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21796340.100000001</v>
      </c>
      <c r="D683" s="180">
        <f>(D615/D612)*R76</f>
        <v>164737.62396223852</v>
      </c>
      <c r="E683" s="180">
        <f>(E623/E612)*SUM(C683:D683)</f>
        <v>3390981.9099493432</v>
      </c>
      <c r="F683" s="180">
        <f>(F624/F612)*R64</f>
        <v>64824.162106350152</v>
      </c>
      <c r="G683" s="180">
        <f>(G625/G612)*R77</f>
        <v>0</v>
      </c>
      <c r="H683" s="180">
        <f>(H628/H612)*R60</f>
        <v>203196.9881441865</v>
      </c>
      <c r="I683" s="180">
        <f>(I629/I612)*R78</f>
        <v>59390.342228911315</v>
      </c>
      <c r="J683" s="180">
        <f>(J630/J612)*R79</f>
        <v>11.28081177830509</v>
      </c>
      <c r="K683" s="180">
        <f>(K644/K612)*R75</f>
        <v>9909781.5774373468</v>
      </c>
      <c r="L683" s="180">
        <f>(L647/L612)*R80</f>
        <v>0</v>
      </c>
      <c r="M683" s="180">
        <f t="shared" si="20"/>
        <v>13792924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18022621.640000001</v>
      </c>
      <c r="D684" s="180">
        <f>(D615/D612)*S76</f>
        <v>1039522.2610674383</v>
      </c>
      <c r="E684" s="180">
        <f>(E623/E612)*SUM(C684:D684)</f>
        <v>2943361.2478335416</v>
      </c>
      <c r="F684" s="180">
        <f>(F624/F612)*S64</f>
        <v>74828.644411880872</v>
      </c>
      <c r="G684" s="180">
        <f>(G625/G612)*S77</f>
        <v>0</v>
      </c>
      <c r="H684" s="180">
        <f>(H628/H612)*S60</f>
        <v>264337.1535388034</v>
      </c>
      <c r="I684" s="180">
        <f>(I629/I612)*S78</f>
        <v>374763.10119368031</v>
      </c>
      <c r="J684" s="180">
        <f>(J630/J612)*S79</f>
        <v>2697.8935164377344</v>
      </c>
      <c r="K684" s="180">
        <f>(K644/K612)*S75</f>
        <v>0</v>
      </c>
      <c r="L684" s="180">
        <f>(L647/L612)*S80</f>
        <v>210.36836085196504</v>
      </c>
      <c r="M684" s="180">
        <f t="shared" si="20"/>
        <v>4699721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85466164.439999998</v>
      </c>
      <c r="D686" s="180">
        <f>(D615/D612)*U76</f>
        <v>2607690.4583187448</v>
      </c>
      <c r="E686" s="180">
        <f>(E623/E612)*SUM(C686:D686)</f>
        <v>13599371.235494094</v>
      </c>
      <c r="F686" s="180">
        <f>(F624/F612)*U64</f>
        <v>277239.26941327372</v>
      </c>
      <c r="G686" s="180">
        <f>(G625/G612)*U77</f>
        <v>0</v>
      </c>
      <c r="H686" s="180">
        <f>(H628/H612)*U60</f>
        <v>818854.93821975018</v>
      </c>
      <c r="I686" s="180">
        <f>(I629/I612)*U78</f>
        <v>940110.85641320678</v>
      </c>
      <c r="J686" s="180">
        <f>(J630/J612)*U79</f>
        <v>9132.6835676445262</v>
      </c>
      <c r="K686" s="180">
        <f>(K644/K612)*U75</f>
        <v>34367685.827785254</v>
      </c>
      <c r="L686" s="180">
        <f>(L647/L612)*U80</f>
        <v>315.55254127794757</v>
      </c>
      <c r="M686" s="180">
        <f t="shared" si="20"/>
        <v>52620401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68073400.769999996</v>
      </c>
      <c r="D687" s="180">
        <f>(D615/D612)*V76</f>
        <v>1124557.2551440732</v>
      </c>
      <c r="E687" s="180">
        <f>(E623/E612)*SUM(C687:D687)</f>
        <v>10684768.152915671</v>
      </c>
      <c r="F687" s="180">
        <f>(F624/F612)*V64</f>
        <v>641463.47962325555</v>
      </c>
      <c r="G687" s="180">
        <f>(G625/G612)*V77</f>
        <v>6779.9706337676062</v>
      </c>
      <c r="H687" s="180">
        <f>(H628/H612)*V60</f>
        <v>289498.68314351118</v>
      </c>
      <c r="I687" s="180">
        <f>(I629/I612)*V78</f>
        <v>405419.4702621235</v>
      </c>
      <c r="J687" s="180">
        <f>(J630/J612)*V79</f>
        <v>30907.983490024642</v>
      </c>
      <c r="K687" s="180">
        <f>(K644/K612)*V75</f>
        <v>28836547.209475156</v>
      </c>
      <c r="L687" s="180">
        <f>(L647/L612)*V80</f>
        <v>534966.7416465471</v>
      </c>
      <c r="M687" s="180">
        <f t="shared" si="20"/>
        <v>42554909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6772826.9000000004</v>
      </c>
      <c r="D688" s="180">
        <f>(D615/D612)*W76</f>
        <v>775717.57330509624</v>
      </c>
      <c r="E688" s="180">
        <f>(E623/E612)*SUM(C688:D688)</f>
        <v>1165561.0930011973</v>
      </c>
      <c r="F688" s="180">
        <f>(F624/F612)*W64</f>
        <v>10211.298145281424</v>
      </c>
      <c r="G688" s="180">
        <f>(G625/G612)*W77</f>
        <v>0</v>
      </c>
      <c r="H688" s="180">
        <f>(H628/H612)*W60</f>
        <v>87453.951962530919</v>
      </c>
      <c r="I688" s="180">
        <f>(I629/I612)*W78</f>
        <v>279657.62188078271</v>
      </c>
      <c r="J688" s="180">
        <f>(J630/J612)*W79</f>
        <v>21023.559977870747</v>
      </c>
      <c r="K688" s="180">
        <f>(K644/K612)*W75</f>
        <v>7472096.7323312061</v>
      </c>
      <c r="L688" s="180">
        <f>(L647/L612)*W80</f>
        <v>0</v>
      </c>
      <c r="M688" s="180">
        <f t="shared" si="20"/>
        <v>9811722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6887528.7200000007</v>
      </c>
      <c r="D689" s="180">
        <f>(D615/D612)*X76</f>
        <v>540492.34371740022</v>
      </c>
      <c r="E689" s="180">
        <f>(E623/E612)*SUM(C689:D689)</f>
        <v>1146951.2275485853</v>
      </c>
      <c r="F689" s="180">
        <f>(F624/F612)*X64</f>
        <v>13203.640622910078</v>
      </c>
      <c r="G689" s="180">
        <f>(G625/G612)*X77</f>
        <v>0</v>
      </c>
      <c r="H689" s="180">
        <f>(H628/H612)*X60</f>
        <v>86795.519412127338</v>
      </c>
      <c r="I689" s="180">
        <f>(I629/I612)*X78</f>
        <v>194855.45859785375</v>
      </c>
      <c r="J689" s="180">
        <f>(J630/J612)*X79</f>
        <v>17245.830635280996</v>
      </c>
      <c r="K689" s="180">
        <f>(K644/K612)*X75</f>
        <v>12217240.77184784</v>
      </c>
      <c r="L689" s="180">
        <f>(L647/L612)*X80</f>
        <v>0</v>
      </c>
      <c r="M689" s="180">
        <f t="shared" si="20"/>
        <v>14216785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49716642.229999997</v>
      </c>
      <c r="D690" s="180">
        <f>(D615/D612)*Y76</f>
        <v>3192533.900840512</v>
      </c>
      <c r="E690" s="180">
        <f>(E623/E612)*SUM(C690:D690)</f>
        <v>8169638.1837509237</v>
      </c>
      <c r="F690" s="180">
        <f>(F624/F612)*Y64</f>
        <v>131803.92423923002</v>
      </c>
      <c r="G690" s="180">
        <f>(G625/G612)*Y77</f>
        <v>0</v>
      </c>
      <c r="H690" s="180">
        <f>(H628/H612)*Y60</f>
        <v>675598.82761051669</v>
      </c>
      <c r="I690" s="180">
        <f>(I629/I612)*Y78</f>
        <v>1150955.540015443</v>
      </c>
      <c r="J690" s="180">
        <f>(J630/J612)*Y79</f>
        <v>65692.148159288219</v>
      </c>
      <c r="K690" s="180">
        <f>(K644/K612)*Y75</f>
        <v>19353546.827401523</v>
      </c>
      <c r="L690" s="180">
        <f>(L647/L612)*Y80</f>
        <v>289361.68035187788</v>
      </c>
      <c r="M690" s="180">
        <f t="shared" si="20"/>
        <v>33029131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11388607.959999999</v>
      </c>
      <c r="D691" s="180">
        <f>(D615/D612)*Z76</f>
        <v>1269194.4871237911</v>
      </c>
      <c r="E691" s="180">
        <f>(E623/E612)*SUM(C691:D691)</f>
        <v>1954475.0789291046</v>
      </c>
      <c r="F691" s="180">
        <f>(F624/F612)*Z64</f>
        <v>2956.4950804423875</v>
      </c>
      <c r="G691" s="180">
        <f>(G625/G612)*Z77</f>
        <v>0</v>
      </c>
      <c r="H691" s="180">
        <f>(H628/H612)*Z60</f>
        <v>134696.48745398683</v>
      </c>
      <c r="I691" s="180">
        <f>(I629/I612)*Z78</f>
        <v>457563.32483348064</v>
      </c>
      <c r="J691" s="180">
        <f>(J630/J612)*Z79</f>
        <v>20943.224692948221</v>
      </c>
      <c r="K691" s="180">
        <f>(K644/K612)*Z75</f>
        <v>7532544.9567624507</v>
      </c>
      <c r="L691" s="180">
        <f>(L647/L612)*Z80</f>
        <v>88354.711557825329</v>
      </c>
      <c r="M691" s="180">
        <f t="shared" si="20"/>
        <v>11460729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6080285.6500000004</v>
      </c>
      <c r="D692" s="180">
        <f>(D615/D612)*AA76</f>
        <v>153781.17779466306</v>
      </c>
      <c r="E692" s="180">
        <f>(E623/E612)*SUM(C692:D692)</f>
        <v>962594.28176428133</v>
      </c>
      <c r="F692" s="180">
        <f>(F624/F612)*AA64</f>
        <v>50526.21610889001</v>
      </c>
      <c r="G692" s="180">
        <f>(G625/G612)*AA77</f>
        <v>0</v>
      </c>
      <c r="H692" s="180">
        <f>(H628/H612)*AA60</f>
        <v>22339.67581726388</v>
      </c>
      <c r="I692" s="180">
        <f>(I629/I612)*AA78</f>
        <v>55440.381850375648</v>
      </c>
      <c r="J692" s="180">
        <f>(J630/J612)*AA79</f>
        <v>8488.5605057330231</v>
      </c>
      <c r="K692" s="180">
        <f>(K644/K612)*AA75</f>
        <v>2087128.1285946942</v>
      </c>
      <c r="L692" s="180">
        <f>(L647/L612)*AA80</f>
        <v>0</v>
      </c>
      <c r="M692" s="180">
        <f t="shared" si="20"/>
        <v>3340298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151044587.25999996</v>
      </c>
      <c r="D693" s="180">
        <f>(D615/D612)*AB76</f>
        <v>872584.90730631712</v>
      </c>
      <c r="E693" s="180">
        <f>(E623/E612)*SUM(C693:D693)</f>
        <v>23457336.161053021</v>
      </c>
      <c r="F693" s="180">
        <f>(F624/F612)*AB64</f>
        <v>2634410.4095957782</v>
      </c>
      <c r="G693" s="180">
        <f>(G625/G612)*AB77</f>
        <v>0</v>
      </c>
      <c r="H693" s="180">
        <f>(H628/H612)*AB60</f>
        <v>751059.90097641165</v>
      </c>
      <c r="I693" s="180">
        <f>(I629/I612)*AB78</f>
        <v>314579.72394080437</v>
      </c>
      <c r="J693" s="180">
        <f>(J630/J612)*AB79</f>
        <v>3097.2136357180771</v>
      </c>
      <c r="K693" s="180">
        <f>(K644/K612)*AB75</f>
        <v>55779764.639736004</v>
      </c>
      <c r="L693" s="180">
        <f>(L647/L612)*AB80</f>
        <v>0</v>
      </c>
      <c r="M693" s="180">
        <f t="shared" si="20"/>
        <v>83812833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11465756.370000003</v>
      </c>
      <c r="D694" s="180">
        <f>(D615/D612)*AC76</f>
        <v>193799.82324387605</v>
      </c>
      <c r="E694" s="180">
        <f>(E623/E612)*SUM(C694:D694)</f>
        <v>1800337.1522239873</v>
      </c>
      <c r="F694" s="180">
        <f>(F624/F612)*AC64</f>
        <v>15326.038132111915</v>
      </c>
      <c r="G694" s="180">
        <f>(G625/G612)*AC77</f>
        <v>0</v>
      </c>
      <c r="H694" s="180">
        <f>(H628/H612)*AC60</f>
        <v>177424.0568855326</v>
      </c>
      <c r="I694" s="180">
        <f>(I629/I612)*AC78</f>
        <v>69867.693545189337</v>
      </c>
      <c r="J694" s="180">
        <f>(J630/J612)*AC79</f>
        <v>631.00629556179445</v>
      </c>
      <c r="K694" s="180">
        <f>(K644/K612)*AC75</f>
        <v>4558699.2865248304</v>
      </c>
      <c r="L694" s="180">
        <f>(L647/L612)*AC80</f>
        <v>0</v>
      </c>
      <c r="M694" s="180">
        <f t="shared" si="20"/>
        <v>6816085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2213369.92</v>
      </c>
      <c r="D695" s="180">
        <f>(D615/D612)*AD76</f>
        <v>75409.787955640015</v>
      </c>
      <c r="E695" s="180">
        <f>(E623/E612)*SUM(C695:D695)</f>
        <v>353407.54598160175</v>
      </c>
      <c r="F695" s="180">
        <f>(F624/F612)*AD64</f>
        <v>4926.5215526167767</v>
      </c>
      <c r="G695" s="180">
        <f>(G625/G612)*AD77</f>
        <v>0</v>
      </c>
      <c r="H695" s="180">
        <f>(H628/H612)*AD60</f>
        <v>35226.141446590831</v>
      </c>
      <c r="I695" s="180">
        <f>(I629/I612)*AD78</f>
        <v>27186.340353686854</v>
      </c>
      <c r="J695" s="180">
        <f>(J630/J612)*AD79</f>
        <v>122.75614435778337</v>
      </c>
      <c r="K695" s="180">
        <f>(K644/K612)*AD75</f>
        <v>827856.06505464972</v>
      </c>
      <c r="L695" s="180">
        <f>(L647/L612)*AD80</f>
        <v>53328.379475973139</v>
      </c>
      <c r="M695" s="180">
        <f t="shared" si="20"/>
        <v>1377464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15441150.950000001</v>
      </c>
      <c r="D696" s="180">
        <f>(D615/D612)*AE76</f>
        <v>996134.79347587714</v>
      </c>
      <c r="E696" s="180">
        <f>(E623/E612)*SUM(C696:D696)</f>
        <v>2538060.2584898341</v>
      </c>
      <c r="F696" s="180">
        <f>(F624/F612)*AE64</f>
        <v>2309.4186354727262</v>
      </c>
      <c r="G696" s="180">
        <f>(G625/G612)*AE77</f>
        <v>0</v>
      </c>
      <c r="H696" s="180">
        <f>(H628/H612)*AE60</f>
        <v>255354.25231544048</v>
      </c>
      <c r="I696" s="180">
        <f>(I629/I612)*AE78</f>
        <v>359121.27944870194</v>
      </c>
      <c r="J696" s="180">
        <f>(J630/J612)*AE79</f>
        <v>4412.633359888694</v>
      </c>
      <c r="K696" s="180">
        <f>(K644/K612)*AE75</f>
        <v>2563639.177158426</v>
      </c>
      <c r="L696" s="180">
        <f>(L647/L612)*AE80</f>
        <v>0</v>
      </c>
      <c r="M696" s="180">
        <f t="shared" si="20"/>
        <v>6719032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31720906.960000001</v>
      </c>
      <c r="D698" s="180">
        <f>(D615/D612)*AG76</f>
        <v>983066.72516544955</v>
      </c>
      <c r="E698" s="180">
        <f>(E623/E612)*SUM(C698:D698)</f>
        <v>5049778.7287028898</v>
      </c>
      <c r="F698" s="180">
        <f>(F624/F612)*AG64</f>
        <v>25141.71731127684</v>
      </c>
      <c r="G698" s="180">
        <f>(G625/G612)*AG77</f>
        <v>82207.143934432228</v>
      </c>
      <c r="H698" s="180">
        <f>(H628/H612)*AG60</f>
        <v>397152.40513449436</v>
      </c>
      <c r="I698" s="180">
        <f>(I629/I612)*AG78</f>
        <v>354410.04815520591</v>
      </c>
      <c r="J698" s="180">
        <f>(J630/J612)*AG79</f>
        <v>48026.333097859679</v>
      </c>
      <c r="K698" s="180">
        <f>(K644/K612)*AG75</f>
        <v>13617759.035800522</v>
      </c>
      <c r="L698" s="180">
        <f>(L647/L612)*AG80</f>
        <v>903847.6624004679</v>
      </c>
      <c r="M698" s="180">
        <f t="shared" si="20"/>
        <v>21461390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108644075.12</v>
      </c>
      <c r="D701" s="180">
        <f>(D615/D612)*AJ76</f>
        <v>9741455.2883215845</v>
      </c>
      <c r="E701" s="180">
        <f>(E623/E612)*SUM(C701:D701)</f>
        <v>18279758.264156245</v>
      </c>
      <c r="F701" s="180">
        <f>(F624/F612)*AJ64</f>
        <v>135712.69510466704</v>
      </c>
      <c r="G701" s="180">
        <f>(G625/G612)*AJ77</f>
        <v>873.1780361670402</v>
      </c>
      <c r="H701" s="180">
        <f>(H628/H612)*AJ60</f>
        <v>1938895.7373526751</v>
      </c>
      <c r="I701" s="180">
        <f>(I629/I612)*AJ78</f>
        <v>3511938.2534840549</v>
      </c>
      <c r="J701" s="180">
        <f>(J630/J612)*AJ79</f>
        <v>68621.921756300362</v>
      </c>
      <c r="K701" s="180">
        <f>(K644/K612)*AJ75</f>
        <v>19310862.961291131</v>
      </c>
      <c r="L701" s="180">
        <f>(L647/L612)*AJ80</f>
        <v>2460783.9010658609</v>
      </c>
      <c r="M701" s="180">
        <f t="shared" si="20"/>
        <v>55448902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5012284.8100000005</v>
      </c>
      <c r="D702" s="180">
        <f>(D615/D612)*AK76</f>
        <v>148968.57473416565</v>
      </c>
      <c r="E702" s="180">
        <f>(E623/E612)*SUM(C702:D702)</f>
        <v>796942.5307940077</v>
      </c>
      <c r="F702" s="180">
        <f>(F624/F612)*AK64</f>
        <v>320.13848670455025</v>
      </c>
      <c r="G702" s="180">
        <f>(G625/G612)*AK77</f>
        <v>0</v>
      </c>
      <c r="H702" s="180">
        <f>(H628/H612)*AK60</f>
        <v>81904.306180557978</v>
      </c>
      <c r="I702" s="180">
        <f>(I629/I612)*AK78</f>
        <v>53705.367492997495</v>
      </c>
      <c r="J702" s="180">
        <f>(J630/J612)*AK79</f>
        <v>0</v>
      </c>
      <c r="K702" s="180">
        <f>(K644/K612)*AK75</f>
        <v>947226.80052606354</v>
      </c>
      <c r="L702" s="180">
        <f>(L647/L612)*AK80</f>
        <v>0</v>
      </c>
      <c r="M702" s="180">
        <f t="shared" si="20"/>
        <v>2029068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1935737.3699999999</v>
      </c>
      <c r="D703" s="180">
        <f>(D615/D612)*AL76</f>
        <v>62897.019998346783</v>
      </c>
      <c r="E703" s="180">
        <f>(E623/E612)*SUM(C703:D703)</f>
        <v>308606.57870593155</v>
      </c>
      <c r="F703" s="180">
        <f>(F624/F612)*AL64</f>
        <v>140.69082806281355</v>
      </c>
      <c r="G703" s="180">
        <f>(G625/G612)*AL77</f>
        <v>0</v>
      </c>
      <c r="H703" s="180">
        <f>(H628/H612)*AL60</f>
        <v>33368.421036523621</v>
      </c>
      <c r="I703" s="180">
        <f>(I629/I612)*AL78</f>
        <v>22675.303024503668</v>
      </c>
      <c r="J703" s="180">
        <f>(J630/J612)*AL79</f>
        <v>0</v>
      </c>
      <c r="K703" s="180">
        <f>(K644/K612)*AL75</f>
        <v>603162.09023448301</v>
      </c>
      <c r="L703" s="180">
        <f>(L647/L612)*AL80</f>
        <v>0</v>
      </c>
      <c r="M703" s="180">
        <f t="shared" si="20"/>
        <v>1030850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136136.68000000002</v>
      </c>
      <c r="D705" s="180">
        <f>(D615/D612)*AN76</f>
        <v>61490.259103739852</v>
      </c>
      <c r="E705" s="180">
        <f>(E623/E612)*SUM(C705:D705)</f>
        <v>30515.322783463711</v>
      </c>
      <c r="F705" s="180">
        <f>(F624/F612)*AN64</f>
        <v>404.95542479077511</v>
      </c>
      <c r="G705" s="180">
        <f>(G625/G612)*AN77</f>
        <v>0</v>
      </c>
      <c r="H705" s="180">
        <f>(H628/H612)*AN60</f>
        <v>2586.6993051568702</v>
      </c>
      <c r="I705" s="180">
        <f>(I629/I612)*AN78</f>
        <v>22168.144981577745</v>
      </c>
      <c r="J705" s="180">
        <f>(J630/J612)*AN79</f>
        <v>1427.8277609441238</v>
      </c>
      <c r="K705" s="180">
        <f>(K644/K612)*AN75</f>
        <v>84191.342235080883</v>
      </c>
      <c r="L705" s="180">
        <f>(L647/L612)*AN80</f>
        <v>0</v>
      </c>
      <c r="M705" s="180">
        <f t="shared" si="20"/>
        <v>202785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30785843.57</v>
      </c>
      <c r="D707" s="180">
        <f>(D615/D612)*AP76</f>
        <v>98806.442834365836</v>
      </c>
      <c r="E707" s="180">
        <f>(E623/E612)*SUM(C707:D707)</f>
        <v>4768859.2884658631</v>
      </c>
      <c r="F707" s="180">
        <f>(F624/F612)*AP64</f>
        <v>217212.93864125377</v>
      </c>
      <c r="G707" s="180">
        <f>(G625/G612)*AP77</f>
        <v>0</v>
      </c>
      <c r="H707" s="180">
        <f>(H628/H612)*AP60</f>
        <v>791694.59551560308</v>
      </c>
      <c r="I707" s="180">
        <f>(I629/I612)*AP78</f>
        <v>35621.179383402166</v>
      </c>
      <c r="J707" s="180">
        <f>(J630/J612)*AP79</f>
        <v>0</v>
      </c>
      <c r="K707" s="180">
        <f>(K644/K612)*AP75</f>
        <v>1077059.6282162897</v>
      </c>
      <c r="L707" s="180">
        <f>(L647/L612)*AP80</f>
        <v>562840.54945943248</v>
      </c>
      <c r="M707" s="180">
        <f t="shared" si="20"/>
        <v>7552095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49530206.029999994</v>
      </c>
      <c r="D711" s="180">
        <f>(D615/D612)*AT76</f>
        <v>742510.61218766414</v>
      </c>
      <c r="E711" s="180">
        <f>(E623/E612)*SUM(C711:D711)</f>
        <v>7762545.8477231124</v>
      </c>
      <c r="F711" s="180">
        <f>(F624/F612)*AT64</f>
        <v>428505.00347873982</v>
      </c>
      <c r="G711" s="180">
        <f>(G625/G612)*AT77</f>
        <v>0</v>
      </c>
      <c r="H711" s="180">
        <f>(H628/H612)*AT60</f>
        <v>212720.74467680947</v>
      </c>
      <c r="I711" s="180">
        <f>(I629/I612)*AT78</f>
        <v>267686.02281487349</v>
      </c>
      <c r="J711" s="180">
        <f>(J630/J612)*AT79</f>
        <v>69.071654537267946</v>
      </c>
      <c r="K711" s="180">
        <f>(K644/K612)*AT75</f>
        <v>5669487.6520653917</v>
      </c>
      <c r="L711" s="180">
        <f>(L647/L612)*AT80</f>
        <v>503516.67169917829</v>
      </c>
      <c r="M711" s="180">
        <f t="shared" si="20"/>
        <v>15587042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7724237.1500000004</v>
      </c>
      <c r="D713" s="180">
        <f>(D615/D612)*AV76</f>
        <v>283438.25724799436</v>
      </c>
      <c r="E713" s="180">
        <f>(E623/E612)*SUM(C713:D713)</f>
        <v>1236454.9130071136</v>
      </c>
      <c r="F713" s="180">
        <f>(F624/F612)*AV64</f>
        <v>19417.745537859599</v>
      </c>
      <c r="G713" s="180">
        <f>(G625/G612)*AV77</f>
        <v>33488.945857700601</v>
      </c>
      <c r="H713" s="180">
        <f>(H628/H612)*AV60</f>
        <v>78118.319015737477</v>
      </c>
      <c r="I713" s="180">
        <f>(I629/I612)*AV78</f>
        <v>102183.67057778614</v>
      </c>
      <c r="J713" s="180">
        <f>(J630/J612)*AV79</f>
        <v>3441.7226566909062</v>
      </c>
      <c r="K713" s="180">
        <f>(K644/K612)*AV75</f>
        <v>1288069.5739467635</v>
      </c>
      <c r="L713" s="180">
        <f>(L647/L612)*AV80</f>
        <v>278317.34140714974</v>
      </c>
      <c r="M713" s="180">
        <f t="shared" si="20"/>
        <v>3322930</v>
      </c>
      <c r="N713" s="199" t="s">
        <v>741</v>
      </c>
    </row>
    <row r="715" spans="1:83" ht="12.65" customHeight="1" x14ac:dyDescent="0.35">
      <c r="C715" s="180">
        <f>SUM(C614:C647)+SUM(C668:C713)</f>
        <v>1701117602.29</v>
      </c>
      <c r="D715" s="180">
        <f>SUM(D616:D647)+SUM(D668:D713)</f>
        <v>62533858.379999995</v>
      </c>
      <c r="E715" s="180">
        <f>SUM(E624:E647)+SUM(E668:E713)</f>
        <v>227534137.24010611</v>
      </c>
      <c r="F715" s="180">
        <f>SUM(F625:F648)+SUM(F668:F713)</f>
        <v>5952221.8148476267</v>
      </c>
      <c r="G715" s="180">
        <f>SUM(G626:G647)+SUM(G668:G713)</f>
        <v>11462285.125885572</v>
      </c>
      <c r="H715" s="180">
        <f>SUM(H629:H647)+SUM(H668:H713)</f>
        <v>13838418.004521135</v>
      </c>
      <c r="I715" s="180">
        <f>SUM(I630:I647)+SUM(I668:I713)</f>
        <v>21513432.375703312</v>
      </c>
      <c r="J715" s="180">
        <f>SUM(J631:J647)+SUM(J668:J713)</f>
        <v>898442.93523891666</v>
      </c>
      <c r="K715" s="180">
        <f>SUM(K668:K713)</f>
        <v>339618638.25352454</v>
      </c>
      <c r="L715" s="180">
        <f>SUM(L668:L713)</f>
        <v>21151276.473499969</v>
      </c>
      <c r="M715" s="180">
        <f>SUM(M668:M713)</f>
        <v>625252294</v>
      </c>
      <c r="N715" s="198" t="s">
        <v>742</v>
      </c>
    </row>
    <row r="716" spans="1:83" ht="12.65" customHeight="1" x14ac:dyDescent="0.35">
      <c r="C716" s="180">
        <f>CE71</f>
        <v>1701117602.2900004</v>
      </c>
      <c r="D716" s="180">
        <f>D615</f>
        <v>62533858.38000001</v>
      </c>
      <c r="E716" s="180">
        <f>E623</f>
        <v>227534137.24010608</v>
      </c>
      <c r="F716" s="180">
        <f>F624</f>
        <v>5952221.8148476295</v>
      </c>
      <c r="G716" s="180">
        <f>G625</f>
        <v>11462285.125885574</v>
      </c>
      <c r="H716" s="180">
        <f>H628</f>
        <v>13838418.004521137</v>
      </c>
      <c r="I716" s="180">
        <f>I629</f>
        <v>21513432.37570332</v>
      </c>
      <c r="J716" s="180">
        <f>J630</f>
        <v>898442.93523891643</v>
      </c>
      <c r="K716" s="180">
        <f>K644</f>
        <v>339618638.25352442</v>
      </c>
      <c r="L716" s="180">
        <f>L647</f>
        <v>21151276.473499969</v>
      </c>
      <c r="M716" s="180">
        <f>C648</f>
        <v>625252290.67999995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128*0/21*A</v>
      </c>
      <c r="B722" s="279">
        <f>ROUND(C165,0)</f>
        <v>38844048</v>
      </c>
      <c r="C722" s="279">
        <f>ROUND(C166,0)</f>
        <v>603688</v>
      </c>
      <c r="D722" s="279">
        <f>ROUND(C167,0)</f>
        <v>3737982</v>
      </c>
      <c r="E722" s="279">
        <f>ROUND(C168,0)</f>
        <v>87166787</v>
      </c>
      <c r="F722" s="279">
        <f>ROUND(C169,0)</f>
        <v>0</v>
      </c>
      <c r="G722" s="279">
        <f>ROUND(C170,0)</f>
        <v>26236888</v>
      </c>
      <c r="H722" s="279">
        <f>ROUND(C171+C172,0)</f>
        <v>4214643</v>
      </c>
      <c r="I722" s="279">
        <f>ROUND(C175,0)</f>
        <v>15364239</v>
      </c>
      <c r="J722" s="279">
        <f>ROUND(C176,0)</f>
        <v>8362988</v>
      </c>
      <c r="K722" s="279">
        <f>ROUND(C179,0)</f>
        <v>15150883</v>
      </c>
      <c r="L722" s="279">
        <f>ROUND(C180,0)</f>
        <v>2443735</v>
      </c>
      <c r="M722" s="279">
        <f>ROUND(C183,0)</f>
        <v>993512</v>
      </c>
      <c r="N722" s="279">
        <f>ROUND(C184,0)</f>
        <v>0</v>
      </c>
      <c r="O722" s="279">
        <f>ROUND(C185,0)</f>
        <v>0</v>
      </c>
      <c r="P722" s="279">
        <f>ROUND(C188,0)</f>
        <v>15655382</v>
      </c>
      <c r="Q722" s="279">
        <f>ROUND(C189,0)</f>
        <v>0</v>
      </c>
      <c r="R722" s="279">
        <f>ROUND(B195,0)</f>
        <v>10816822</v>
      </c>
      <c r="S722" s="279">
        <f>ROUND(C195,0)</f>
        <v>0</v>
      </c>
      <c r="T722" s="279">
        <f>ROUND(D195,0)</f>
        <v>0</v>
      </c>
      <c r="U722" s="279">
        <f>ROUND(B196,0)</f>
        <v>13690837</v>
      </c>
      <c r="V722" s="279">
        <f>ROUND(C196,0)</f>
        <v>-20378</v>
      </c>
      <c r="W722" s="279">
        <f>ROUND(D196,0)</f>
        <v>0</v>
      </c>
      <c r="X722" s="279">
        <f>ROUND(B197,0)</f>
        <v>932097238</v>
      </c>
      <c r="Y722" s="279">
        <f>ROUND(C197,0)</f>
        <v>6132980</v>
      </c>
      <c r="Z722" s="279">
        <f>ROUND(D197,0)</f>
        <v>0</v>
      </c>
      <c r="AA722" s="279">
        <f>ROUND(B198,0)</f>
        <v>163745924</v>
      </c>
      <c r="AB722" s="279">
        <f>ROUND(C198,0)</f>
        <v>-121216</v>
      </c>
      <c r="AC722" s="279">
        <f>ROUND(D198,0)</f>
        <v>0</v>
      </c>
      <c r="AD722" s="279">
        <f>ROUND(B199,0)</f>
        <v>1687367</v>
      </c>
      <c r="AE722" s="279">
        <f>ROUND(C199,0)</f>
        <v>0</v>
      </c>
      <c r="AF722" s="279">
        <f>ROUND(D199,0)</f>
        <v>-6800</v>
      </c>
      <c r="AG722" s="279">
        <f>ROUND(B200,0)</f>
        <v>452514705</v>
      </c>
      <c r="AH722" s="279">
        <f>ROUND(C200,0)</f>
        <v>26272445</v>
      </c>
      <c r="AI722" s="279">
        <f>ROUND(D200,0)</f>
        <v>2014855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0</v>
      </c>
      <c r="AN722" s="279">
        <f>ROUND(C202,0)</f>
        <v>0</v>
      </c>
      <c r="AO722" s="279">
        <f>ROUND(D202,0)</f>
        <v>0</v>
      </c>
      <c r="AP722" s="279">
        <f>ROUND(B203,0)</f>
        <v>44006545</v>
      </c>
      <c r="AQ722" s="279">
        <f>ROUND(C203,0)</f>
        <v>26280732</v>
      </c>
      <c r="AR722" s="279">
        <f>ROUND(D203,0)</f>
        <v>1301004</v>
      </c>
      <c r="AS722" s="279"/>
      <c r="AT722" s="279"/>
      <c r="AU722" s="279"/>
      <c r="AV722" s="279">
        <f>ROUND(B209,0)</f>
        <v>8716521</v>
      </c>
      <c r="AW722" s="279">
        <f>ROUND(C209,0)</f>
        <v>395382</v>
      </c>
      <c r="AX722" s="279">
        <f>ROUND(D209,0)</f>
        <v>20378</v>
      </c>
      <c r="AY722" s="279">
        <f>ROUND(B210,0)</f>
        <v>461092108</v>
      </c>
      <c r="AZ722" s="279">
        <f>ROUND(C210,0)</f>
        <v>29402387</v>
      </c>
      <c r="BA722" s="279">
        <f>ROUND(D210,0)</f>
        <v>805369</v>
      </c>
      <c r="BB722" s="279">
        <f>ROUND(B211,0)</f>
        <v>140419272</v>
      </c>
      <c r="BC722" s="279">
        <f>ROUND(C211,0)</f>
        <v>4495249</v>
      </c>
      <c r="BD722" s="279">
        <f>ROUND(D211,0)</f>
        <v>981799</v>
      </c>
      <c r="BE722" s="279">
        <f>ROUND(B212,0)</f>
        <v>0</v>
      </c>
      <c r="BF722" s="279">
        <f>ROUND(C212,0)</f>
        <v>0</v>
      </c>
      <c r="BG722" s="279">
        <f>ROUND(D212,0)</f>
        <v>0</v>
      </c>
      <c r="BH722" s="279">
        <f>ROUND(B213,0)</f>
        <v>406409399</v>
      </c>
      <c r="BI722" s="279">
        <f>ROUND(C213,0)</f>
        <v>19065851</v>
      </c>
      <c r="BJ722" s="279">
        <f>ROUND(D213,0)</f>
        <v>1720729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0</v>
      </c>
      <c r="BO722" s="279">
        <f>ROUND(C215,0)</f>
        <v>0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1208107164</v>
      </c>
      <c r="BU722" s="279">
        <f>ROUND(C224,0)</f>
        <v>551729288</v>
      </c>
      <c r="BV722" s="279">
        <f>ROUND(C225,0)</f>
        <v>0</v>
      </c>
      <c r="BW722" s="279">
        <f>ROUND(C226,0)</f>
        <v>0</v>
      </c>
      <c r="BX722" s="279">
        <f>ROUND(C227,0)</f>
        <v>0</v>
      </c>
      <c r="BY722" s="279">
        <f>ROUND(C228,0)</f>
        <v>932577812</v>
      </c>
      <c r="BZ722" s="279">
        <f>ROUND(C231,0)</f>
        <v>6807</v>
      </c>
      <c r="CA722" s="279">
        <f>ROUND(C233,0)</f>
        <v>17005152</v>
      </c>
      <c r="CB722" s="279">
        <f>ROUND(C234,0)</f>
        <v>23332903</v>
      </c>
      <c r="CC722" s="279">
        <f>ROUND(C238+C239,0)</f>
        <v>0</v>
      </c>
      <c r="CD722" s="279">
        <f>D221</f>
        <v>19679077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128*0/21*A</v>
      </c>
      <c r="B726" s="279">
        <f>ROUND(C111,0)</f>
        <v>27320</v>
      </c>
      <c r="C726" s="279">
        <f>ROUND(C112,0)</f>
        <v>0</v>
      </c>
      <c r="D726" s="279">
        <f>ROUND(C113,0)</f>
        <v>0</v>
      </c>
      <c r="E726" s="279">
        <f>ROUND(C114,0)</f>
        <v>2800</v>
      </c>
      <c r="F726" s="279">
        <f>ROUND(D111,0)</f>
        <v>185389</v>
      </c>
      <c r="G726" s="279">
        <f>ROUND(D112,0)</f>
        <v>0</v>
      </c>
      <c r="H726" s="279">
        <f>ROUND(D113,0)</f>
        <v>0</v>
      </c>
      <c r="I726" s="279">
        <f>ROUND(D114,0)</f>
        <v>5215</v>
      </c>
      <c r="J726" s="279">
        <f>ROUND(C116,0)</f>
        <v>129</v>
      </c>
      <c r="K726" s="279">
        <f>ROUND(C117,0)</f>
        <v>262</v>
      </c>
      <c r="L726" s="279">
        <f>ROUND(C118,0)</f>
        <v>4</v>
      </c>
      <c r="M726" s="279">
        <f>ROUND(C119,0)</f>
        <v>0</v>
      </c>
      <c r="N726" s="279">
        <f>ROUND(C120,0)</f>
        <v>41</v>
      </c>
      <c r="O726" s="279">
        <f>ROUND(C121,0)</f>
        <v>21</v>
      </c>
      <c r="P726" s="279">
        <f>ROUND(C122,0)</f>
        <v>16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3</v>
      </c>
      <c r="V726" s="279">
        <f>ROUND(C128,0)</f>
        <v>810</v>
      </c>
      <c r="W726" s="279">
        <f>ROUND(C129,0)</f>
        <v>48</v>
      </c>
      <c r="X726" s="279">
        <f>ROUND(B138,0)</f>
        <v>11150</v>
      </c>
      <c r="Y726" s="279">
        <f>ROUND(B139,0)</f>
        <v>78941</v>
      </c>
      <c r="Z726" s="279">
        <f>ROUND(B140,0)</f>
        <v>270996</v>
      </c>
      <c r="AA726" s="279">
        <f>ROUND(B141,0)</f>
        <v>933417133</v>
      </c>
      <c r="AB726" s="279">
        <f>ROUND(B142,0)</f>
        <v>734796875</v>
      </c>
      <c r="AC726" s="279">
        <f>ROUND(C138,0)</f>
        <v>4986</v>
      </c>
      <c r="AD726" s="279">
        <f>ROUND(C139,0)</f>
        <v>39151</v>
      </c>
      <c r="AE726" s="279">
        <f>ROUND(C140,0)</f>
        <v>122831</v>
      </c>
      <c r="AF726" s="279">
        <f>ROUND(C141,0)</f>
        <v>413406987</v>
      </c>
      <c r="AG726" s="279">
        <f>ROUND(C142,0)</f>
        <v>313410468</v>
      </c>
      <c r="AH726" s="279">
        <f>ROUND(D138,0)</f>
        <v>11184</v>
      </c>
      <c r="AI726" s="279">
        <f>ROUND(D139,0)</f>
        <v>67297</v>
      </c>
      <c r="AJ726" s="279">
        <f>ROUND(D140,0)</f>
        <v>465775</v>
      </c>
      <c r="AK726" s="279">
        <f>ROUND(D141,0)</f>
        <v>943643147</v>
      </c>
      <c r="AL726" s="279">
        <f>ROUND(D142,0)</f>
        <v>1138867458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44018876</v>
      </c>
      <c r="BR726" s="279">
        <f>ROUND(C157,0)</f>
        <v>18256763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128*0/21*A</v>
      </c>
      <c r="B730" s="279">
        <f>ROUND(C250,0)</f>
        <v>130446173</v>
      </c>
      <c r="C730" s="279">
        <f>ROUND(C251,0)</f>
        <v>0</v>
      </c>
      <c r="D730" s="279">
        <f>ROUND(C252,0)</f>
        <v>758480742</v>
      </c>
      <c r="E730" s="279">
        <f>ROUND(C253,0)</f>
        <v>483098587</v>
      </c>
      <c r="F730" s="279">
        <f>ROUND(C254,0)</f>
        <v>0</v>
      </c>
      <c r="G730" s="279">
        <f>ROUND(C255,0)</f>
        <v>54335312</v>
      </c>
      <c r="H730" s="279">
        <f>ROUND(C256,0)</f>
        <v>0</v>
      </c>
      <c r="I730" s="279">
        <f>ROUND(C257,0)</f>
        <v>35074402</v>
      </c>
      <c r="J730" s="279">
        <f>ROUND(C258,0)</f>
        <v>11222623</v>
      </c>
      <c r="K730" s="279">
        <f>ROUND(C259,0)</f>
        <v>0</v>
      </c>
      <c r="L730" s="279">
        <f>ROUND(C262,0)</f>
        <v>246351779</v>
      </c>
      <c r="M730" s="279">
        <f>ROUND(C263,0)</f>
        <v>0</v>
      </c>
      <c r="N730" s="279">
        <f>ROUND(C264,0)</f>
        <v>10335150</v>
      </c>
      <c r="O730" s="279">
        <f>ROUND(C267,0)</f>
        <v>10816822</v>
      </c>
      <c r="P730" s="279">
        <f>ROUND(C268,0)</f>
        <v>13670459</v>
      </c>
      <c r="Q730" s="279">
        <f>ROUND(C269,0)</f>
        <v>938230218</v>
      </c>
      <c r="R730" s="279">
        <f>ROUND(C270,0)</f>
        <v>163624708</v>
      </c>
      <c r="S730" s="279">
        <f>ROUND(C271,0)</f>
        <v>1694167</v>
      </c>
      <c r="T730" s="279">
        <f>ROUND(C272,0)</f>
        <v>476772295</v>
      </c>
      <c r="U730" s="279">
        <f>ROUND(C273,0)</f>
        <v>0</v>
      </c>
      <c r="V730" s="279">
        <f>ROUND(C274,0)</f>
        <v>68986273</v>
      </c>
      <c r="W730" s="279">
        <f>ROUND(C275,0)</f>
        <v>0</v>
      </c>
      <c r="X730" s="279">
        <f>ROUND(C276,0)</f>
        <v>1066467894</v>
      </c>
      <c r="Y730" s="279">
        <f>ROUND(C279,0)</f>
        <v>0</v>
      </c>
      <c r="Z730" s="279">
        <f>ROUND(C280,0)</f>
        <v>0</v>
      </c>
      <c r="AA730" s="279">
        <f>ROUND(C281,0)</f>
        <v>259278858</v>
      </c>
      <c r="AB730" s="279">
        <f>ROUND(C282,0)</f>
        <v>267900566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0</v>
      </c>
      <c r="AH730" s="279">
        <f>ROUND(C305,0)</f>
        <v>56808255</v>
      </c>
      <c r="AI730" s="279">
        <f>ROUND(C306,0)</f>
        <v>82186725</v>
      </c>
      <c r="AJ730" s="279">
        <f>ROUND(C307,0)</f>
        <v>58417518</v>
      </c>
      <c r="AK730" s="279">
        <f>ROUND(C308,0)</f>
        <v>83186598</v>
      </c>
      <c r="AL730" s="279">
        <f>ROUND(C309,0)</f>
        <v>51012292</v>
      </c>
      <c r="AM730" s="279">
        <f>ROUND(C310,0)</f>
        <v>0</v>
      </c>
      <c r="AN730" s="279">
        <f>ROUND(C311,0)</f>
        <v>0</v>
      </c>
      <c r="AO730" s="279">
        <f>ROUND(C312,0)</f>
        <v>3260479</v>
      </c>
      <c r="AP730" s="279">
        <f>ROUND(C313,0)</f>
        <v>19659483</v>
      </c>
      <c r="AQ730" s="279">
        <f>ROUND(C316,0)</f>
        <v>0</v>
      </c>
      <c r="AR730" s="279">
        <f>ROUND(C317,0)</f>
        <v>0</v>
      </c>
      <c r="AS730" s="279">
        <f>ROUND(C318,0)</f>
        <v>153864859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0</v>
      </c>
      <c r="AX730" s="279">
        <f>ROUND(C325,0)</f>
        <v>19659483</v>
      </c>
      <c r="AY730" s="279">
        <f>ROUND(C326,0)</f>
        <v>326726394</v>
      </c>
      <c r="AZ730" s="279">
        <f>ROUND(C327,0)</f>
        <v>665081625</v>
      </c>
      <c r="BA730" s="279">
        <f>ROUND(C328,0)</f>
        <v>0</v>
      </c>
      <c r="BB730" s="279">
        <f>ROUND(C332,0)</f>
        <v>397449839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6357.41</v>
      </c>
      <c r="BJ730" s="279">
        <f>ROUND(C359,0)</f>
        <v>2290467266</v>
      </c>
      <c r="BK730" s="279">
        <f>ROUND(C360,0)</f>
        <v>2187074800</v>
      </c>
      <c r="BL730" s="279">
        <f>ROUND(C364,0)</f>
        <v>2692414262</v>
      </c>
      <c r="BM730" s="279">
        <f>ROUND(C365,0)</f>
        <v>40338054</v>
      </c>
      <c r="BN730" s="279">
        <f>ROUND(C366,0)</f>
        <v>0</v>
      </c>
      <c r="BO730" s="279">
        <f>ROUND(C370,0)</f>
        <v>181918121</v>
      </c>
      <c r="BP730" s="279">
        <f>ROUND(C371,0)</f>
        <v>0</v>
      </c>
      <c r="BQ730" s="279">
        <f>ROUND(C378,0)</f>
        <v>593124013</v>
      </c>
      <c r="BR730" s="279">
        <f>ROUND(C379,0)</f>
        <v>160804035</v>
      </c>
      <c r="BS730" s="279">
        <f>ROUND(C380,0)</f>
        <v>131930947</v>
      </c>
      <c r="BT730" s="279">
        <f>ROUND(C381,0)</f>
        <v>463211129</v>
      </c>
      <c r="BU730" s="279">
        <f>ROUND(C382,0)</f>
        <v>10192714</v>
      </c>
      <c r="BV730" s="279">
        <f>ROUND(C383,0)</f>
        <v>411125322</v>
      </c>
      <c r="BW730" s="279">
        <f>ROUND(C384,0)</f>
        <v>53358869</v>
      </c>
      <c r="BX730" s="279">
        <f>ROUND(C385,0)</f>
        <v>23727227</v>
      </c>
      <c r="BY730" s="279">
        <f>ROUND(C386,0)</f>
        <v>17594618</v>
      </c>
      <c r="BZ730" s="279">
        <f>ROUND(C387,0)</f>
        <v>993512</v>
      </c>
      <c r="CA730" s="279">
        <f>ROUND(C388,0)</f>
        <v>15655382</v>
      </c>
      <c r="CB730" s="279">
        <f>C363</f>
        <v>19679077</v>
      </c>
      <c r="CC730" s="279">
        <f>ROUND(C389,0)</f>
        <v>1317538</v>
      </c>
      <c r="CD730" s="279">
        <f>ROUND(C392,0)</f>
        <v>126523692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128*0/21*6010*A</v>
      </c>
      <c r="B734" s="279">
        <f>ROUND(C59,0)</f>
        <v>37355</v>
      </c>
      <c r="C734" s="279">
        <f>ROUND(C60,2)</f>
        <v>426.93</v>
      </c>
      <c r="D734" s="279">
        <f>ROUND(C61,0)</f>
        <v>48106586</v>
      </c>
      <c r="E734" s="279">
        <f>ROUND(C62,0)</f>
        <v>14744315</v>
      </c>
      <c r="F734" s="279">
        <f>ROUND(C63,0)</f>
        <v>0</v>
      </c>
      <c r="G734" s="279">
        <f>ROUND(C64,0)</f>
        <v>5329036</v>
      </c>
      <c r="H734" s="279">
        <f>ROUND(C65,0)</f>
        <v>4914</v>
      </c>
      <c r="I734" s="279">
        <f>ROUND(C66,0)</f>
        <v>874041</v>
      </c>
      <c r="J734" s="279">
        <f>ROUND(C67,0)</f>
        <v>1110060</v>
      </c>
      <c r="K734" s="279">
        <f>ROUND(C68,0)</f>
        <v>194385</v>
      </c>
      <c r="L734" s="279">
        <f>ROUND(C69,0)</f>
        <v>31374</v>
      </c>
      <c r="M734" s="279">
        <f>ROUND(C70,0)</f>
        <v>1930</v>
      </c>
      <c r="N734" s="279">
        <f>ROUND(C75,0)</f>
        <v>237096605</v>
      </c>
      <c r="O734" s="279">
        <f>ROUND(C73,0)</f>
        <v>235979429</v>
      </c>
      <c r="P734" s="279">
        <f>IF(C76&gt;0,ROUND(C76,0),0)</f>
        <v>116419</v>
      </c>
      <c r="Q734" s="279">
        <f>IF(C77&gt;0,ROUND(C77,0),0)</f>
        <v>44413</v>
      </c>
      <c r="R734" s="279">
        <f>IF(C78&gt;0,ROUND(C78,0),0)</f>
        <v>29321</v>
      </c>
      <c r="S734" s="279">
        <f>IF(C79&gt;0,ROUND(C79,0),0)</f>
        <v>463540</v>
      </c>
      <c r="T734" s="279">
        <f>IF(C80&gt;0,ROUND(C80,2),0)</f>
        <v>358.37</v>
      </c>
      <c r="U734" s="279"/>
      <c r="V734" s="279"/>
      <c r="W734" s="279"/>
      <c r="X734" s="279"/>
      <c r="Y734" s="279">
        <f>IF(M668&lt;&gt;0,ROUND(M668,0),0)</f>
        <v>41479620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str">
        <f>RIGHT($C$83,3)&amp;"*"&amp;RIGHT($C$82,4)&amp;"*"&amp;D$55&amp;"*"&amp;"A"</f>
        <v>128*0/21*6030*A</v>
      </c>
      <c r="B735" s="279">
        <f>ROUND(D59,0)</f>
        <v>108712</v>
      </c>
      <c r="C735" s="281">
        <f>ROUND(D60,2)</f>
        <v>807.42</v>
      </c>
      <c r="D735" s="279">
        <f>ROUND(D61,0)</f>
        <v>74474436</v>
      </c>
      <c r="E735" s="279">
        <f>ROUND(D62,0)</f>
        <v>24042305</v>
      </c>
      <c r="F735" s="279">
        <f>ROUND(D63,0)</f>
        <v>5670</v>
      </c>
      <c r="G735" s="279">
        <f>ROUND(D64,0)</f>
        <v>6428106</v>
      </c>
      <c r="H735" s="279">
        <f>ROUND(D65,0)</f>
        <v>10542</v>
      </c>
      <c r="I735" s="279">
        <f>ROUND(D66,0)</f>
        <v>1416069</v>
      </c>
      <c r="J735" s="279">
        <f>ROUND(D67,0)</f>
        <v>221181</v>
      </c>
      <c r="K735" s="279">
        <f>ROUND(D68,0)</f>
        <v>335810</v>
      </c>
      <c r="L735" s="279">
        <f>ROUND(D69,0)</f>
        <v>23496</v>
      </c>
      <c r="M735" s="279">
        <f>ROUND(D70,0)</f>
        <v>6336</v>
      </c>
      <c r="N735" s="279">
        <f>ROUND(D75,0)</f>
        <v>371109632</v>
      </c>
      <c r="O735" s="279">
        <f>ROUND(D73,0)</f>
        <v>361275541</v>
      </c>
      <c r="P735" s="279">
        <f>IF(D76&gt;0,ROUND(D76,0),0)</f>
        <v>180585</v>
      </c>
      <c r="Q735" s="279">
        <f>IF(D77&gt;0,ROUND(D77,0),0)</f>
        <v>266546</v>
      </c>
      <c r="R735" s="279">
        <f>IF(D78&gt;0,ROUND(D78,0),0)</f>
        <v>45482</v>
      </c>
      <c r="S735" s="279">
        <f>IF(D79&gt;0,ROUND(D79,0),0)</f>
        <v>966568</v>
      </c>
      <c r="T735" s="281">
        <f>IF(D80&gt;0,ROUND(D80,2),0)</f>
        <v>559.67999999999995</v>
      </c>
      <c r="U735" s="279"/>
      <c r="V735" s="280"/>
      <c r="W735" s="279"/>
      <c r="X735" s="279"/>
      <c r="Y735" s="279">
        <f t="shared" ref="Y735:Y779" si="21">IF(M669&lt;&gt;0,ROUND(M669,0),0)</f>
        <v>69742794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str">
        <f>RIGHT($C$83,3)&amp;"*"&amp;RIGHT($C$82,4)&amp;"*"&amp;E$55&amp;"*"&amp;"A"</f>
        <v>128*0/21*6070*A</v>
      </c>
      <c r="B736" s="279">
        <f>ROUND(E59,0)</f>
        <v>25257</v>
      </c>
      <c r="C736" s="281">
        <f>ROUND(E60,2)</f>
        <v>134.66</v>
      </c>
      <c r="D736" s="279">
        <f>ROUND(E61,0)</f>
        <v>12559922</v>
      </c>
      <c r="E736" s="279">
        <f>ROUND(E62,0)</f>
        <v>4306724</v>
      </c>
      <c r="F736" s="279">
        <f>ROUND(E63,0)</f>
        <v>0</v>
      </c>
      <c r="G736" s="279">
        <f>ROUND(E64,0)</f>
        <v>697993</v>
      </c>
      <c r="H736" s="279">
        <f>ROUND(E65,0)</f>
        <v>2300</v>
      </c>
      <c r="I736" s="279">
        <f>ROUND(E66,0)</f>
        <v>243564</v>
      </c>
      <c r="J736" s="279">
        <f>ROUND(E67,0)</f>
        <v>14255</v>
      </c>
      <c r="K736" s="279">
        <f>ROUND(E68,0)</f>
        <v>25325</v>
      </c>
      <c r="L736" s="279">
        <f>ROUND(E69,0)</f>
        <v>3277</v>
      </c>
      <c r="M736" s="279">
        <f>ROUND(E70,0)</f>
        <v>900</v>
      </c>
      <c r="N736" s="279">
        <f>ROUND(E75,0)</f>
        <v>63622368</v>
      </c>
      <c r="O736" s="279">
        <f>ROUND(E73,0)</f>
        <v>60226443</v>
      </c>
      <c r="P736" s="279">
        <f>IF(E76&gt;0,ROUND(E76,0),0)</f>
        <v>42451</v>
      </c>
      <c r="Q736" s="279">
        <f>IF(E77&gt;0,ROUND(E77,0),0)</f>
        <v>36951</v>
      </c>
      <c r="R736" s="279">
        <f>IF(E78&gt;0,ROUND(E78,0),0)</f>
        <v>10692</v>
      </c>
      <c r="S736" s="279">
        <f>IF(E79&gt;0,ROUND(E79,0),0)</f>
        <v>57549</v>
      </c>
      <c r="T736" s="281">
        <f>IF(E80&gt;0,ROUND(E80,2),0)</f>
        <v>89.72</v>
      </c>
      <c r="U736" s="279"/>
      <c r="V736" s="280"/>
      <c r="W736" s="279"/>
      <c r="X736" s="279"/>
      <c r="Y736" s="279">
        <f t="shared" si="21"/>
        <v>12195661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str">
        <f>RIGHT($C$83,3)&amp;"*"&amp;RIGHT($C$82,4)&amp;"*"&amp;F$55&amp;"*"&amp;"A"</f>
        <v>128*0/21*6100*A</v>
      </c>
      <c r="B737" s="279">
        <f>ROUND(F59,0)</f>
        <v>0</v>
      </c>
      <c r="C737" s="281">
        <f>ROUND(F60,2)</f>
        <v>0</v>
      </c>
      <c r="D737" s="279">
        <f>ROUND(F61,0)</f>
        <v>0</v>
      </c>
      <c r="E737" s="279">
        <f>ROUND(F62,0)</f>
        <v>0</v>
      </c>
      <c r="F737" s="279">
        <f>ROUND(F63,0)</f>
        <v>0</v>
      </c>
      <c r="G737" s="279">
        <f>ROUND(F64,0)</f>
        <v>0</v>
      </c>
      <c r="H737" s="279">
        <f>ROUND(F65,0)</f>
        <v>0</v>
      </c>
      <c r="I737" s="279">
        <f>ROUND(F66,0)</f>
        <v>0</v>
      </c>
      <c r="J737" s="279">
        <f>ROUND(F67,0)</f>
        <v>0</v>
      </c>
      <c r="K737" s="279">
        <f>ROUND(F68,0)</f>
        <v>0</v>
      </c>
      <c r="L737" s="279">
        <f>ROUND(F69,0)</f>
        <v>0</v>
      </c>
      <c r="M737" s="279">
        <f>ROUND(F70,0)</f>
        <v>0</v>
      </c>
      <c r="N737" s="279">
        <f>ROUND(F75,0)</f>
        <v>0</v>
      </c>
      <c r="O737" s="279">
        <f>ROUND(F73,0)</f>
        <v>0</v>
      </c>
      <c r="P737" s="279">
        <f>IF(F76&gt;0,ROUND(F76,0),0)</f>
        <v>0</v>
      </c>
      <c r="Q737" s="279">
        <f>IF(F77&gt;0,ROUND(F77,0),0)</f>
        <v>0</v>
      </c>
      <c r="R737" s="279">
        <f>IF(F78&gt;0,ROUND(F78,0),0)</f>
        <v>0</v>
      </c>
      <c r="S737" s="279">
        <f>IF(F79&gt;0,ROUND(F79,0),0)</f>
        <v>0</v>
      </c>
      <c r="T737" s="281">
        <f>IF(F80&gt;0,ROUND(F80,2),0)</f>
        <v>0</v>
      </c>
      <c r="U737" s="279"/>
      <c r="V737" s="280"/>
      <c r="W737" s="279"/>
      <c r="X737" s="279"/>
      <c r="Y737" s="279">
        <f t="shared" si="21"/>
        <v>0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str">
        <f>RIGHT($C$83,3)&amp;"*"&amp;RIGHT($C$82,4)&amp;"*"&amp;G$55&amp;"*"&amp;"A"</f>
        <v>128*0/21*6120*A</v>
      </c>
      <c r="B738" s="279">
        <f>ROUND(G59,0)</f>
        <v>5279</v>
      </c>
      <c r="C738" s="281">
        <f>ROUND(G60,2)</f>
        <v>35.21</v>
      </c>
      <c r="D738" s="279">
        <f>ROUND(G61,0)</f>
        <v>3609532</v>
      </c>
      <c r="E738" s="279">
        <f>ROUND(G62,0)</f>
        <v>1041309</v>
      </c>
      <c r="F738" s="279">
        <f>ROUND(G63,0)</f>
        <v>0</v>
      </c>
      <c r="G738" s="279">
        <f>ROUND(G64,0)</f>
        <v>166806</v>
      </c>
      <c r="H738" s="279">
        <f>ROUND(G65,0)</f>
        <v>1206</v>
      </c>
      <c r="I738" s="279">
        <f>ROUND(G66,0)</f>
        <v>52004</v>
      </c>
      <c r="J738" s="279">
        <f>ROUND(G67,0)</f>
        <v>496</v>
      </c>
      <c r="K738" s="279">
        <f>ROUND(G68,0)</f>
        <v>39622</v>
      </c>
      <c r="L738" s="279">
        <f>ROUND(G69,0)</f>
        <v>11558</v>
      </c>
      <c r="M738" s="279">
        <f>ROUND(G70,0)</f>
        <v>0</v>
      </c>
      <c r="N738" s="279">
        <f>ROUND(G75,0)</f>
        <v>17150958</v>
      </c>
      <c r="O738" s="279">
        <f>ROUND(G73,0)</f>
        <v>17139829</v>
      </c>
      <c r="P738" s="279">
        <f>IF(G76&gt;0,ROUND(G76,0),0)</f>
        <v>7547</v>
      </c>
      <c r="Q738" s="279">
        <f>IF(G77&gt;0,ROUND(G77,0),0)</f>
        <v>17862</v>
      </c>
      <c r="R738" s="279">
        <f>IF(G78&gt;0,ROUND(G78,0),0)</f>
        <v>1901</v>
      </c>
      <c r="S738" s="279">
        <f>IF(G79&gt;0,ROUND(G79,0),0)</f>
        <v>56683</v>
      </c>
      <c r="T738" s="281">
        <f>IF(G80&gt;0,ROUND(G80,2),0)</f>
        <v>22.12</v>
      </c>
      <c r="U738" s="279"/>
      <c r="V738" s="280"/>
      <c r="W738" s="279"/>
      <c r="X738" s="279"/>
      <c r="Y738" s="279">
        <f t="shared" si="21"/>
        <v>3274517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str">
        <f>RIGHT($C$83,3)&amp;"*"&amp;RIGHT($C$82,4)&amp;"*"&amp;H$55&amp;"*"&amp;"A"</f>
        <v>128*0/21*6140*A</v>
      </c>
      <c r="B739" s="279">
        <f>ROUND(H59,0)</f>
        <v>8122</v>
      </c>
      <c r="C739" s="281">
        <f>ROUND(H60,2)</f>
        <v>60.03</v>
      </c>
      <c r="D739" s="279">
        <f>ROUND(H61,0)</f>
        <v>5281169</v>
      </c>
      <c r="E739" s="279">
        <f>ROUND(H62,0)</f>
        <v>1699436</v>
      </c>
      <c r="F739" s="279">
        <f>ROUND(H63,0)</f>
        <v>0</v>
      </c>
      <c r="G739" s="279">
        <f>ROUND(H64,0)</f>
        <v>103287</v>
      </c>
      <c r="H739" s="279">
        <f>ROUND(H65,0)</f>
        <v>402</v>
      </c>
      <c r="I739" s="279">
        <f>ROUND(H66,0)</f>
        <v>42318</v>
      </c>
      <c r="J739" s="279">
        <f>ROUND(H67,0)</f>
        <v>33221</v>
      </c>
      <c r="K739" s="279">
        <f>ROUND(H68,0)</f>
        <v>41</v>
      </c>
      <c r="L739" s="279">
        <f>ROUND(H69,0)</f>
        <v>430</v>
      </c>
      <c r="M739" s="279">
        <f>ROUND(H70,0)</f>
        <v>0</v>
      </c>
      <c r="N739" s="279">
        <f>ROUND(H75,0)</f>
        <v>22807758</v>
      </c>
      <c r="O739" s="279">
        <f>ROUND(H73,0)</f>
        <v>22724452</v>
      </c>
      <c r="P739" s="279">
        <f>IF(H76&gt;0,ROUND(H76,0),0)</f>
        <v>12517</v>
      </c>
      <c r="Q739" s="279">
        <f>IF(H77&gt;0,ROUND(H77,0),0)</f>
        <v>24366</v>
      </c>
      <c r="R739" s="279">
        <f>IF(H78&gt;0,ROUND(H78,0),0)</f>
        <v>3153</v>
      </c>
      <c r="S739" s="279">
        <f>IF(H79&gt;0,ROUND(H79,0),0)</f>
        <v>13144</v>
      </c>
      <c r="T739" s="281">
        <f>IF(H80&gt;0,ROUND(H80,2),0)</f>
        <v>25.07</v>
      </c>
      <c r="U739" s="279"/>
      <c r="V739" s="280"/>
      <c r="W739" s="279"/>
      <c r="X739" s="279"/>
      <c r="Y739" s="279">
        <f t="shared" si="21"/>
        <v>4572752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str">
        <f>RIGHT($C$83,3)&amp;"*"&amp;RIGHT($C$82,4)&amp;"*"&amp;I$55&amp;"*"&amp;"A"</f>
        <v>128*0/21*6150*A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str">
        <f>RIGHT($C$83,3)&amp;"*"&amp;RIGHT($C$82,4)&amp;"*"&amp;J$55&amp;"*"&amp;"A"</f>
        <v>128*0/21*6170*A</v>
      </c>
      <c r="B741" s="279">
        <f>ROUND(J59,0)</f>
        <v>0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0</v>
      </c>
      <c r="H741" s="279">
        <f>ROUND(J65,0)</f>
        <v>0</v>
      </c>
      <c r="I741" s="279">
        <f>ROUND(J66,0)</f>
        <v>0</v>
      </c>
      <c r="J741" s="279">
        <f>ROUND(J67,0)</f>
        <v>0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0</v>
      </c>
      <c r="O741" s="279">
        <f>ROUND(J73,0)</f>
        <v>0</v>
      </c>
      <c r="P741" s="279">
        <f>IF(J76&gt;0,ROUND(J76,0),0)</f>
        <v>0</v>
      </c>
      <c r="Q741" s="279">
        <f>IF(J77&gt;0,ROUND(J77,0),0)</f>
        <v>0</v>
      </c>
      <c r="R741" s="279">
        <f>IF(J78&gt;0,ROUND(J78,0),0)</f>
        <v>0</v>
      </c>
      <c r="S741" s="279">
        <f>IF(J79&gt;0,ROUND(J79,0),0)</f>
        <v>0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0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str">
        <f>RIGHT($C$83,3)&amp;"*"&amp;RIGHT($C$82,4)&amp;"*"&amp;K$55&amp;"*"&amp;"A"</f>
        <v>128*0/21*6200*A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1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str">
        <f>RIGHT($C$83,3)&amp;"*"&amp;RIGHT($C$82,4)&amp;"*"&amp;L$55&amp;"*"&amp;"A"</f>
        <v>128*0/21*6210*A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1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str">
        <f>RIGHT($C$83,3)&amp;"*"&amp;RIGHT($C$82,4)&amp;"*"&amp;M$55&amp;"*"&amp;"A"</f>
        <v>128*0/21*6330*A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str">
        <f>RIGHT($C$83,3)&amp;"*"&amp;RIGHT($C$82,4)&amp;"*"&amp;N$55&amp;"*"&amp;"A"</f>
        <v>128*0/21*6400*A</v>
      </c>
      <c r="B745" s="279">
        <f>ROUND(N59,0)</f>
        <v>664</v>
      </c>
      <c r="C745" s="281">
        <f>ROUND(N60,2)</f>
        <v>9.56</v>
      </c>
      <c r="D745" s="279">
        <f>ROUND(N61,0)</f>
        <v>1080737</v>
      </c>
      <c r="E745" s="279">
        <f>ROUND(N62,0)</f>
        <v>295817</v>
      </c>
      <c r="F745" s="279">
        <f>ROUND(N63,0)</f>
        <v>0</v>
      </c>
      <c r="G745" s="279">
        <f>ROUND(N64,0)</f>
        <v>166</v>
      </c>
      <c r="H745" s="279">
        <f>ROUND(N65,0)</f>
        <v>553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2513189</v>
      </c>
      <c r="O745" s="279">
        <f>ROUND(N73,0)</f>
        <v>2303001</v>
      </c>
      <c r="P745" s="279">
        <f>IF(N76&gt;0,ROUND(N76,0),0)</f>
        <v>0</v>
      </c>
      <c r="Q745" s="279">
        <f>IF(N77&gt;0,ROUND(N77,0),0)</f>
        <v>1080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8.0299999999999994</v>
      </c>
      <c r="U745" s="279"/>
      <c r="V745" s="280"/>
      <c r="W745" s="279"/>
      <c r="X745" s="279"/>
      <c r="Y745" s="279">
        <f t="shared" si="21"/>
        <v>537969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str">
        <f>RIGHT($C$83,3)&amp;"*"&amp;RIGHT($C$82,4)&amp;"*"&amp;O$55&amp;"*"&amp;"A"</f>
        <v>128*0/21*7010*A</v>
      </c>
      <c r="B746" s="279">
        <f>ROUND(O59,0)</f>
        <v>3102</v>
      </c>
      <c r="C746" s="281">
        <f>ROUND(O60,2)</f>
        <v>148.61000000000001</v>
      </c>
      <c r="D746" s="279">
        <f>ROUND(O61,0)</f>
        <v>17366191</v>
      </c>
      <c r="E746" s="279">
        <f>ROUND(O62,0)</f>
        <v>5391879</v>
      </c>
      <c r="F746" s="279">
        <f>ROUND(O63,0)</f>
        <v>0</v>
      </c>
      <c r="G746" s="279">
        <f>ROUND(O64,0)</f>
        <v>1411980</v>
      </c>
      <c r="H746" s="279">
        <f>ROUND(O65,0)</f>
        <v>10609</v>
      </c>
      <c r="I746" s="279">
        <f>ROUND(O66,0)</f>
        <v>522867</v>
      </c>
      <c r="J746" s="279">
        <f>ROUND(O67,0)</f>
        <v>139723</v>
      </c>
      <c r="K746" s="279">
        <f>ROUND(O68,0)</f>
        <v>67338</v>
      </c>
      <c r="L746" s="279">
        <f>ROUND(O69,0)</f>
        <v>2928</v>
      </c>
      <c r="M746" s="279">
        <f>ROUND(O70,0)</f>
        <v>2680</v>
      </c>
      <c r="N746" s="279">
        <f>ROUND(O75,0)</f>
        <v>65857042</v>
      </c>
      <c r="O746" s="279">
        <f>ROUND(O73,0)</f>
        <v>63588674</v>
      </c>
      <c r="P746" s="279">
        <f>IF(O76&gt;0,ROUND(O76,0),0)</f>
        <v>14504</v>
      </c>
      <c r="Q746" s="279">
        <f>IF(O77&gt;0,ROUND(O77,0),0)</f>
        <v>28602</v>
      </c>
      <c r="R746" s="279">
        <f>IF(O78&gt;0,ROUND(O78,0),0)</f>
        <v>3653</v>
      </c>
      <c r="S746" s="279">
        <f>IF(O79&gt;0,ROUND(O79,0),0)</f>
        <v>193124</v>
      </c>
      <c r="T746" s="281">
        <f>IF(O80&gt;0,ROUND(O80,2),0)</f>
        <v>121.55</v>
      </c>
      <c r="U746" s="279"/>
      <c r="V746" s="280"/>
      <c r="W746" s="279"/>
      <c r="X746" s="279"/>
      <c r="Y746" s="279">
        <f t="shared" si="21"/>
        <v>12083522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str">
        <f>RIGHT($C$83,3)&amp;"*"&amp;RIGHT($C$82,4)&amp;"*"&amp;P$55&amp;"*"&amp;"A"</f>
        <v>128*0/21*7020*A</v>
      </c>
      <c r="B747" s="279">
        <f>ROUND(P59,0)</f>
        <v>8121000</v>
      </c>
      <c r="C747" s="281">
        <f>ROUND(P60,2)</f>
        <v>341.69</v>
      </c>
      <c r="D747" s="279">
        <f>ROUND(P61,0)</f>
        <v>35593324</v>
      </c>
      <c r="E747" s="279">
        <f>ROUND(P62,0)</f>
        <v>10607751</v>
      </c>
      <c r="F747" s="279">
        <f>ROUND(P63,0)</f>
        <v>0</v>
      </c>
      <c r="G747" s="279">
        <f>ROUND(P64,0)</f>
        <v>73980905</v>
      </c>
      <c r="H747" s="279">
        <f>ROUND(P65,0)</f>
        <v>3508</v>
      </c>
      <c r="I747" s="279">
        <f>ROUND(P66,0)</f>
        <v>2688118</v>
      </c>
      <c r="J747" s="279">
        <f>ROUND(P67,0)</f>
        <v>5599469</v>
      </c>
      <c r="K747" s="279">
        <f>ROUND(P68,0)</f>
        <v>2638095</v>
      </c>
      <c r="L747" s="279">
        <f>ROUND(P69,0)</f>
        <v>35114</v>
      </c>
      <c r="M747" s="279">
        <f>ROUND(P70,0)</f>
        <v>0</v>
      </c>
      <c r="N747" s="279">
        <f>ROUND(P75,0)</f>
        <v>635364892</v>
      </c>
      <c r="O747" s="279">
        <f>ROUND(P73,0)</f>
        <v>331264569</v>
      </c>
      <c r="P747" s="279">
        <f>IF(P76&gt;0,ROUND(P76,0),0)</f>
        <v>116364</v>
      </c>
      <c r="Q747" s="279">
        <f>IF(P77&gt;0,ROUND(P77,0),0)</f>
        <v>18029</v>
      </c>
      <c r="R747" s="279">
        <f>IF(P78&gt;0,ROUND(P78,0),0)</f>
        <v>29307</v>
      </c>
      <c r="S747" s="279">
        <f>IF(P79&gt;0,ROUND(P79,0),0)</f>
        <v>482747</v>
      </c>
      <c r="T747" s="281">
        <f>IF(P80&gt;0,ROUND(P80,2),0)</f>
        <v>187.71</v>
      </c>
      <c r="U747" s="279"/>
      <c r="V747" s="280"/>
      <c r="W747" s="279"/>
      <c r="X747" s="279"/>
      <c r="Y747" s="279">
        <f t="shared" si="21"/>
        <v>79297409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str">
        <f>RIGHT($C$83,3)&amp;"*"&amp;RIGHT($C$82,4)&amp;"*"&amp;Q$55&amp;"*"&amp;"A"</f>
        <v>128*0/21*7030*A</v>
      </c>
      <c r="B748" s="279">
        <f>ROUND(Q59,0)</f>
        <v>6573100</v>
      </c>
      <c r="C748" s="281">
        <f>ROUND(Q60,2)</f>
        <v>130.49</v>
      </c>
      <c r="D748" s="279">
        <f>ROUND(Q61,0)</f>
        <v>15017327</v>
      </c>
      <c r="E748" s="279">
        <f>ROUND(Q62,0)</f>
        <v>4677988</v>
      </c>
      <c r="F748" s="279">
        <f>ROUND(Q63,0)</f>
        <v>0</v>
      </c>
      <c r="G748" s="279">
        <f>ROUND(Q64,0)</f>
        <v>1217922</v>
      </c>
      <c r="H748" s="279">
        <f>ROUND(Q65,0)</f>
        <v>2262</v>
      </c>
      <c r="I748" s="279">
        <f>ROUND(Q66,0)</f>
        <v>173217</v>
      </c>
      <c r="J748" s="279">
        <f>ROUND(Q67,0)</f>
        <v>107871</v>
      </c>
      <c r="K748" s="279">
        <f>ROUND(Q68,0)</f>
        <v>88816</v>
      </c>
      <c r="L748" s="279">
        <f>ROUND(Q69,0)</f>
        <v>7453</v>
      </c>
      <c r="M748" s="279">
        <f>ROUND(Q70,0)</f>
        <v>0</v>
      </c>
      <c r="N748" s="279">
        <f>ROUND(Q75,0)</f>
        <v>54685191</v>
      </c>
      <c r="O748" s="279">
        <f>ROUND(Q73,0)</f>
        <v>16003612</v>
      </c>
      <c r="P748" s="279">
        <f>IF(Q76&gt;0,ROUND(Q76,0),0)</f>
        <v>40097</v>
      </c>
      <c r="Q748" s="279">
        <f>IF(Q77&gt;0,ROUND(Q77,0),0)</f>
        <v>3513</v>
      </c>
      <c r="R748" s="279">
        <f>IF(Q78&gt;0,ROUND(Q78,0),0)</f>
        <v>10099</v>
      </c>
      <c r="S748" s="279">
        <f>IF(Q79&gt;0,ROUND(Q79,0),0)</f>
        <v>171123</v>
      </c>
      <c r="T748" s="281">
        <f>IF(Q80&gt;0,ROUND(Q80,2),0)</f>
        <v>99.02</v>
      </c>
      <c r="U748" s="279"/>
      <c r="V748" s="280"/>
      <c r="W748" s="279"/>
      <c r="X748" s="279"/>
      <c r="Y748" s="279">
        <f t="shared" si="21"/>
        <v>11180954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str">
        <f>RIGHT($C$83,3)&amp;"*"&amp;RIGHT($C$82,4)&amp;"*"&amp;R$55&amp;"*"&amp;"A"</f>
        <v>128*0/21*7040*A</v>
      </c>
      <c r="B749" s="279">
        <f>ROUND(R59,0)</f>
        <v>7499900</v>
      </c>
      <c r="C749" s="281">
        <f>ROUND(R60,2)</f>
        <v>86.41</v>
      </c>
      <c r="D749" s="279">
        <f>ROUND(R61,0)</f>
        <v>12572330</v>
      </c>
      <c r="E749" s="279">
        <f>ROUND(R62,0)</f>
        <v>3839281</v>
      </c>
      <c r="F749" s="279">
        <f>ROUND(R63,0)</f>
        <v>0</v>
      </c>
      <c r="G749" s="279">
        <f>ROUND(R64,0)</f>
        <v>4944752</v>
      </c>
      <c r="H749" s="279">
        <f>ROUND(R65,0)</f>
        <v>1215</v>
      </c>
      <c r="I749" s="279">
        <f>ROUND(R66,0)</f>
        <v>14179</v>
      </c>
      <c r="J749" s="279">
        <f>ROUND(R67,0)</f>
        <v>331473</v>
      </c>
      <c r="K749" s="279">
        <f>ROUND(R68,0)</f>
        <v>90276</v>
      </c>
      <c r="L749" s="279">
        <f>ROUND(R69,0)</f>
        <v>4306</v>
      </c>
      <c r="M749" s="279">
        <f>ROUND(R70,0)</f>
        <v>1471</v>
      </c>
      <c r="N749" s="279">
        <f>ROUND(R75,0)</f>
        <v>130650850</v>
      </c>
      <c r="O749" s="279">
        <f>ROUND(R73,0)</f>
        <v>50331027</v>
      </c>
      <c r="P749" s="279">
        <f>IF(R76&gt;0,ROUND(R76,0),0)</f>
        <v>4450</v>
      </c>
      <c r="Q749" s="279">
        <f>IF(R77&gt;0,ROUND(R77,0),0)</f>
        <v>0</v>
      </c>
      <c r="R749" s="279">
        <f>IF(R78&gt;0,ROUND(R78,0),0)</f>
        <v>1121</v>
      </c>
      <c r="S749" s="279">
        <f>IF(R79&gt;0,ROUND(R79,0),0)</f>
        <v>46</v>
      </c>
      <c r="T749" s="281">
        <f>IF(R80&gt;0,ROUND(R80,2),0)</f>
        <v>0</v>
      </c>
      <c r="U749" s="279"/>
      <c r="V749" s="280"/>
      <c r="W749" s="279"/>
      <c r="X749" s="279"/>
      <c r="Y749" s="279">
        <f t="shared" si="21"/>
        <v>13792924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str">
        <f>RIGHT($C$83,3)&amp;"*"&amp;RIGHT($C$82,4)&amp;"*"&amp;S$55&amp;"*"&amp;"A"</f>
        <v>128*0/21*7050*A</v>
      </c>
      <c r="B750" s="279"/>
      <c r="C750" s="281">
        <f>ROUND(S60,2)</f>
        <v>112.41</v>
      </c>
      <c r="D750" s="279">
        <f>ROUND(S61,0)</f>
        <v>6161675</v>
      </c>
      <c r="E750" s="279">
        <f>ROUND(S62,0)</f>
        <v>2123344</v>
      </c>
      <c r="F750" s="279">
        <f>ROUND(S63,0)</f>
        <v>0</v>
      </c>
      <c r="G750" s="279">
        <f>ROUND(S64,0)</f>
        <v>5707888</v>
      </c>
      <c r="H750" s="279">
        <f>ROUND(S65,0)</f>
        <v>869</v>
      </c>
      <c r="I750" s="279">
        <f>ROUND(S66,0)</f>
        <v>1340071</v>
      </c>
      <c r="J750" s="279">
        <f>ROUND(S67,0)</f>
        <v>262602</v>
      </c>
      <c r="K750" s="279">
        <f>ROUND(S68,0)</f>
        <v>1056768</v>
      </c>
      <c r="L750" s="279">
        <f>ROUND(S69,0)</f>
        <v>1441035</v>
      </c>
      <c r="M750" s="279">
        <f>ROUND(S70,0)</f>
        <v>71631</v>
      </c>
      <c r="N750" s="279">
        <f>ROUND(S75,0)</f>
        <v>0</v>
      </c>
      <c r="O750" s="279">
        <f>ROUND(S73,0)</f>
        <v>0</v>
      </c>
      <c r="P750" s="279">
        <f>IF(S76&gt;0,ROUND(S76,0),0)</f>
        <v>28080</v>
      </c>
      <c r="Q750" s="279">
        <f>IF(S77&gt;0,ROUND(S77,0),0)</f>
        <v>0</v>
      </c>
      <c r="R750" s="279">
        <f>IF(S78&gt;0,ROUND(S78,0),0)</f>
        <v>7072</v>
      </c>
      <c r="S750" s="279">
        <f>IF(S79&gt;0,ROUND(S79,0),0)</f>
        <v>10992</v>
      </c>
      <c r="T750" s="281">
        <f>IF(S80&gt;0,ROUND(S80,2),0)</f>
        <v>0.02</v>
      </c>
      <c r="U750" s="279"/>
      <c r="V750" s="280"/>
      <c r="W750" s="279"/>
      <c r="X750" s="279"/>
      <c r="Y750" s="279">
        <f t="shared" si="21"/>
        <v>4699721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str">
        <f>RIGHT($C$83,3)&amp;"*"&amp;RIGHT($C$82,4)&amp;"*"&amp;T$55&amp;"*"&amp;"A"</f>
        <v>128*0/21*7060*A</v>
      </c>
      <c r="B751" s="279"/>
      <c r="C751" s="281">
        <f>ROUND(T60,2)</f>
        <v>0</v>
      </c>
      <c r="D751" s="279">
        <f>ROUND(T61,0)</f>
        <v>0</v>
      </c>
      <c r="E751" s="279">
        <f>ROUND(T62,0)</f>
        <v>0</v>
      </c>
      <c r="F751" s="279">
        <f>ROUND(T63,0)</f>
        <v>0</v>
      </c>
      <c r="G751" s="279">
        <f>ROUND(T64,0)</f>
        <v>0</v>
      </c>
      <c r="H751" s="279">
        <f>ROUND(T65,0)</f>
        <v>0</v>
      </c>
      <c r="I751" s="279">
        <f>ROUND(T66,0)</f>
        <v>0</v>
      </c>
      <c r="J751" s="279">
        <f>ROUND(T67,0)</f>
        <v>0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0</v>
      </c>
      <c r="O751" s="279">
        <f>ROUND(T73,0)</f>
        <v>0</v>
      </c>
      <c r="P751" s="279">
        <f>IF(T76&gt;0,ROUND(T76,0),0)</f>
        <v>0</v>
      </c>
      <c r="Q751" s="279">
        <f>IF(T77&gt;0,ROUND(T77,0),0)</f>
        <v>0</v>
      </c>
      <c r="R751" s="279">
        <f>IF(T78&gt;0,ROUND(T78,0),0)</f>
        <v>0</v>
      </c>
      <c r="S751" s="279">
        <f>IF(T79&gt;0,ROUND(T79,0),0)</f>
        <v>0</v>
      </c>
      <c r="T751" s="281">
        <f>IF(T80&gt;0,ROUND(T80,2),0)</f>
        <v>0</v>
      </c>
      <c r="U751" s="279"/>
      <c r="V751" s="280"/>
      <c r="W751" s="279"/>
      <c r="X751" s="279"/>
      <c r="Y751" s="279">
        <f t="shared" si="21"/>
        <v>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str">
        <f>RIGHT($C$83,3)&amp;"*"&amp;RIGHT($C$82,4)&amp;"*"&amp;U$55&amp;"*"&amp;"A"</f>
        <v>128*0/21*7070*A</v>
      </c>
      <c r="B752" s="279">
        <f>ROUND(U59,0)</f>
        <v>6755748</v>
      </c>
      <c r="C752" s="281">
        <f>ROUND(U60,2)</f>
        <v>348.22</v>
      </c>
      <c r="D752" s="279">
        <f>ROUND(U61,0)</f>
        <v>26093872</v>
      </c>
      <c r="E752" s="279">
        <f>ROUND(U62,0)</f>
        <v>9435046</v>
      </c>
      <c r="F752" s="279">
        <f>ROUND(U63,0)</f>
        <v>0</v>
      </c>
      <c r="G752" s="279">
        <f>ROUND(U64,0)</f>
        <v>21147661</v>
      </c>
      <c r="H752" s="279">
        <f>ROUND(U65,0)</f>
        <v>691</v>
      </c>
      <c r="I752" s="279">
        <f>ROUND(U66,0)</f>
        <v>29731473</v>
      </c>
      <c r="J752" s="279">
        <f>ROUND(U67,0)</f>
        <v>750394</v>
      </c>
      <c r="K752" s="279">
        <f>ROUND(U68,0)</f>
        <v>347706</v>
      </c>
      <c r="L752" s="279">
        <f>ROUND(U69,0)</f>
        <v>376197</v>
      </c>
      <c r="M752" s="279">
        <f>ROUND(U70,0)</f>
        <v>2416876</v>
      </c>
      <c r="N752" s="279">
        <f>ROUND(U75,0)</f>
        <v>453104576</v>
      </c>
      <c r="O752" s="279">
        <f>ROUND(U73,0)</f>
        <v>231640161</v>
      </c>
      <c r="P752" s="279">
        <f>IF(U76&gt;0,ROUND(U76,0),0)</f>
        <v>70440</v>
      </c>
      <c r="Q752" s="279">
        <f>IF(U77&gt;0,ROUND(U77,0),0)</f>
        <v>0</v>
      </c>
      <c r="R752" s="279">
        <f>IF(U78&gt;0,ROUND(U78,0),0)</f>
        <v>17741</v>
      </c>
      <c r="S752" s="279">
        <f>IF(U79&gt;0,ROUND(U79,0),0)</f>
        <v>37208</v>
      </c>
      <c r="T752" s="281">
        <f>IF(U80&gt;0,ROUND(U80,2),0)</f>
        <v>0.03</v>
      </c>
      <c r="U752" s="279"/>
      <c r="V752" s="280"/>
      <c r="W752" s="279"/>
      <c r="X752" s="279"/>
      <c r="Y752" s="279">
        <f t="shared" si="21"/>
        <v>52620401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str">
        <f>RIGHT($C$83,3)&amp;"*"&amp;RIGHT($C$82,4)&amp;"*"&amp;V$55&amp;"*"&amp;"A"</f>
        <v>128*0/21*7110*A</v>
      </c>
      <c r="B753" s="279">
        <f>ROUND(V59,0)</f>
        <v>35249</v>
      </c>
      <c r="C753" s="281">
        <f>ROUND(V60,2)</f>
        <v>123.11</v>
      </c>
      <c r="D753" s="279">
        <f>ROUND(V61,0)</f>
        <v>13464897</v>
      </c>
      <c r="E753" s="279">
        <f>ROUND(V62,0)</f>
        <v>4540913</v>
      </c>
      <c r="F753" s="279">
        <f>ROUND(V63,0)</f>
        <v>0</v>
      </c>
      <c r="G753" s="279">
        <f>ROUND(V64,0)</f>
        <v>48930486</v>
      </c>
      <c r="H753" s="279">
        <f>ROUND(V65,0)</f>
        <v>6037</v>
      </c>
      <c r="I753" s="279">
        <f>ROUND(V66,0)</f>
        <v>106055</v>
      </c>
      <c r="J753" s="279">
        <f>ROUND(V67,0)</f>
        <v>1027987</v>
      </c>
      <c r="K753" s="279">
        <f>ROUND(V68,0)</f>
        <v>319994</v>
      </c>
      <c r="L753" s="279">
        <f>ROUND(V69,0)</f>
        <v>145939</v>
      </c>
      <c r="M753" s="279">
        <f>ROUND(V70,0)</f>
        <v>468907</v>
      </c>
      <c r="N753" s="279">
        <f>ROUND(V75,0)</f>
        <v>380181882</v>
      </c>
      <c r="O753" s="279">
        <f>ROUND(V73,0)</f>
        <v>173856391</v>
      </c>
      <c r="P753" s="279">
        <f>IF(V76&gt;0,ROUND(V76,0),0)</f>
        <v>30377</v>
      </c>
      <c r="Q753" s="279">
        <f>IF(V77&gt;0,ROUND(V77,0),0)</f>
        <v>264</v>
      </c>
      <c r="R753" s="279">
        <f>IF(V78&gt;0,ROUND(V78,0),0)</f>
        <v>7651</v>
      </c>
      <c r="S753" s="279">
        <f>IF(V79&gt;0,ROUND(V79,0),0)</f>
        <v>125925</v>
      </c>
      <c r="T753" s="281">
        <f>IF(V80&gt;0,ROUND(V80,2),0)</f>
        <v>50.86</v>
      </c>
      <c r="U753" s="279"/>
      <c r="V753" s="280"/>
      <c r="W753" s="279"/>
      <c r="X753" s="279"/>
      <c r="Y753" s="279">
        <f t="shared" si="21"/>
        <v>42554909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str">
        <f>RIGHT($C$83,3)&amp;"*"&amp;RIGHT($C$82,4)&amp;"*"&amp;W$55&amp;"*"&amp;"A"</f>
        <v>128*0/21*7120*A</v>
      </c>
      <c r="B754" s="279">
        <f>ROUND(W59,0)</f>
        <v>229697</v>
      </c>
      <c r="C754" s="281">
        <f>ROUND(W60,2)</f>
        <v>37.19</v>
      </c>
      <c r="D754" s="279">
        <f>ROUND(W61,0)</f>
        <v>3793619</v>
      </c>
      <c r="E754" s="279">
        <f>ROUND(W62,0)</f>
        <v>1402450</v>
      </c>
      <c r="F754" s="279">
        <f>ROUND(W63,0)</f>
        <v>0</v>
      </c>
      <c r="G754" s="279">
        <f>ROUND(W64,0)</f>
        <v>778912</v>
      </c>
      <c r="H754" s="279">
        <f>ROUND(W65,0)</f>
        <v>0</v>
      </c>
      <c r="I754" s="279">
        <f>ROUND(W66,0)</f>
        <v>189580</v>
      </c>
      <c r="J754" s="279">
        <f>ROUND(W67,0)</f>
        <v>580745</v>
      </c>
      <c r="K754" s="279">
        <f>ROUND(W68,0)</f>
        <v>14096</v>
      </c>
      <c r="L754" s="279">
        <f>ROUND(W69,0)</f>
        <v>13425</v>
      </c>
      <c r="M754" s="279">
        <f>ROUND(W70,0)</f>
        <v>0</v>
      </c>
      <c r="N754" s="279">
        <f>ROUND(W75,0)</f>
        <v>98512342</v>
      </c>
      <c r="O754" s="279">
        <f>ROUND(W73,0)</f>
        <v>14101510</v>
      </c>
      <c r="P754" s="279">
        <f>IF(W76&gt;0,ROUND(W76,0),0)</f>
        <v>20954</v>
      </c>
      <c r="Q754" s="279">
        <f>IF(W77&gt;0,ROUND(W77,0),0)</f>
        <v>0</v>
      </c>
      <c r="R754" s="279">
        <f>IF(W78&gt;0,ROUND(W78,0),0)</f>
        <v>5277</v>
      </c>
      <c r="S754" s="279">
        <f>IF(W79&gt;0,ROUND(W79,0),0)</f>
        <v>85654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1"/>
        <v>9811722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str">
        <f>RIGHT($C$83,3)&amp;"*"&amp;RIGHT($C$82,4)&amp;"*"&amp;X$55&amp;"*"&amp;"A"</f>
        <v>128*0/21*7130*A</v>
      </c>
      <c r="B755" s="279">
        <f>ROUND(X59,0)</f>
        <v>334763</v>
      </c>
      <c r="C755" s="281">
        <f>ROUND(X60,2)</f>
        <v>36.909999999999997</v>
      </c>
      <c r="D755" s="279">
        <f>ROUND(X61,0)</f>
        <v>3554598</v>
      </c>
      <c r="E755" s="279">
        <f>ROUND(X62,0)</f>
        <v>1259296</v>
      </c>
      <c r="F755" s="279">
        <f>ROUND(X63,0)</f>
        <v>0</v>
      </c>
      <c r="G755" s="279">
        <f>ROUND(X64,0)</f>
        <v>1007167</v>
      </c>
      <c r="H755" s="279">
        <f>ROUND(X65,0)</f>
        <v>0</v>
      </c>
      <c r="I755" s="279">
        <f>ROUND(X66,0)</f>
        <v>690220</v>
      </c>
      <c r="J755" s="279">
        <f>ROUND(X67,0)</f>
        <v>360383</v>
      </c>
      <c r="K755" s="279">
        <f>ROUND(X68,0)</f>
        <v>476</v>
      </c>
      <c r="L755" s="279">
        <f>ROUND(X69,0)</f>
        <v>15389</v>
      </c>
      <c r="M755" s="279">
        <f>ROUND(X70,0)</f>
        <v>0</v>
      </c>
      <c r="N755" s="279">
        <f>ROUND(X75,0)</f>
        <v>161072460</v>
      </c>
      <c r="O755" s="279">
        <f>ROUND(X73,0)</f>
        <v>52276905</v>
      </c>
      <c r="P755" s="279">
        <f>IF(X76&gt;0,ROUND(X76,0),0)</f>
        <v>14600</v>
      </c>
      <c r="Q755" s="279">
        <f>IF(X77&gt;0,ROUND(X77,0),0)</f>
        <v>0</v>
      </c>
      <c r="R755" s="279">
        <f>IF(X78&gt;0,ROUND(X78,0),0)</f>
        <v>3677</v>
      </c>
      <c r="S755" s="279">
        <f>IF(X79&gt;0,ROUND(X79,0),0)</f>
        <v>70263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1"/>
        <v>14216785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str">
        <f>RIGHT($C$83,3)&amp;"*"&amp;RIGHT($C$82,4)&amp;"*"&amp;Y$55&amp;"*"&amp;"A"</f>
        <v>128*0/21*7140*A</v>
      </c>
      <c r="B756" s="279">
        <f>ROUND(Y59,0)</f>
        <v>414799</v>
      </c>
      <c r="C756" s="281">
        <f>ROUND(Y60,2)</f>
        <v>287.3</v>
      </c>
      <c r="D756" s="279">
        <f>ROUND(Y61,0)</f>
        <v>25996720</v>
      </c>
      <c r="E756" s="279">
        <f>ROUND(Y62,0)</f>
        <v>9103988</v>
      </c>
      <c r="F756" s="279">
        <f>ROUND(Y63,0)</f>
        <v>0</v>
      </c>
      <c r="G756" s="279">
        <f>ROUND(Y64,0)</f>
        <v>10053932</v>
      </c>
      <c r="H756" s="279">
        <f>ROUND(Y65,0)</f>
        <v>11363</v>
      </c>
      <c r="I756" s="279">
        <f>ROUND(Y66,0)</f>
        <v>1507756</v>
      </c>
      <c r="J756" s="279">
        <f>ROUND(Y67,0)</f>
        <v>2659370</v>
      </c>
      <c r="K756" s="279">
        <f>ROUND(Y68,0)</f>
        <v>195177</v>
      </c>
      <c r="L756" s="279">
        <f>ROUND(Y69,0)</f>
        <v>392028</v>
      </c>
      <c r="M756" s="279">
        <f>ROUND(Y70,0)</f>
        <v>203692</v>
      </c>
      <c r="N756" s="279">
        <f>ROUND(Y75,0)</f>
        <v>255157728</v>
      </c>
      <c r="O756" s="279">
        <f>ROUND(Y73,0)</f>
        <v>83493565</v>
      </c>
      <c r="P756" s="279">
        <f>IF(Y76&gt;0,ROUND(Y76,0),0)</f>
        <v>86238</v>
      </c>
      <c r="Q756" s="279">
        <f>IF(Y77&gt;0,ROUND(Y77,0),0)</f>
        <v>0</v>
      </c>
      <c r="R756" s="279">
        <f>IF(Y78&gt;0,ROUND(Y78,0),0)</f>
        <v>21720</v>
      </c>
      <c r="S756" s="279">
        <f>IF(Y79&gt;0,ROUND(Y79,0),0)</f>
        <v>267641</v>
      </c>
      <c r="T756" s="281">
        <f>IF(Y80&gt;0,ROUND(Y80,2),0)</f>
        <v>27.51</v>
      </c>
      <c r="U756" s="279"/>
      <c r="V756" s="280"/>
      <c r="W756" s="279"/>
      <c r="X756" s="279"/>
      <c r="Y756" s="279">
        <f t="shared" si="21"/>
        <v>33029131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str">
        <f>RIGHT($C$83,3)&amp;"*"&amp;RIGHT($C$82,4)&amp;"*"&amp;Z$55&amp;"*"&amp;"A"</f>
        <v>128*0/21*7150*A</v>
      </c>
      <c r="B757" s="279">
        <f>ROUND(Z59,0)</f>
        <v>109483</v>
      </c>
      <c r="C757" s="281">
        <f>ROUND(Z60,2)</f>
        <v>57.28</v>
      </c>
      <c r="D757" s="279">
        <f>ROUND(Z61,0)</f>
        <v>6957333</v>
      </c>
      <c r="E757" s="279">
        <f>ROUND(Z62,0)</f>
        <v>2370135</v>
      </c>
      <c r="F757" s="279">
        <f>ROUND(Z63,0)</f>
        <v>0</v>
      </c>
      <c r="G757" s="279">
        <f>ROUND(Z64,0)</f>
        <v>225520</v>
      </c>
      <c r="H757" s="279">
        <f>ROUND(Z65,0)</f>
        <v>0</v>
      </c>
      <c r="I757" s="279">
        <f>ROUND(Z66,0)</f>
        <v>1633830</v>
      </c>
      <c r="J757" s="279">
        <f>ROUND(Z67,0)</f>
        <v>1006643</v>
      </c>
      <c r="K757" s="279">
        <f>ROUND(Z68,0)</f>
        <v>6063</v>
      </c>
      <c r="L757" s="279">
        <f>ROUND(Z69,0)</f>
        <v>103774</v>
      </c>
      <c r="M757" s="279">
        <f>ROUND(Z70,0)</f>
        <v>914690</v>
      </c>
      <c r="N757" s="279">
        <f>ROUND(Z75,0)</f>
        <v>99309293</v>
      </c>
      <c r="O757" s="279">
        <f>ROUND(Z73,0)</f>
        <v>7036696</v>
      </c>
      <c r="P757" s="279">
        <f>IF(Z76&gt;0,ROUND(Z76,0),0)</f>
        <v>34284</v>
      </c>
      <c r="Q757" s="279">
        <f>IF(Z77&gt;0,ROUND(Z77,0),0)</f>
        <v>0</v>
      </c>
      <c r="R757" s="279">
        <f>IF(Z78&gt;0,ROUND(Z78,0),0)</f>
        <v>8635</v>
      </c>
      <c r="S757" s="279">
        <f>IF(Z79&gt;0,ROUND(Z79,0),0)</f>
        <v>85326</v>
      </c>
      <c r="T757" s="281">
        <f>IF(Z80&gt;0,ROUND(Z80,2),0)</f>
        <v>8.4</v>
      </c>
      <c r="U757" s="279"/>
      <c r="V757" s="280"/>
      <c r="W757" s="279"/>
      <c r="X757" s="279"/>
      <c r="Y757" s="279">
        <f t="shared" si="21"/>
        <v>11460729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str">
        <f>RIGHT($C$83,3)&amp;"*"&amp;RIGHT($C$82,4)&amp;"*"&amp;AA$55&amp;"*"&amp;"A"</f>
        <v>128*0/21*7160*A</v>
      </c>
      <c r="B758" s="279">
        <f>ROUND(AA59,0)</f>
        <v>37713</v>
      </c>
      <c r="C758" s="281">
        <f>ROUND(AA60,2)</f>
        <v>9.5</v>
      </c>
      <c r="D758" s="279">
        <f>ROUND(AA61,0)</f>
        <v>1193917</v>
      </c>
      <c r="E758" s="279">
        <f>ROUND(AA62,0)</f>
        <v>454366</v>
      </c>
      <c r="F758" s="279">
        <f>ROUND(AA63,0)</f>
        <v>0</v>
      </c>
      <c r="G758" s="279">
        <f>ROUND(AA64,0)</f>
        <v>3854112</v>
      </c>
      <c r="H758" s="279">
        <f>ROUND(AA65,0)</f>
        <v>0</v>
      </c>
      <c r="I758" s="279">
        <f>ROUND(AA66,0)</f>
        <v>116767</v>
      </c>
      <c r="J758" s="279">
        <f>ROUND(AA67,0)</f>
        <v>441352</v>
      </c>
      <c r="K758" s="279">
        <f>ROUND(AA68,0)</f>
        <v>0</v>
      </c>
      <c r="L758" s="279">
        <f>ROUND(AA69,0)</f>
        <v>19771</v>
      </c>
      <c r="M758" s="279">
        <f>ROUND(AA70,0)</f>
        <v>0</v>
      </c>
      <c r="N758" s="279">
        <f>ROUND(AA75,0)</f>
        <v>27516758</v>
      </c>
      <c r="O758" s="279">
        <f>ROUND(AA73,0)</f>
        <v>1551460</v>
      </c>
      <c r="P758" s="279">
        <f>IF(AA76&gt;0,ROUND(AA76,0),0)</f>
        <v>4154</v>
      </c>
      <c r="Q758" s="279">
        <f>IF(AA77&gt;0,ROUND(AA77,0),0)</f>
        <v>0</v>
      </c>
      <c r="R758" s="279">
        <f>IF(AA78&gt;0,ROUND(AA78,0),0)</f>
        <v>1046</v>
      </c>
      <c r="S758" s="279">
        <f>IF(AA79&gt;0,ROUND(AA79,0),0)</f>
        <v>34584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3340298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str">
        <f>RIGHT($C$83,3)&amp;"*"&amp;RIGHT($C$82,4)&amp;"*"&amp;AB$55&amp;"*"&amp;"A"</f>
        <v>128*0/21*7170*A</v>
      </c>
      <c r="B759" s="279"/>
      <c r="C759" s="281">
        <f>ROUND(AB60,2)</f>
        <v>319.39</v>
      </c>
      <c r="D759" s="279">
        <f>ROUND(AB61,0)</f>
        <v>36247743</v>
      </c>
      <c r="E759" s="279">
        <f>ROUND(AB62,0)</f>
        <v>13316838</v>
      </c>
      <c r="F759" s="279">
        <f>ROUND(AB63,0)</f>
        <v>101408</v>
      </c>
      <c r="G759" s="279">
        <f>ROUND(AB64,0)</f>
        <v>200951396</v>
      </c>
      <c r="H759" s="279">
        <f>ROUND(AB65,0)</f>
        <v>1536</v>
      </c>
      <c r="I759" s="279">
        <f>ROUND(AB66,0)</f>
        <v>24568514</v>
      </c>
      <c r="J759" s="279">
        <f>ROUND(AB67,0)</f>
        <v>49205</v>
      </c>
      <c r="K759" s="279">
        <f>ROUND(AB68,0)</f>
        <v>1477788</v>
      </c>
      <c r="L759" s="279">
        <f>ROUND(AB69,0)</f>
        <v>368821</v>
      </c>
      <c r="M759" s="279">
        <f>ROUND(AB70,0)</f>
        <v>126038662</v>
      </c>
      <c r="N759" s="279">
        <f>ROUND(AB75,0)</f>
        <v>735402049</v>
      </c>
      <c r="O759" s="279">
        <f>ROUND(AB73,0)</f>
        <v>321726466</v>
      </c>
      <c r="P759" s="279">
        <f>IF(AB76&gt;0,ROUND(AB76,0),0)</f>
        <v>23571</v>
      </c>
      <c r="Q759" s="279">
        <f>IF(AB77&gt;0,ROUND(AB77,0),0)</f>
        <v>0</v>
      </c>
      <c r="R759" s="279">
        <f>IF(AB78&gt;0,ROUND(AB78,0),0)</f>
        <v>5937</v>
      </c>
      <c r="S759" s="279">
        <f>IF(AB79&gt;0,ROUND(AB79,0),0)</f>
        <v>12619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1"/>
        <v>83812833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str">
        <f>RIGHT($C$83,3)&amp;"*"&amp;RIGHT($C$82,4)&amp;"*"&amp;AC$55&amp;"*"&amp;"A"</f>
        <v>128*0/21*7180*A</v>
      </c>
      <c r="B760" s="279">
        <f>ROUND(AC59,0)</f>
        <v>81401</v>
      </c>
      <c r="C760" s="281">
        <f>ROUND(AC60,2)</f>
        <v>75.45</v>
      </c>
      <c r="D760" s="279">
        <f>ROUND(AC61,0)</f>
        <v>7216650</v>
      </c>
      <c r="E760" s="279">
        <f>ROUND(AC62,0)</f>
        <v>2352413</v>
      </c>
      <c r="F760" s="279">
        <f>ROUND(AC63,0)</f>
        <v>0</v>
      </c>
      <c r="G760" s="279">
        <f>ROUND(AC64,0)</f>
        <v>1169062</v>
      </c>
      <c r="H760" s="279">
        <f>ROUND(AC65,0)</f>
        <v>3192</v>
      </c>
      <c r="I760" s="279">
        <f>ROUND(AC66,0)</f>
        <v>14811</v>
      </c>
      <c r="J760" s="279">
        <f>ROUND(AC67,0)</f>
        <v>442985</v>
      </c>
      <c r="K760" s="279">
        <f>ROUND(AC68,0)</f>
        <v>266252</v>
      </c>
      <c r="L760" s="279">
        <f>ROUND(AC69,0)</f>
        <v>391</v>
      </c>
      <c r="M760" s="279">
        <f>ROUND(AC70,0)</f>
        <v>0</v>
      </c>
      <c r="N760" s="279">
        <f>ROUND(AC75,0)</f>
        <v>60102025</v>
      </c>
      <c r="O760" s="279">
        <f>ROUND(AC73,0)</f>
        <v>51476107</v>
      </c>
      <c r="P760" s="279">
        <f>IF(AC76&gt;0,ROUND(AC76,0),0)</f>
        <v>5235</v>
      </c>
      <c r="Q760" s="279">
        <f>IF(AC77&gt;0,ROUND(AC77,0),0)</f>
        <v>0</v>
      </c>
      <c r="R760" s="279">
        <f>IF(AC78&gt;0,ROUND(AC78,0),0)</f>
        <v>1318</v>
      </c>
      <c r="S760" s="279">
        <f>IF(AC79&gt;0,ROUND(AC79,0),0)</f>
        <v>2571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1"/>
        <v>6816085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str">
        <f>RIGHT($C$83,3)&amp;"*"&amp;RIGHT($C$82,4)&amp;"*"&amp;AD$55&amp;"*"&amp;"A"</f>
        <v>128*0/21*7190*A</v>
      </c>
      <c r="B761" s="279">
        <f>ROUND(AD59,0)</f>
        <v>27522</v>
      </c>
      <c r="C761" s="281">
        <f>ROUND(AD60,2)</f>
        <v>14.98</v>
      </c>
      <c r="D761" s="279">
        <f>ROUND(AD61,0)</f>
        <v>1225096</v>
      </c>
      <c r="E761" s="279">
        <f>ROUND(AD62,0)</f>
        <v>446372</v>
      </c>
      <c r="F761" s="279">
        <f>ROUND(AD63,0)</f>
        <v>0</v>
      </c>
      <c r="G761" s="279">
        <f>ROUND(AD64,0)</f>
        <v>375792</v>
      </c>
      <c r="H761" s="279">
        <f>ROUND(AD65,0)</f>
        <v>0</v>
      </c>
      <c r="I761" s="279">
        <f>ROUND(AD66,0)</f>
        <v>26857</v>
      </c>
      <c r="J761" s="279">
        <f>ROUND(AD67,0)</f>
        <v>138718</v>
      </c>
      <c r="K761" s="279">
        <f>ROUND(AD68,0)</f>
        <v>0</v>
      </c>
      <c r="L761" s="279">
        <f>ROUND(AD69,0)</f>
        <v>535</v>
      </c>
      <c r="M761" s="279">
        <f>ROUND(AD70,0)</f>
        <v>0</v>
      </c>
      <c r="N761" s="279">
        <f>ROUND(AD75,0)</f>
        <v>10914479</v>
      </c>
      <c r="O761" s="279">
        <f>ROUND(AD73,0)</f>
        <v>9985747</v>
      </c>
      <c r="P761" s="279">
        <f>IF(AD76&gt;0,ROUND(AD76,0),0)</f>
        <v>2037</v>
      </c>
      <c r="Q761" s="279">
        <f>IF(AD77&gt;0,ROUND(AD77,0),0)</f>
        <v>0</v>
      </c>
      <c r="R761" s="279">
        <f>IF(AD78&gt;0,ROUND(AD78,0),0)</f>
        <v>513</v>
      </c>
      <c r="S761" s="279">
        <f>IF(AD79&gt;0,ROUND(AD79,0),0)</f>
        <v>500</v>
      </c>
      <c r="T761" s="281">
        <f>IF(AD80&gt;0,ROUND(AD80,2),0)</f>
        <v>5.07</v>
      </c>
      <c r="U761" s="279"/>
      <c r="V761" s="280"/>
      <c r="W761" s="279"/>
      <c r="X761" s="279"/>
      <c r="Y761" s="279">
        <f t="shared" si="21"/>
        <v>1377464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str">
        <f>RIGHT($C$83,3)&amp;"*"&amp;RIGHT($C$82,4)&amp;"*"&amp;AE$55&amp;"*"&amp;"A"</f>
        <v>128*0/21*7200*A</v>
      </c>
      <c r="B762" s="279">
        <f>ROUND(AE59,0)</f>
        <v>288072</v>
      </c>
      <c r="C762" s="281">
        <f>ROUND(AE60,2)</f>
        <v>108.59</v>
      </c>
      <c r="D762" s="279">
        <f>ROUND(AE61,0)</f>
        <v>11000573</v>
      </c>
      <c r="E762" s="279">
        <f>ROUND(AE62,0)</f>
        <v>4165904</v>
      </c>
      <c r="F762" s="279">
        <f>ROUND(AE63,0)</f>
        <v>0</v>
      </c>
      <c r="G762" s="279">
        <f>ROUND(AE64,0)</f>
        <v>176161</v>
      </c>
      <c r="H762" s="279">
        <f>ROUND(AE65,0)</f>
        <v>0</v>
      </c>
      <c r="I762" s="279">
        <f>ROUND(AE66,0)</f>
        <v>41900</v>
      </c>
      <c r="J762" s="279">
        <f>ROUND(AE67,0)</f>
        <v>33845</v>
      </c>
      <c r="K762" s="279">
        <f>ROUND(AE68,0)</f>
        <v>596</v>
      </c>
      <c r="L762" s="279">
        <f>ROUND(AE69,0)</f>
        <v>22330</v>
      </c>
      <c r="M762" s="279">
        <f>ROUND(AE70,0)</f>
        <v>158</v>
      </c>
      <c r="N762" s="279">
        <f>ROUND(AE75,0)</f>
        <v>33799094</v>
      </c>
      <c r="O762" s="279">
        <f>ROUND(AE73,0)</f>
        <v>14046350</v>
      </c>
      <c r="P762" s="279">
        <f>IF(AE76&gt;0,ROUND(AE76,0),0)</f>
        <v>26908</v>
      </c>
      <c r="Q762" s="279">
        <f>IF(AE77&gt;0,ROUND(AE77,0),0)</f>
        <v>0</v>
      </c>
      <c r="R762" s="279">
        <f>IF(AE78&gt;0,ROUND(AE78,0),0)</f>
        <v>6777</v>
      </c>
      <c r="S762" s="279">
        <f>IF(AE79&gt;0,ROUND(AE79,0),0)</f>
        <v>17978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6719032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str">
        <f>RIGHT($C$83,3)&amp;"*"&amp;RIGHT($C$82,4)&amp;"*"&amp;AF$55&amp;"*"&amp;"A"</f>
        <v>128*0/21*7220*A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1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str">
        <f>RIGHT($C$83,3)&amp;"*"&amp;RIGHT($C$82,4)&amp;"*"&amp;AG$55&amp;"*"&amp;"A"</f>
        <v>128*0/21*7230*A</v>
      </c>
      <c r="B764" s="279">
        <f>ROUND(AG59,0)</f>
        <v>55781</v>
      </c>
      <c r="C764" s="281">
        <f>ROUND(AG60,2)</f>
        <v>168.89</v>
      </c>
      <c r="D764" s="279">
        <f>ROUND(AG61,0)</f>
        <v>21016043</v>
      </c>
      <c r="E764" s="279">
        <f>ROUND(AG62,0)</f>
        <v>5840465</v>
      </c>
      <c r="F764" s="279">
        <f>ROUND(AG63,0)</f>
        <v>0</v>
      </c>
      <c r="G764" s="279">
        <f>ROUND(AG64,0)</f>
        <v>1917797</v>
      </c>
      <c r="H764" s="279">
        <f>ROUND(AG65,0)</f>
        <v>644</v>
      </c>
      <c r="I764" s="279">
        <f>ROUND(AG66,0)</f>
        <v>2555618</v>
      </c>
      <c r="J764" s="279">
        <f>ROUND(AG67,0)</f>
        <v>212128</v>
      </c>
      <c r="K764" s="279">
        <f>ROUND(AG68,0)</f>
        <v>165581</v>
      </c>
      <c r="L764" s="279">
        <f>ROUND(AG69,0)</f>
        <v>12632</v>
      </c>
      <c r="M764" s="279">
        <f>ROUND(AG70,0)</f>
        <v>0</v>
      </c>
      <c r="N764" s="279">
        <f>ROUND(AG75,0)</f>
        <v>179536934</v>
      </c>
      <c r="O764" s="279">
        <f>ROUND(AG73,0)</f>
        <v>46476342</v>
      </c>
      <c r="P764" s="279">
        <f>IF(AG76&gt;0,ROUND(AG76,0),0)</f>
        <v>26555</v>
      </c>
      <c r="Q764" s="279">
        <f>IF(AG77&gt;0,ROUND(AG77,0),0)</f>
        <v>3201</v>
      </c>
      <c r="R764" s="279">
        <f>IF(AG78&gt;0,ROUND(AG78,0),0)</f>
        <v>6688</v>
      </c>
      <c r="S764" s="279">
        <f>IF(AG79&gt;0,ROUND(AG79,0),0)</f>
        <v>195668</v>
      </c>
      <c r="T764" s="281">
        <f>IF(AG80&gt;0,ROUND(AG80,2),0)</f>
        <v>85.93</v>
      </c>
      <c r="U764" s="279"/>
      <c r="V764" s="280"/>
      <c r="W764" s="279"/>
      <c r="X764" s="279"/>
      <c r="Y764" s="279">
        <f t="shared" si="21"/>
        <v>21461390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str">
        <f>RIGHT($C$83,3)&amp;"*"&amp;RIGHT($C$82,4)&amp;"*"&amp;AH$55&amp;"*"&amp;"A"</f>
        <v>128*0/21*7240*A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0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0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str">
        <f>RIGHT($C$83,3)&amp;"*"&amp;RIGHT($C$82,4)&amp;"*"&amp;AI$55&amp;"*"&amp;"A"</f>
        <v>128*0/21*7250*A</v>
      </c>
      <c r="B766" s="279">
        <f>ROUND(AI59,0)</f>
        <v>0</v>
      </c>
      <c r="C766" s="281">
        <f>ROUND(AI60,2)</f>
        <v>0</v>
      </c>
      <c r="D766" s="279">
        <f>ROUND(AI61,0)</f>
        <v>0</v>
      </c>
      <c r="E766" s="279">
        <f>ROUND(AI62,0)</f>
        <v>0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0</v>
      </c>
      <c r="O766" s="279">
        <f>ROUND(AI73,0)</f>
        <v>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0</v>
      </c>
      <c r="T766" s="281">
        <f>IF(AI80&gt;0,ROUND(AI80,2),0)</f>
        <v>0</v>
      </c>
      <c r="U766" s="279"/>
      <c r="V766" s="280"/>
      <c r="W766" s="279"/>
      <c r="X766" s="279"/>
      <c r="Y766" s="279">
        <f t="shared" si="21"/>
        <v>0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str">
        <f>RIGHT($C$83,3)&amp;"*"&amp;RIGHT($C$82,4)&amp;"*"&amp;AJ$55&amp;"*"&amp;"A"</f>
        <v>128*0/21*7260*A</v>
      </c>
      <c r="B767" s="279">
        <f>ROUND(AJ59,0)</f>
        <v>400575</v>
      </c>
      <c r="C767" s="281">
        <f>ROUND(AJ60,2)</f>
        <v>824.52</v>
      </c>
      <c r="D767" s="279">
        <f>ROUND(AJ61,0)</f>
        <v>66657658</v>
      </c>
      <c r="E767" s="279">
        <f>ROUND(AJ62,0)</f>
        <v>24205510</v>
      </c>
      <c r="F767" s="279">
        <f>ROUND(AJ63,0)</f>
        <v>0</v>
      </c>
      <c r="G767" s="279">
        <f>ROUND(AJ64,0)</f>
        <v>10352091</v>
      </c>
      <c r="H767" s="279">
        <f>ROUND(AJ65,0)</f>
        <v>20608</v>
      </c>
      <c r="I767" s="279">
        <f>ROUND(AJ66,0)</f>
        <v>4108265</v>
      </c>
      <c r="J767" s="279">
        <f>ROUND(AJ67,0)</f>
        <v>908143</v>
      </c>
      <c r="K767" s="279">
        <f>ROUND(AJ68,0)</f>
        <v>4466694</v>
      </c>
      <c r="L767" s="279">
        <f>ROUND(AJ69,0)</f>
        <v>133319</v>
      </c>
      <c r="M767" s="279">
        <f>ROUND(AJ70,0)</f>
        <v>2208213</v>
      </c>
      <c r="N767" s="279">
        <f>ROUND(AJ75,0)</f>
        <v>254594982</v>
      </c>
      <c r="O767" s="279">
        <f>ROUND(AJ73,0)</f>
        <v>21400640</v>
      </c>
      <c r="P767" s="279">
        <f>IF(AJ76&gt;0,ROUND(AJ76,0),0)</f>
        <v>263140</v>
      </c>
      <c r="Q767" s="279">
        <f>IF(AJ77&gt;0,ROUND(AJ77,0),0)</f>
        <v>34</v>
      </c>
      <c r="R767" s="279">
        <f>IF(AJ78&gt;0,ROUND(AJ78,0),0)</f>
        <v>66275</v>
      </c>
      <c r="S767" s="279">
        <f>IF(AJ79&gt;0,ROUND(AJ79,0),0)</f>
        <v>279578</v>
      </c>
      <c r="T767" s="281">
        <f>IF(AJ80&gt;0,ROUND(AJ80,2),0)</f>
        <v>233.95</v>
      </c>
      <c r="U767" s="279"/>
      <c r="V767" s="280"/>
      <c r="W767" s="279"/>
      <c r="X767" s="279"/>
      <c r="Y767" s="279">
        <f t="shared" si="21"/>
        <v>55448902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str">
        <f>RIGHT($C$83,3)&amp;"*"&amp;RIGHT($C$82,4)&amp;"*"&amp;AK$55&amp;"*"&amp;"A"</f>
        <v>128*0/21*7310*A</v>
      </c>
      <c r="B768" s="279">
        <f>ROUND(AK59,0)</f>
        <v>95826</v>
      </c>
      <c r="C768" s="281">
        <f>ROUND(AK60,2)</f>
        <v>34.83</v>
      </c>
      <c r="D768" s="279">
        <f>ROUND(AK61,0)</f>
        <v>3626036</v>
      </c>
      <c r="E768" s="279">
        <f>ROUND(AK62,0)</f>
        <v>1354675</v>
      </c>
      <c r="F768" s="279">
        <f>ROUND(AK63,0)</f>
        <v>0</v>
      </c>
      <c r="G768" s="279">
        <f>ROUND(AK64,0)</f>
        <v>24420</v>
      </c>
      <c r="H768" s="279">
        <f>ROUND(AK65,0)</f>
        <v>986</v>
      </c>
      <c r="I768" s="279">
        <f>ROUND(AK66,0)</f>
        <v>1769</v>
      </c>
      <c r="J768" s="279">
        <f>ROUND(AK67,0)</f>
        <v>1672</v>
      </c>
      <c r="K768" s="279">
        <f>ROUND(AK68,0)</f>
        <v>0</v>
      </c>
      <c r="L768" s="279">
        <f>ROUND(AK69,0)</f>
        <v>2727</v>
      </c>
      <c r="M768" s="279">
        <f>ROUND(AK70,0)</f>
        <v>0</v>
      </c>
      <c r="N768" s="279">
        <f>ROUND(AK75,0)</f>
        <v>12488266</v>
      </c>
      <c r="O768" s="279">
        <f>ROUND(AK73,0)</f>
        <v>11146000</v>
      </c>
      <c r="P768" s="279">
        <f>IF(AK76&gt;0,ROUND(AK76,0),0)</f>
        <v>4024</v>
      </c>
      <c r="Q768" s="279">
        <f>IF(AK77&gt;0,ROUND(AK77,0),0)</f>
        <v>0</v>
      </c>
      <c r="R768" s="279">
        <f>IF(AK78&gt;0,ROUND(AK78,0),0)</f>
        <v>1013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2029068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str">
        <f>RIGHT($C$83,3)&amp;"*"&amp;RIGHT($C$82,4)&amp;"*"&amp;AL$55&amp;"*"&amp;"A"</f>
        <v>128*0/21*7320*A</v>
      </c>
      <c r="B769" s="279">
        <f>ROUND(AL59,0)</f>
        <v>22996</v>
      </c>
      <c r="C769" s="281">
        <f>ROUND(AL60,2)</f>
        <v>14.19</v>
      </c>
      <c r="D769" s="279">
        <f>ROUND(AL61,0)</f>
        <v>1402798</v>
      </c>
      <c r="E769" s="279">
        <f>ROUND(AL62,0)</f>
        <v>520137</v>
      </c>
      <c r="F769" s="279">
        <f>ROUND(AL63,0)</f>
        <v>0</v>
      </c>
      <c r="G769" s="279">
        <f>ROUND(AL64,0)</f>
        <v>10732</v>
      </c>
      <c r="H769" s="279">
        <f>ROUND(AL65,0)</f>
        <v>0</v>
      </c>
      <c r="I769" s="279">
        <f>ROUND(AL66,0)</f>
        <v>4745</v>
      </c>
      <c r="J769" s="279">
        <f>ROUND(AL67,0)</f>
        <v>-5465</v>
      </c>
      <c r="K769" s="279">
        <f>ROUND(AL68,0)</f>
        <v>0</v>
      </c>
      <c r="L769" s="279">
        <f>ROUND(AL69,0)</f>
        <v>2790</v>
      </c>
      <c r="M769" s="279">
        <f>ROUND(AL70,0)</f>
        <v>0</v>
      </c>
      <c r="N769" s="279">
        <f>ROUND(AL75,0)</f>
        <v>7952107</v>
      </c>
      <c r="O769" s="279">
        <f>ROUND(AL73,0)</f>
        <v>7624883</v>
      </c>
      <c r="P769" s="279">
        <f>IF(AL76&gt;0,ROUND(AL76,0),0)</f>
        <v>1699</v>
      </c>
      <c r="Q769" s="279">
        <f>IF(AL77&gt;0,ROUND(AL77,0),0)</f>
        <v>0</v>
      </c>
      <c r="R769" s="279">
        <f>IF(AL78&gt;0,ROUND(AL78,0),0)</f>
        <v>428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1030850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str">
        <f>RIGHT($C$83,3)&amp;"*"&amp;RIGHT($C$82,4)&amp;"*"&amp;AM$55&amp;"*"&amp;"A"</f>
        <v>128*0/21*7330*A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str">
        <f>RIGHT($C$83,3)&amp;"*"&amp;RIGHT($C$82,4)&amp;"*"&amp;AN$55&amp;"*"&amp;"A"</f>
        <v>128*0/21*7340*A</v>
      </c>
      <c r="B771" s="279">
        <f>ROUND(AN59,0)</f>
        <v>1548</v>
      </c>
      <c r="C771" s="281">
        <f>ROUND(AN60,2)</f>
        <v>1.1000000000000001</v>
      </c>
      <c r="D771" s="279">
        <f>ROUND(AN61,0)</f>
        <v>63133</v>
      </c>
      <c r="E771" s="279">
        <f>ROUND(AN62,0)</f>
        <v>23827</v>
      </c>
      <c r="F771" s="279">
        <f>ROUND(AN63,0)</f>
        <v>0</v>
      </c>
      <c r="G771" s="279">
        <f>ROUND(AN64,0)</f>
        <v>30890</v>
      </c>
      <c r="H771" s="279">
        <f>ROUND(AN65,0)</f>
        <v>0</v>
      </c>
      <c r="I771" s="279">
        <f>ROUND(AN66,0)</f>
        <v>5582</v>
      </c>
      <c r="J771" s="279">
        <f>ROUND(AN67,0)</f>
        <v>12664</v>
      </c>
      <c r="K771" s="279">
        <f>ROUND(AN68,0)</f>
        <v>0</v>
      </c>
      <c r="L771" s="279">
        <f>ROUND(AN69,0)</f>
        <v>41</v>
      </c>
      <c r="M771" s="279">
        <f>ROUND(AN70,0)</f>
        <v>0</v>
      </c>
      <c r="N771" s="279">
        <f>ROUND(AN75,0)</f>
        <v>1109981</v>
      </c>
      <c r="O771" s="279">
        <f>ROUND(AN73,0)</f>
        <v>38241</v>
      </c>
      <c r="P771" s="279">
        <f>IF(AN76&gt;0,ROUND(AN76,0),0)</f>
        <v>1661</v>
      </c>
      <c r="Q771" s="279">
        <f>IF(AN77&gt;0,ROUND(AN77,0),0)</f>
        <v>0</v>
      </c>
      <c r="R771" s="279">
        <f>IF(AN78&gt;0,ROUND(AN78,0),0)</f>
        <v>418</v>
      </c>
      <c r="S771" s="279">
        <f>IF(AN79&gt;0,ROUND(AN79,0),0)</f>
        <v>5817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202785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str">
        <f>RIGHT($C$83,3)&amp;"*"&amp;RIGHT($C$82,4)&amp;"*"&amp;AO$55&amp;"*"&amp;"A"</f>
        <v>128*0/21*7350*A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0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str">
        <f>RIGHT($C$83,3)&amp;"*"&amp;RIGHT($C$82,4)&amp;"*"&amp;AP$55&amp;"*"&amp;"A"</f>
        <v>128*0/21*7380*A</v>
      </c>
      <c r="B773" s="279">
        <f>ROUND(AP59,0)</f>
        <v>192797</v>
      </c>
      <c r="C773" s="281">
        <f>ROUND(AP60,2)</f>
        <v>336.67</v>
      </c>
      <c r="D773" s="279">
        <f>ROUND(AP61,0)</f>
        <v>22571105</v>
      </c>
      <c r="E773" s="279">
        <f>ROUND(AP62,0)</f>
        <v>8467670</v>
      </c>
      <c r="F773" s="279">
        <f>ROUND(AP63,0)</f>
        <v>0</v>
      </c>
      <c r="G773" s="279">
        <f>ROUND(AP64,0)</f>
        <v>16568885</v>
      </c>
      <c r="H773" s="279">
        <f>ROUND(AP65,0)</f>
        <v>38695</v>
      </c>
      <c r="I773" s="279">
        <f>ROUND(AP66,0)</f>
        <v>1449318</v>
      </c>
      <c r="J773" s="279">
        <f>ROUND(AP67,0)</f>
        <v>249082</v>
      </c>
      <c r="K773" s="279">
        <f>ROUND(AP68,0)</f>
        <v>4551825</v>
      </c>
      <c r="L773" s="279">
        <f>ROUND(AP69,0)</f>
        <v>402638</v>
      </c>
      <c r="M773" s="279">
        <f>ROUND(AP70,0)</f>
        <v>23513375</v>
      </c>
      <c r="N773" s="279">
        <f>ROUND(AP75,0)</f>
        <v>14199986</v>
      </c>
      <c r="O773" s="279">
        <f>ROUND(AP73,0)</f>
        <v>132654</v>
      </c>
      <c r="P773" s="279">
        <f>IF(AP76&gt;0,ROUND(AP76,0),0)</f>
        <v>2669</v>
      </c>
      <c r="Q773" s="279">
        <f>IF(AP77&gt;0,ROUND(AP77,0),0)</f>
        <v>0</v>
      </c>
      <c r="R773" s="279">
        <f>IF(AP78&gt;0,ROUND(AP78,0),0)</f>
        <v>672</v>
      </c>
      <c r="S773" s="279">
        <f>IF(AP79&gt;0,ROUND(AP79,0),0)</f>
        <v>0</v>
      </c>
      <c r="T773" s="281">
        <f>IF(AP80&gt;0,ROUND(AP80,2),0)</f>
        <v>53.51</v>
      </c>
      <c r="U773" s="279"/>
      <c r="V773" s="280"/>
      <c r="W773" s="279"/>
      <c r="X773" s="279"/>
      <c r="Y773" s="279">
        <f t="shared" si="21"/>
        <v>7552095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str">
        <f>RIGHT($C$83,3)&amp;"*"&amp;RIGHT($C$82,4)&amp;"*"&amp;AQ$55&amp;"*"&amp;"A"</f>
        <v>128*0/21*7390*A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str">
        <f>RIGHT($C$83,3)&amp;"*"&amp;RIGHT($C$82,4)&amp;"*"&amp;AR$55&amp;"*"&amp;"A"</f>
        <v>128*0/21*7400*A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1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str">
        <f>RIGHT($C$83,3)&amp;"*"&amp;RIGHT($C$82,4)&amp;"*"&amp;AS$55&amp;"*"&amp;"A"</f>
        <v>128*0/21*7410*A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str">
        <f>RIGHT($C$83,3)&amp;"*"&amp;RIGHT($C$82,4)&amp;"*"&amp;AT$55&amp;"*"&amp;"A"</f>
        <v>128*0/21*7420*A</v>
      </c>
      <c r="B777" s="279">
        <f>ROUND(AT59,0)</f>
        <v>489</v>
      </c>
      <c r="C777" s="281">
        <f>ROUND(AT60,2)</f>
        <v>90.46</v>
      </c>
      <c r="D777" s="279">
        <f>ROUND(AT61,0)</f>
        <v>9746270</v>
      </c>
      <c r="E777" s="279">
        <f>ROUND(AT62,0)</f>
        <v>3140899</v>
      </c>
      <c r="F777" s="279">
        <f>ROUND(AT63,0)</f>
        <v>0</v>
      </c>
      <c r="G777" s="279">
        <f>ROUND(AT64,0)</f>
        <v>32686129</v>
      </c>
      <c r="H777" s="279">
        <f>ROUND(AT65,0)</f>
        <v>9074</v>
      </c>
      <c r="I777" s="279">
        <f>ROUND(AT66,0)</f>
        <v>3865007</v>
      </c>
      <c r="J777" s="279">
        <f>ROUND(AT67,0)</f>
        <v>52828</v>
      </c>
      <c r="K777" s="279">
        <f>ROUND(AT68,0)</f>
        <v>171</v>
      </c>
      <c r="L777" s="279">
        <f>ROUND(AT69,0)</f>
        <v>28986</v>
      </c>
      <c r="M777" s="279">
        <f>ROUND(AT70,0)</f>
        <v>-842</v>
      </c>
      <c r="N777" s="279">
        <f>ROUND(AT75,0)</f>
        <v>74746691</v>
      </c>
      <c r="O777" s="279">
        <f>ROUND(AT73,0)</f>
        <v>73527264</v>
      </c>
      <c r="P777" s="279">
        <f>IF(AT76&gt;0,ROUND(AT76,0),0)</f>
        <v>20057</v>
      </c>
      <c r="Q777" s="279">
        <f>IF(AT77&gt;0,ROUND(AT77,0),0)</f>
        <v>0</v>
      </c>
      <c r="R777" s="279">
        <f>IF(AT78&gt;0,ROUND(AT78,0),0)</f>
        <v>5052</v>
      </c>
      <c r="S777" s="279">
        <f>IF(AT79&gt;0,ROUND(AT79,0),0)</f>
        <v>281</v>
      </c>
      <c r="T777" s="281">
        <f>IF(AT80&gt;0,ROUND(AT80,2),0)</f>
        <v>47.87</v>
      </c>
      <c r="U777" s="279"/>
      <c r="V777" s="280"/>
      <c r="W777" s="279"/>
      <c r="X777" s="279"/>
      <c r="Y777" s="279">
        <f t="shared" si="21"/>
        <v>15587042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str">
        <f>RIGHT($C$83,3)&amp;"*"&amp;RIGHT($C$82,4)&amp;"*"&amp;AU$55&amp;"*"&amp;"A"</f>
        <v>128*0/21*7430*A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1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str">
        <f>RIGHT($C$83,3)&amp;"*"&amp;RIGHT($C$82,4)&amp;"*"&amp;AV$55&amp;"*"&amp;"A"</f>
        <v>128*0/21*7490*A</v>
      </c>
      <c r="B779" s="279"/>
      <c r="C779" s="281">
        <f>ROUND(AV60,2)</f>
        <v>33.22</v>
      </c>
      <c r="D779" s="279">
        <f>ROUND(AV61,0)</f>
        <v>3753271</v>
      </c>
      <c r="E779" s="279">
        <f>ROUND(AV62,0)</f>
        <v>1367128</v>
      </c>
      <c r="F779" s="279">
        <f>ROUND(AV63,0)</f>
        <v>0</v>
      </c>
      <c r="G779" s="279">
        <f>ROUND(AV64,0)</f>
        <v>1481175</v>
      </c>
      <c r="H779" s="279">
        <f>ROUND(AV65,0)</f>
        <v>2375</v>
      </c>
      <c r="I779" s="279">
        <f>ROUND(AV66,0)</f>
        <v>1008398</v>
      </c>
      <c r="J779" s="279">
        <f>ROUND(AV67,0)</f>
        <v>100841</v>
      </c>
      <c r="K779" s="279">
        <f>ROUND(AV68,0)</f>
        <v>6851</v>
      </c>
      <c r="L779" s="279">
        <f>ROUND(AV69,0)</f>
        <v>4199</v>
      </c>
      <c r="M779" s="279">
        <f>ROUND(AV70,0)</f>
        <v>0</v>
      </c>
      <c r="N779" s="279">
        <f>ROUND(AV75,0)</f>
        <v>16981947</v>
      </c>
      <c r="O779" s="279">
        <f>ROUND(AV73,0)</f>
        <v>8093305</v>
      </c>
      <c r="P779" s="279">
        <f>IF(AV76&gt;0,ROUND(AV76,0),0)</f>
        <v>7656</v>
      </c>
      <c r="Q779" s="279">
        <f>IF(AV77&gt;0,ROUND(AV77,0),0)</f>
        <v>1304</v>
      </c>
      <c r="R779" s="279">
        <f>IF(AV78&gt;0,ROUND(AV78,0),0)</f>
        <v>1928</v>
      </c>
      <c r="S779" s="279">
        <f>IF(AV79&gt;0,ROUND(AV79,0),0)</f>
        <v>14022</v>
      </c>
      <c r="T779" s="281">
        <f>IF(AV80&gt;0,ROUND(AV80,2),0)</f>
        <v>26.46</v>
      </c>
      <c r="U779" s="279"/>
      <c r="V779" s="280"/>
      <c r="W779" s="279"/>
      <c r="X779" s="279"/>
      <c r="Y779" s="279">
        <f t="shared" si="21"/>
        <v>3322930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str">
        <f>RIGHT($C$83,3)&amp;"*"&amp;RIGHT($C$82,4)&amp;"*"&amp;AW$55&amp;"*"&amp;"A"</f>
        <v>128*0/21*8200*A</v>
      </c>
      <c r="B780" s="279"/>
      <c r="C780" s="281">
        <f>ROUND(AW60,2)</f>
        <v>6.65</v>
      </c>
      <c r="D780" s="279">
        <f>ROUND(AW61,0)</f>
        <v>649367</v>
      </c>
      <c r="E780" s="279">
        <f>ROUND(AW62,0)</f>
        <v>213958</v>
      </c>
      <c r="F780" s="279">
        <f>ROUND(AW63,0)</f>
        <v>0</v>
      </c>
      <c r="G780" s="279">
        <f>ROUND(AW64,0)</f>
        <v>71412</v>
      </c>
      <c r="H780" s="279">
        <f>ROUND(AW65,0)</f>
        <v>20842</v>
      </c>
      <c r="I780" s="279">
        <f>ROUND(AW66,0)</f>
        <v>40482950</v>
      </c>
      <c r="J780" s="279">
        <f>ROUND(AW67,0)</f>
        <v>0</v>
      </c>
      <c r="K780" s="279">
        <f>ROUND(AW68,0)</f>
        <v>9581</v>
      </c>
      <c r="L780" s="279">
        <f>ROUND(AW69,0)</f>
        <v>150</v>
      </c>
      <c r="M780" s="279">
        <f>ROUND(AW70,0)</f>
        <v>0</v>
      </c>
      <c r="N780" s="279"/>
      <c r="O780" s="279"/>
      <c r="P780" s="279">
        <f>IF(AW76&gt;0,ROUND(AW76,0),0)</f>
        <v>9949</v>
      </c>
      <c r="Q780" s="279">
        <f>IF(AW77&gt;0,ROUND(AW77,0),0)</f>
        <v>156</v>
      </c>
      <c r="R780" s="279">
        <f>IF(AW78&gt;0,ROUND(AW78,0),0)</f>
        <v>2506</v>
      </c>
      <c r="S780" s="279">
        <f>IF(AW79&gt;0,ROUND(AW79,0),0)</f>
        <v>6946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str">
        <f>RIGHT($C$83,3)&amp;"*"&amp;RIGHT($C$82,4)&amp;"*"&amp;AX$55&amp;"*"&amp;"A"</f>
        <v>128*0/21*8310*A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0</v>
      </c>
      <c r="H781" s="279">
        <f>ROUND(AX65,0)</f>
        <v>0</v>
      </c>
      <c r="I781" s="279">
        <f>ROUND(AX66,0)</f>
        <v>0</v>
      </c>
      <c r="J781" s="279">
        <f>ROUND(AX67,0)</f>
        <v>0</v>
      </c>
      <c r="K781" s="279">
        <f>ROUND(AX68,0)</f>
        <v>0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str">
        <f>RIGHT($C$83,3)&amp;"*"&amp;RIGHT($C$82,4)&amp;"*"&amp;AY$55&amp;"*"&amp;"A"</f>
        <v>128*0/21*8320*A</v>
      </c>
      <c r="B782" s="279">
        <f>ROUND(AY59,0)</f>
        <v>446165</v>
      </c>
      <c r="C782" s="281">
        <f>ROUND(AY60,2)</f>
        <v>123.2</v>
      </c>
      <c r="D782" s="279">
        <f>ROUND(AY61,0)</f>
        <v>5611124</v>
      </c>
      <c r="E782" s="279">
        <f>ROUND(AY62,0)</f>
        <v>1978953</v>
      </c>
      <c r="F782" s="279">
        <f>ROUND(AY63,0)</f>
        <v>0</v>
      </c>
      <c r="G782" s="279">
        <f>ROUND(AY64,0)</f>
        <v>1497800</v>
      </c>
      <c r="H782" s="279">
        <f>ROUND(AY65,0)</f>
        <v>0</v>
      </c>
      <c r="I782" s="279">
        <f>ROUND(AY66,0)</f>
        <v>212214</v>
      </c>
      <c r="J782" s="279">
        <f>ROUND(AY67,0)</f>
        <v>64905</v>
      </c>
      <c r="K782" s="279">
        <f>ROUND(AY68,0)</f>
        <v>2505</v>
      </c>
      <c r="L782" s="279">
        <f>ROUND(AY69,0)</f>
        <v>519</v>
      </c>
      <c r="M782" s="279">
        <f>ROUND(AY70,0)</f>
        <v>219835</v>
      </c>
      <c r="N782" s="279"/>
      <c r="O782" s="279"/>
      <c r="P782" s="279">
        <f>IF(AY76&gt;0,ROUND(AY76,0),0)</f>
        <v>20636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str">
        <f>RIGHT($C$83,3)&amp;"*"&amp;RIGHT($C$82,4)&amp;"*"&amp;AZ$55&amp;"*"&amp;"A"</f>
        <v>128*0/21*8330*A</v>
      </c>
      <c r="B783" s="279">
        <f>ROUND(AZ59,0)</f>
        <v>751704</v>
      </c>
      <c r="C783" s="281">
        <f>ROUND(AZ60,2)</f>
        <v>62.53</v>
      </c>
      <c r="D783" s="279">
        <f>ROUND(AZ61,0)</f>
        <v>2874280</v>
      </c>
      <c r="E783" s="279">
        <f>ROUND(AZ62,0)</f>
        <v>1038177</v>
      </c>
      <c r="F783" s="279">
        <f>ROUND(AZ63,0)</f>
        <v>0</v>
      </c>
      <c r="G783" s="279">
        <f>ROUND(AZ64,0)</f>
        <v>2806390</v>
      </c>
      <c r="H783" s="279">
        <f>ROUND(AZ65,0)</f>
        <v>0</v>
      </c>
      <c r="I783" s="279">
        <f>ROUND(AZ66,0)</f>
        <v>381479</v>
      </c>
      <c r="J783" s="279">
        <f>ROUND(AZ67,0)</f>
        <v>75513</v>
      </c>
      <c r="K783" s="279">
        <f>ROUND(AZ68,0)</f>
        <v>5409</v>
      </c>
      <c r="L783" s="279">
        <f>ROUND(AZ69,0)</f>
        <v>49439</v>
      </c>
      <c r="M783" s="279">
        <f>ROUND(AZ70,0)</f>
        <v>4312604</v>
      </c>
      <c r="N783" s="279"/>
      <c r="O783" s="279"/>
      <c r="P783" s="279">
        <f>IF(AZ76&gt;0,ROUND(AZ76,0),0)</f>
        <v>22254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str">
        <f>RIGHT($C$83,3)&amp;"*"&amp;RIGHT($C$82,4)&amp;"*"&amp;BA$55&amp;"*"&amp;"A"</f>
        <v>128*0/21*8350*A</v>
      </c>
      <c r="B784" s="279">
        <f>ROUND(BA59,0)</f>
        <v>0</v>
      </c>
      <c r="C784" s="281">
        <f>ROUND(BA60,2)</f>
        <v>8.9700000000000006</v>
      </c>
      <c r="D784" s="279">
        <f>ROUND(BA61,0)</f>
        <v>396058</v>
      </c>
      <c r="E784" s="279">
        <f>ROUND(BA62,0)</f>
        <v>148166</v>
      </c>
      <c r="F784" s="279">
        <f>ROUND(BA63,0)</f>
        <v>0</v>
      </c>
      <c r="G784" s="279">
        <f>ROUND(BA64,0)</f>
        <v>183731</v>
      </c>
      <c r="H784" s="279">
        <f>ROUND(BA65,0)</f>
        <v>0</v>
      </c>
      <c r="I784" s="279">
        <f>ROUND(BA66,0)</f>
        <v>-928</v>
      </c>
      <c r="J784" s="279">
        <f>ROUND(BA67,0)</f>
        <v>0</v>
      </c>
      <c r="K784" s="279">
        <f>ROUND(BA68,0)</f>
        <v>0</v>
      </c>
      <c r="L784" s="279">
        <f>ROUND(BA69,0)</f>
        <v>2563</v>
      </c>
      <c r="M784" s="279">
        <f>ROUND(BA70,0)</f>
        <v>0</v>
      </c>
      <c r="N784" s="279"/>
      <c r="O784" s="279"/>
      <c r="P784" s="279">
        <f>IF(BA76&gt;0,ROUND(BA76,0),0)</f>
        <v>583</v>
      </c>
      <c r="Q784" s="279">
        <f>IF(BA77&gt;0,ROUND(BA77,0),0)</f>
        <v>0</v>
      </c>
      <c r="R784" s="279">
        <f>IF(BA78&gt;0,ROUND(BA78,0),0)</f>
        <v>147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str">
        <f>RIGHT($C$83,3)&amp;"*"&amp;RIGHT($C$82,4)&amp;"*"&amp;BB$55&amp;"*"&amp;"A"</f>
        <v>128*0/21*8360*A</v>
      </c>
      <c r="B785" s="279"/>
      <c r="C785" s="281">
        <f>ROUND(BB60,2)</f>
        <v>106.05</v>
      </c>
      <c r="D785" s="279">
        <f>ROUND(BB61,0)</f>
        <v>9658598</v>
      </c>
      <c r="E785" s="279">
        <f>ROUND(BB62,0)</f>
        <v>3347315</v>
      </c>
      <c r="F785" s="279">
        <f>ROUND(BB63,0)</f>
        <v>49361</v>
      </c>
      <c r="G785" s="279">
        <f>ROUND(BB64,0)</f>
        <v>20826</v>
      </c>
      <c r="H785" s="279">
        <f>ROUND(BB65,0)</f>
        <v>4473</v>
      </c>
      <c r="I785" s="279">
        <f>ROUND(BB66,0)</f>
        <v>606806</v>
      </c>
      <c r="J785" s="279">
        <f>ROUND(BB67,0)</f>
        <v>0</v>
      </c>
      <c r="K785" s="279">
        <f>ROUND(BB68,0)</f>
        <v>41</v>
      </c>
      <c r="L785" s="279">
        <f>ROUND(BB69,0)</f>
        <v>65120</v>
      </c>
      <c r="M785" s="279">
        <f>ROUND(BB70,0)</f>
        <v>0</v>
      </c>
      <c r="N785" s="279"/>
      <c r="O785" s="279"/>
      <c r="P785" s="279">
        <f>IF(BB76&gt;0,ROUND(BB76,0),0)</f>
        <v>2989</v>
      </c>
      <c r="Q785" s="279">
        <f>IF(BB77&gt;0,ROUND(BB77,0),0)</f>
        <v>0</v>
      </c>
      <c r="R785" s="279">
        <f>IF(BB78&gt;0,ROUND(BB78,0),0)</f>
        <v>753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str">
        <f>RIGHT($C$83,3)&amp;"*"&amp;RIGHT($C$82,4)&amp;"*"&amp;BC$55&amp;"*"&amp;"A"</f>
        <v>128*0/21*8370*A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str">
        <f>RIGHT($C$83,3)&amp;"*"&amp;RIGHT($C$82,4)&amp;"*"&amp;BD$55&amp;"*"&amp;"A"</f>
        <v>128*0/21*8420*A</v>
      </c>
      <c r="B787" s="279"/>
      <c r="C787" s="281">
        <f>ROUND(BD60,2)</f>
        <v>1.95</v>
      </c>
      <c r="D787" s="279">
        <f>ROUND(BD61,0)</f>
        <v>91928</v>
      </c>
      <c r="E787" s="279">
        <f>ROUND(BD62,0)</f>
        <v>36245</v>
      </c>
      <c r="F787" s="279">
        <f>ROUND(BD63,0)</f>
        <v>0</v>
      </c>
      <c r="G787" s="279">
        <f>ROUND(BD64,0)</f>
        <v>120</v>
      </c>
      <c r="H787" s="279">
        <f>ROUND(BD65,0)</f>
        <v>0</v>
      </c>
      <c r="I787" s="279">
        <f>ROUND(BD66,0)</f>
        <v>5005412</v>
      </c>
      <c r="J787" s="279">
        <f>ROUND(BD67,0)</f>
        <v>0</v>
      </c>
      <c r="K787" s="279">
        <f>ROUND(BD68,0)</f>
        <v>0</v>
      </c>
      <c r="L787" s="279">
        <f>ROUND(BD69,0)</f>
        <v>458</v>
      </c>
      <c r="M787" s="279">
        <f>ROUND(BD70,0)</f>
        <v>0</v>
      </c>
      <c r="N787" s="279"/>
      <c r="O787" s="279"/>
      <c r="P787" s="279">
        <f>IF(BD76&gt;0,ROUND(BD76,0),0)</f>
        <v>592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str">
        <f>RIGHT($C$83,3)&amp;"*"&amp;RIGHT($C$82,4)&amp;"*"&amp;BE$55&amp;"*"&amp;"A"</f>
        <v>128*0/21*8430*A</v>
      </c>
      <c r="B788" s="279">
        <f>ROUND(BE59,0)</f>
        <v>1718490</v>
      </c>
      <c r="C788" s="281">
        <f>ROUND(BE60,2)</f>
        <v>186.71</v>
      </c>
      <c r="D788" s="279">
        <f>ROUND(BE61,0)</f>
        <v>14008251</v>
      </c>
      <c r="E788" s="279">
        <f>ROUND(BE62,0)</f>
        <v>5117900</v>
      </c>
      <c r="F788" s="279">
        <f>ROUND(BE63,0)</f>
        <v>0</v>
      </c>
      <c r="G788" s="279">
        <f>ROUND(BE64,0)</f>
        <v>6563525</v>
      </c>
      <c r="H788" s="279">
        <f>ROUND(BE65,0)</f>
        <v>8767988</v>
      </c>
      <c r="I788" s="279">
        <f>ROUND(BE66,0)</f>
        <v>26934533</v>
      </c>
      <c r="J788" s="279">
        <f>ROUND(BE67,0)</f>
        <v>1656206</v>
      </c>
      <c r="K788" s="279">
        <f>ROUND(BE68,0)</f>
        <v>4899631</v>
      </c>
      <c r="L788" s="279">
        <f>ROUND(BE69,0)</f>
        <v>332058</v>
      </c>
      <c r="M788" s="279">
        <f>ROUND(BE70,0)</f>
        <v>5746233</v>
      </c>
      <c r="N788" s="279"/>
      <c r="O788" s="279"/>
      <c r="P788" s="279">
        <f>IF(BE76&gt;0,ROUND(BE76,0),0)</f>
        <v>29300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str">
        <f>RIGHT($C$83,3)&amp;"*"&amp;RIGHT($C$82,4)&amp;"*"&amp;BF$55&amp;"*"&amp;"A"</f>
        <v>128*0/21*8460*A</v>
      </c>
      <c r="B789" s="279"/>
      <c r="C789" s="281">
        <f>ROUND(BF60,2)</f>
        <v>246.92</v>
      </c>
      <c r="D789" s="279">
        <f>ROUND(BF61,0)</f>
        <v>11554273</v>
      </c>
      <c r="E789" s="279">
        <f>ROUND(BF62,0)</f>
        <v>4215769</v>
      </c>
      <c r="F789" s="279">
        <f>ROUND(BF63,0)</f>
        <v>0</v>
      </c>
      <c r="G789" s="279">
        <f>ROUND(BF64,0)</f>
        <v>1125802</v>
      </c>
      <c r="H789" s="279">
        <f>ROUND(BF65,0)</f>
        <v>684</v>
      </c>
      <c r="I789" s="279">
        <f>ROUND(BF66,0)</f>
        <v>905253</v>
      </c>
      <c r="J789" s="279">
        <f>ROUND(BF67,0)</f>
        <v>56025</v>
      </c>
      <c r="K789" s="279">
        <f>ROUND(BF68,0)</f>
        <v>31</v>
      </c>
      <c r="L789" s="279">
        <f>ROUND(BF69,0)</f>
        <v>8771</v>
      </c>
      <c r="M789" s="279">
        <f>ROUND(BF70,0)</f>
        <v>506060</v>
      </c>
      <c r="N789" s="279"/>
      <c r="O789" s="279"/>
      <c r="P789" s="279">
        <f>IF(BF76&gt;0,ROUND(BF76,0),0)</f>
        <v>20518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str">
        <f>RIGHT($C$83,3)&amp;"*"&amp;RIGHT($C$82,4)&amp;"*"&amp;BG$55&amp;"*"&amp;"A"</f>
        <v>128*0/21*8470*A</v>
      </c>
      <c r="B790" s="279"/>
      <c r="C790" s="281">
        <f>ROUND(BG60,2)</f>
        <v>30.4</v>
      </c>
      <c r="D790" s="279">
        <f>ROUND(BG61,0)</f>
        <v>2273808</v>
      </c>
      <c r="E790" s="279">
        <f>ROUND(BG62,0)</f>
        <v>837727</v>
      </c>
      <c r="F790" s="279">
        <f>ROUND(BG63,0)</f>
        <v>0</v>
      </c>
      <c r="G790" s="279">
        <f>ROUND(BG64,0)</f>
        <v>361061</v>
      </c>
      <c r="H790" s="279">
        <f>ROUND(BG65,0)</f>
        <v>437713</v>
      </c>
      <c r="I790" s="279">
        <f>ROUND(BG66,0)</f>
        <v>221654</v>
      </c>
      <c r="J790" s="279">
        <f>ROUND(BG67,0)</f>
        <v>132016</v>
      </c>
      <c r="K790" s="279">
        <f>ROUND(BG68,0)</f>
        <v>333285</v>
      </c>
      <c r="L790" s="279">
        <f>ROUND(BG69,0)</f>
        <v>2404</v>
      </c>
      <c r="M790" s="279">
        <f>ROUND(BG70,0)</f>
        <v>182384</v>
      </c>
      <c r="N790" s="279"/>
      <c r="O790" s="279"/>
      <c r="P790" s="279">
        <f>IF(BG76&gt;0,ROUND(BG76,0),0)</f>
        <v>5003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str">
        <f>RIGHT($C$83,3)&amp;"*"&amp;RIGHT($C$82,4)&amp;"*"&amp;BH$55&amp;"*"&amp;"A"</f>
        <v>128*0/21*8480*A</v>
      </c>
      <c r="B791" s="279"/>
      <c r="C791" s="281">
        <f>ROUND(BH60,2)</f>
        <v>0</v>
      </c>
      <c r="D791" s="279">
        <f>ROUND(BH61,0)</f>
        <v>0</v>
      </c>
      <c r="E791" s="279">
        <f>ROUND(BH62,0)</f>
        <v>0</v>
      </c>
      <c r="F791" s="279">
        <f>ROUND(BH63,0)</f>
        <v>0</v>
      </c>
      <c r="G791" s="279">
        <f>ROUND(BH64,0)</f>
        <v>96</v>
      </c>
      <c r="H791" s="279">
        <f>ROUND(BH65,0)</f>
        <v>0</v>
      </c>
      <c r="I791" s="279">
        <f>ROUND(BH66,0)</f>
        <v>112909864</v>
      </c>
      <c r="J791" s="279">
        <f>ROUND(BH67,0)</f>
        <v>174264</v>
      </c>
      <c r="K791" s="279">
        <f>ROUND(BH68,0)</f>
        <v>0</v>
      </c>
      <c r="L791" s="279">
        <f>ROUND(BH69,0)</f>
        <v>0</v>
      </c>
      <c r="M791" s="279">
        <f>ROUND(BH70,0)</f>
        <v>0</v>
      </c>
      <c r="N791" s="279"/>
      <c r="O791" s="279"/>
      <c r="P791" s="279">
        <f>IF(BH76&gt;0,ROUND(BH76,0),0)</f>
        <v>0</v>
      </c>
      <c r="Q791" s="279">
        <f>IF(BH77&gt;0,ROUND(BH77,0),0)</f>
        <v>0</v>
      </c>
      <c r="R791" s="279">
        <f>IF(BH78&gt;0,ROUND(BH78,0),0)</f>
        <v>0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str">
        <f>RIGHT($C$83,3)&amp;"*"&amp;RIGHT($C$82,4)&amp;"*"&amp;BI$55&amp;"*"&amp;"A"</f>
        <v>128*0/21*8490*A</v>
      </c>
      <c r="B792" s="279"/>
      <c r="C792" s="281">
        <f>ROUND(BI60,2)</f>
        <v>58.27</v>
      </c>
      <c r="D792" s="279">
        <f>ROUND(BI61,0)</f>
        <v>11432674</v>
      </c>
      <c r="E792" s="279">
        <f>ROUND(BI62,0)</f>
        <v>-33907274</v>
      </c>
      <c r="F792" s="279">
        <f>ROUND(BI63,0)</f>
        <v>27620</v>
      </c>
      <c r="G792" s="279">
        <f>ROUND(BI64,0)</f>
        <v>-4619513</v>
      </c>
      <c r="H792" s="279">
        <f>ROUND(BI65,0)</f>
        <v>815803</v>
      </c>
      <c r="I792" s="279">
        <f>ROUND(BI66,0)</f>
        <v>17078939</v>
      </c>
      <c r="J792" s="279">
        <f>ROUND(BI67,0)</f>
        <v>34221559</v>
      </c>
      <c r="K792" s="279">
        <f>ROUND(BI68,0)</f>
        <v>1252729</v>
      </c>
      <c r="L792" s="279">
        <f>ROUND(BI69,0)</f>
        <v>11651859</v>
      </c>
      <c r="M792" s="279">
        <f>ROUND(BI70,0)</f>
        <v>13954087</v>
      </c>
      <c r="N792" s="279"/>
      <c r="O792" s="279"/>
      <c r="P792" s="279">
        <f>IF(BI76&gt;0,ROUND(BI76,0),0)</f>
        <v>369971</v>
      </c>
      <c r="Q792" s="279">
        <f>IF(BI77&gt;0,ROUND(BI77,0),0)</f>
        <v>0</v>
      </c>
      <c r="R792" s="279">
        <f>IF(BI78&gt;0,ROUND(BI78,0),0)</f>
        <v>93181</v>
      </c>
      <c r="S792" s="279">
        <f>IF(BI79&gt;0,ROUND(BI79,0),0)</f>
        <v>2317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str">
        <f>RIGHT($C$83,3)&amp;"*"&amp;RIGHT($C$82,4)&amp;"*"&amp;BJ$55&amp;"*"&amp;"A"</f>
        <v>128*0/21*8510*A</v>
      </c>
      <c r="B793" s="279"/>
      <c r="C793" s="281">
        <f>ROUND(BJ60,2)</f>
        <v>0</v>
      </c>
      <c r="D793" s="279">
        <f>ROUND(BJ61,0)</f>
        <v>0</v>
      </c>
      <c r="E793" s="279">
        <f>ROUND(BJ62,0)</f>
        <v>0</v>
      </c>
      <c r="F793" s="279">
        <f>ROUND(BJ63,0)</f>
        <v>0</v>
      </c>
      <c r="G793" s="279">
        <f>ROUND(BJ64,0)</f>
        <v>0</v>
      </c>
      <c r="H793" s="279">
        <f>ROUND(BJ65,0)</f>
        <v>0</v>
      </c>
      <c r="I793" s="279">
        <f>ROUND(BJ66,0)</f>
        <v>6906598</v>
      </c>
      <c r="J793" s="279">
        <f>ROUND(BJ67,0)</f>
        <v>0</v>
      </c>
      <c r="K793" s="279">
        <f>ROUND(BJ68,0)</f>
        <v>0</v>
      </c>
      <c r="L793" s="279">
        <f>ROUND(BJ69,0)</f>
        <v>1</v>
      </c>
      <c r="M793" s="279">
        <f>ROUND(BJ70,0)</f>
        <v>0</v>
      </c>
      <c r="N793" s="279"/>
      <c r="O793" s="279"/>
      <c r="P793" s="279">
        <f>IF(BJ76&gt;0,ROUND(BJ76,0),0)</f>
        <v>265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str">
        <f>RIGHT($C$83,3)&amp;"*"&amp;RIGHT($C$82,4)&amp;"*"&amp;BK$55&amp;"*"&amp;"A"</f>
        <v>128*0/21*8530*A</v>
      </c>
      <c r="B794" s="279"/>
      <c r="C794" s="281">
        <f>ROUND(BK60,2)</f>
        <v>3.05</v>
      </c>
      <c r="D794" s="279">
        <f>ROUND(BK61,0)</f>
        <v>175013</v>
      </c>
      <c r="E794" s="279">
        <f>ROUND(BK62,0)</f>
        <v>68757</v>
      </c>
      <c r="F794" s="279">
        <f>ROUND(BK63,0)</f>
        <v>0</v>
      </c>
      <c r="G794" s="279">
        <f>ROUND(BK64,0)</f>
        <v>0</v>
      </c>
      <c r="H794" s="279">
        <f>ROUND(BK65,0)</f>
        <v>0</v>
      </c>
      <c r="I794" s="279">
        <f>ROUND(BK66,0)</f>
        <v>22394105</v>
      </c>
      <c r="J794" s="279">
        <f>ROUND(BK67,0)</f>
        <v>0</v>
      </c>
      <c r="K794" s="279">
        <f>ROUND(BK68,0)</f>
        <v>0</v>
      </c>
      <c r="L794" s="279">
        <f>ROUND(BK69,0)</f>
        <v>2</v>
      </c>
      <c r="M794" s="279">
        <f>ROUND(BK70,0)</f>
        <v>178262</v>
      </c>
      <c r="N794" s="279"/>
      <c r="O794" s="279"/>
      <c r="P794" s="279">
        <f>IF(BK76&gt;0,ROUND(BK76,0),0)</f>
        <v>223</v>
      </c>
      <c r="Q794" s="279">
        <f>IF(BK77&gt;0,ROUND(BK77,0),0)</f>
        <v>0</v>
      </c>
      <c r="R794" s="279">
        <f>IF(BK78&gt;0,ROUND(BK78,0),0)</f>
        <v>56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str">
        <f>RIGHT($C$83,3)&amp;"*"&amp;RIGHT($C$82,4)&amp;"*"&amp;BL$55&amp;"*"&amp;"A"</f>
        <v>128*0/21*8560*A</v>
      </c>
      <c r="B795" s="279"/>
      <c r="C795" s="281">
        <f>ROUND(BL60,2)</f>
        <v>0</v>
      </c>
      <c r="D795" s="279">
        <f>ROUND(BL61,0)</f>
        <v>0</v>
      </c>
      <c r="E795" s="279">
        <f>ROUND(BL62,0)</f>
        <v>0</v>
      </c>
      <c r="F795" s="279">
        <f>ROUND(BL63,0)</f>
        <v>0</v>
      </c>
      <c r="G795" s="279">
        <f>ROUND(BL64,0)</f>
        <v>0</v>
      </c>
      <c r="H795" s="279">
        <f>ROUND(BL65,0)</f>
        <v>0</v>
      </c>
      <c r="I795" s="279">
        <f>ROUND(BL66,0)</f>
        <v>3437345</v>
      </c>
      <c r="J795" s="279">
        <f>ROUND(BL67,0)</f>
        <v>0</v>
      </c>
      <c r="K795" s="279">
        <f>ROUND(BL68,0)</f>
        <v>0</v>
      </c>
      <c r="L795" s="279">
        <f>ROUND(BL69,0)</f>
        <v>0</v>
      </c>
      <c r="M795" s="279">
        <f>ROUND(BL70,0)</f>
        <v>0</v>
      </c>
      <c r="N795" s="279"/>
      <c r="O795" s="279"/>
      <c r="P795" s="279">
        <f>IF(BL76&gt;0,ROUND(BL76,0),0)</f>
        <v>1249</v>
      </c>
      <c r="Q795" s="279">
        <f>IF(BL77&gt;0,ROUND(BL77,0),0)</f>
        <v>0</v>
      </c>
      <c r="R795" s="279">
        <f>IF(BL78&gt;0,ROUND(BL78,0),0)</f>
        <v>315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str">
        <f>RIGHT($C$83,3)&amp;"*"&amp;RIGHT($C$82,4)&amp;"*"&amp;BM$55&amp;"*"&amp;"A"</f>
        <v>128*0/21*8590*A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str">
        <f>RIGHT($C$83,3)&amp;"*"&amp;RIGHT($C$82,4)&amp;"*"&amp;BN$55&amp;"*"&amp;"A"</f>
        <v>128*0/21*8610*A</v>
      </c>
      <c r="B797" s="279"/>
      <c r="C797" s="281">
        <f>ROUND(BN60,2)</f>
        <v>14.38</v>
      </c>
      <c r="D797" s="279">
        <f>ROUND(BN61,0)</f>
        <v>3226376</v>
      </c>
      <c r="E797" s="279">
        <f>ROUND(BN62,0)</f>
        <v>980531</v>
      </c>
      <c r="F797" s="279">
        <f>ROUND(BN63,0)</f>
        <v>265820</v>
      </c>
      <c r="G797" s="279">
        <f>ROUND(BN64,0)</f>
        <v>7700</v>
      </c>
      <c r="H797" s="279">
        <f>ROUND(BN65,0)</f>
        <v>1481</v>
      </c>
      <c r="I797" s="279">
        <f>ROUND(BN66,0)</f>
        <v>66563414</v>
      </c>
      <c r="J797" s="279">
        <f>ROUND(BN67,0)</f>
        <v>10878</v>
      </c>
      <c r="K797" s="279">
        <f>ROUND(BN68,0)</f>
        <v>4428</v>
      </c>
      <c r="L797" s="279">
        <f>ROUND(BN69,0)</f>
        <v>1234157</v>
      </c>
      <c r="M797" s="279">
        <f>ROUND(BN70,0)</f>
        <v>969797</v>
      </c>
      <c r="N797" s="279"/>
      <c r="O797" s="279"/>
      <c r="P797" s="279">
        <f>IF(BN76&gt;0,ROUND(BN76,0),0)</f>
        <v>6010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str">
        <f>RIGHT($C$83,3)&amp;"*"&amp;RIGHT($C$82,4)&amp;"*"&amp;BO$55&amp;"*"&amp;"A"</f>
        <v>128*0/21*8620*A</v>
      </c>
      <c r="B798" s="279"/>
      <c r="C798" s="281">
        <f>ROUND(BO60,2)</f>
        <v>0.28000000000000003</v>
      </c>
      <c r="D798" s="279">
        <f>ROUND(BO61,0)</f>
        <v>28635</v>
      </c>
      <c r="E798" s="279">
        <f>ROUND(BO62,0)</f>
        <v>8287</v>
      </c>
      <c r="F798" s="279">
        <f>ROUND(BO63,0)</f>
        <v>0</v>
      </c>
      <c r="G798" s="279">
        <f>ROUND(BO64,0)</f>
        <v>50088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283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str">
        <f>RIGHT($C$83,3)&amp;"*"&amp;RIGHT($C$82,4)&amp;"*"&amp;BP$55&amp;"*"&amp;"A"</f>
        <v>128*0/21*8630*A</v>
      </c>
      <c r="B799" s="279"/>
      <c r="C799" s="281">
        <f>ROUND(BP60,2)</f>
        <v>0</v>
      </c>
      <c r="D799" s="279">
        <f>ROUND(BP61,0)</f>
        <v>0</v>
      </c>
      <c r="E799" s="279">
        <f>ROUND(BP62,0)</f>
        <v>0</v>
      </c>
      <c r="F799" s="279">
        <f>ROUND(BP63,0)</f>
        <v>0</v>
      </c>
      <c r="G799" s="279">
        <f>ROUND(BP64,0)</f>
        <v>0</v>
      </c>
      <c r="H799" s="279">
        <f>ROUND(BP65,0)</f>
        <v>0</v>
      </c>
      <c r="I799" s="279">
        <f>ROUND(BP66,0)</f>
        <v>0</v>
      </c>
      <c r="J799" s="279">
        <f>ROUND(BP67,0)</f>
        <v>0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0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str">
        <f>RIGHT($C$83,3)&amp;"*"&amp;RIGHT($C$82,4)&amp;"*"&amp;BQ$55&amp;"*"&amp;"A"</f>
        <v>128*0/21*8640*A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str">
        <f>RIGHT($C$83,3)&amp;"*"&amp;RIGHT($C$82,4)&amp;"*"&amp;BR$55&amp;"*"&amp;"A"</f>
        <v>128*0/21*8650*A</v>
      </c>
      <c r="B801" s="279"/>
      <c r="C801" s="281">
        <f>ROUND(BR60,2)</f>
        <v>0</v>
      </c>
      <c r="D801" s="279">
        <f>ROUND(BR61,0)</f>
        <v>0</v>
      </c>
      <c r="E801" s="279">
        <f>ROUND(BR62,0)</f>
        <v>0</v>
      </c>
      <c r="F801" s="279">
        <f>ROUND(BR63,0)</f>
        <v>0</v>
      </c>
      <c r="G801" s="279">
        <f>ROUND(BR64,0)</f>
        <v>157526</v>
      </c>
      <c r="H801" s="279">
        <f>ROUND(BR65,0)</f>
        <v>0</v>
      </c>
      <c r="I801" s="279">
        <f>ROUND(BR66,0)</f>
        <v>7887758</v>
      </c>
      <c r="J801" s="279">
        <f>ROUND(BR67,0)</f>
        <v>0</v>
      </c>
      <c r="K801" s="279">
        <f>ROUND(BR68,0)</f>
        <v>0</v>
      </c>
      <c r="L801" s="279">
        <f>ROUND(BR69,0)</f>
        <v>29100</v>
      </c>
      <c r="M801" s="279">
        <f>ROUND(BR70,0)</f>
        <v>0</v>
      </c>
      <c r="N801" s="279"/>
      <c r="O801" s="279"/>
      <c r="P801" s="279">
        <f>IF(BR76&gt;0,ROUND(BR76,0),0)</f>
        <v>1065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str">
        <f>RIGHT($C$83,3)&amp;"*"&amp;RIGHT($C$82,4)&amp;"*"&amp;BS$55&amp;"*"&amp;"A"</f>
        <v>128*0/21*8660*A</v>
      </c>
      <c r="B802" s="279"/>
      <c r="C802" s="281">
        <f>ROUND(BS60,2)</f>
        <v>8.4</v>
      </c>
      <c r="D802" s="279">
        <f>ROUND(BS61,0)</f>
        <v>438387</v>
      </c>
      <c r="E802" s="279">
        <f>ROUND(BS62,0)</f>
        <v>142793</v>
      </c>
      <c r="F802" s="279">
        <f>ROUND(BS63,0)</f>
        <v>0</v>
      </c>
      <c r="G802" s="279">
        <f>ROUND(BS64,0)</f>
        <v>1380</v>
      </c>
      <c r="H802" s="279">
        <f>ROUND(BS65,0)</f>
        <v>0</v>
      </c>
      <c r="I802" s="279">
        <f>ROUND(BS66,0)</f>
        <v>5854</v>
      </c>
      <c r="J802" s="279">
        <f>ROUND(BS67,0)</f>
        <v>0</v>
      </c>
      <c r="K802" s="279">
        <f>ROUND(BS68,0)</f>
        <v>0</v>
      </c>
      <c r="L802" s="279">
        <f>ROUND(BS69,0)</f>
        <v>43</v>
      </c>
      <c r="M802" s="279">
        <f>ROUND(BS70,0)</f>
        <v>0</v>
      </c>
      <c r="N802" s="279"/>
      <c r="O802" s="279"/>
      <c r="P802" s="279">
        <f>IF(BS76&gt;0,ROUND(BS76,0),0)</f>
        <v>1387</v>
      </c>
      <c r="Q802" s="279">
        <f>IF(BS77&gt;0,ROUND(BS77,0),0)</f>
        <v>0</v>
      </c>
      <c r="R802" s="279">
        <f>IF(BS78&gt;0,ROUND(BS78,0),0)</f>
        <v>349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str">
        <f>RIGHT($C$83,3)&amp;"*"&amp;RIGHT($C$82,4)&amp;"*"&amp;BT$55&amp;"*"&amp;"A"</f>
        <v>128*0/21*8670*A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str">
        <f>RIGHT($C$83,3)&amp;"*"&amp;RIGHT($C$82,4)&amp;"*"&amp;BU$55&amp;"*"&amp;"A"</f>
        <v>128*0/21*8680*A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str">
        <f>RIGHT($C$83,3)&amp;"*"&amp;RIGHT($C$82,4)&amp;"*"&amp;BV$55&amp;"*"&amp;"A"</f>
        <v>128*0/21*8690*A</v>
      </c>
      <c r="B805" s="279"/>
      <c r="C805" s="281">
        <f>ROUND(BV60,2)</f>
        <v>0</v>
      </c>
      <c r="D805" s="279">
        <f>ROUND(BV61,0)</f>
        <v>0</v>
      </c>
      <c r="E805" s="279">
        <f>ROUND(BV62,0)</f>
        <v>0</v>
      </c>
      <c r="F805" s="279">
        <f>ROUND(BV63,0)</f>
        <v>0</v>
      </c>
      <c r="G805" s="279">
        <f>ROUND(BV64,0)</f>
        <v>0</v>
      </c>
      <c r="H805" s="279">
        <f>ROUND(BV65,0)</f>
        <v>0</v>
      </c>
      <c r="I805" s="279">
        <f>ROUND(BV66,0)</f>
        <v>12805013</v>
      </c>
      <c r="J805" s="279">
        <f>ROUND(BV67,0)</f>
        <v>0</v>
      </c>
      <c r="K805" s="279">
        <f>ROUND(BV68,0)</f>
        <v>0</v>
      </c>
      <c r="L805" s="279">
        <f>ROUND(BV69,0)</f>
        <v>0</v>
      </c>
      <c r="M805" s="279">
        <f>ROUND(BV70,0)</f>
        <v>93</v>
      </c>
      <c r="N805" s="279"/>
      <c r="O805" s="279"/>
      <c r="P805" s="279">
        <f>IF(BV76&gt;0,ROUND(BV76,0),0)</f>
        <v>4880</v>
      </c>
      <c r="Q805" s="279">
        <f>IF(BV77&gt;0,ROUND(BV77,0),0)</f>
        <v>0</v>
      </c>
      <c r="R805" s="279">
        <f>IF(BV78&gt;0,ROUND(BV78,0),0)</f>
        <v>1229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str">
        <f>RIGHT($C$83,3)&amp;"*"&amp;RIGHT($C$82,4)&amp;"*"&amp;BW$55&amp;"*"&amp;"A"</f>
        <v>128*0/21*8700*A</v>
      </c>
      <c r="B806" s="279"/>
      <c r="C806" s="281">
        <f>ROUND(BW60,2)</f>
        <v>40.89</v>
      </c>
      <c r="D806" s="279">
        <f>ROUND(BW61,0)</f>
        <v>7454970</v>
      </c>
      <c r="E806" s="279">
        <f>ROUND(BW62,0)</f>
        <v>1839239</v>
      </c>
      <c r="F806" s="279">
        <f>ROUND(BW63,0)</f>
        <v>0</v>
      </c>
      <c r="G806" s="279">
        <f>ROUND(BW64,0)</f>
        <v>16550</v>
      </c>
      <c r="H806" s="279">
        <f>ROUND(BW65,0)</f>
        <v>1945</v>
      </c>
      <c r="I806" s="279">
        <f>ROUND(BW66,0)</f>
        <v>563685</v>
      </c>
      <c r="J806" s="279">
        <f>ROUND(BW67,0)</f>
        <v>0</v>
      </c>
      <c r="K806" s="279">
        <f>ROUND(BW68,0)</f>
        <v>366</v>
      </c>
      <c r="L806" s="279">
        <f>ROUND(BW69,0)</f>
        <v>265831</v>
      </c>
      <c r="M806" s="279">
        <f>ROUND(BW70,0)</f>
        <v>0</v>
      </c>
      <c r="N806" s="279"/>
      <c r="O806" s="279"/>
      <c r="P806" s="279">
        <f>IF(BW76&gt;0,ROUND(BW76,0),0)</f>
        <v>4275</v>
      </c>
      <c r="Q806" s="279">
        <f>IF(BW77&gt;0,ROUND(BW77,0),0)</f>
        <v>0</v>
      </c>
      <c r="R806" s="279">
        <f>IF(BW78&gt;0,ROUND(BW78,0),0)</f>
        <v>1077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str">
        <f>RIGHT($C$83,3)&amp;"*"&amp;RIGHT($C$82,4)&amp;"*"&amp;BX$55&amp;"*"&amp;"A"</f>
        <v>128*0/21*8710*A</v>
      </c>
      <c r="B807" s="279"/>
      <c r="C807" s="281">
        <f>ROUND(BX60,2)</f>
        <v>68.010000000000005</v>
      </c>
      <c r="D807" s="279">
        <f>ROUND(BX61,0)</f>
        <v>6881440</v>
      </c>
      <c r="E807" s="279">
        <f>ROUND(BX62,0)</f>
        <v>2083447</v>
      </c>
      <c r="F807" s="279">
        <f>ROUND(BX63,0)</f>
        <v>0</v>
      </c>
      <c r="G807" s="279">
        <f>ROUND(BX64,0)</f>
        <v>902290</v>
      </c>
      <c r="H807" s="279">
        <f>ROUND(BX65,0)</f>
        <v>855</v>
      </c>
      <c r="I807" s="279">
        <f>ROUND(BX66,0)</f>
        <v>4579459</v>
      </c>
      <c r="J807" s="279">
        <f>ROUND(BX67,0)</f>
        <v>0</v>
      </c>
      <c r="K807" s="279">
        <f>ROUND(BX68,0)</f>
        <v>218852</v>
      </c>
      <c r="L807" s="279">
        <f>ROUND(BX69,0)</f>
        <v>17964473</v>
      </c>
      <c r="M807" s="279">
        <f>ROUND(BX70,0)</f>
        <v>0</v>
      </c>
      <c r="N807" s="279"/>
      <c r="O807" s="279"/>
      <c r="P807" s="279">
        <f>IF(BX76&gt;0,ROUND(BX76,0),0)</f>
        <v>2057</v>
      </c>
      <c r="Q807" s="279">
        <f>IF(BX77&gt;0,ROUND(BX77,0),0)</f>
        <v>0</v>
      </c>
      <c r="R807" s="279">
        <f>IF(BX78&gt;0,ROUND(BX78,0),0)</f>
        <v>518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str">
        <f>RIGHT($C$83,3)&amp;"*"&amp;RIGHT($C$82,4)&amp;"*"&amp;BY$55&amp;"*"&amp;"A"</f>
        <v>128*0/21*8720*A</v>
      </c>
      <c r="B808" s="279"/>
      <c r="C808" s="281">
        <f>ROUND(BY60,2)</f>
        <v>26.45</v>
      </c>
      <c r="D808" s="279">
        <f>ROUND(BY61,0)</f>
        <v>3059649</v>
      </c>
      <c r="E808" s="279">
        <f>ROUND(BY62,0)</f>
        <v>1007743</v>
      </c>
      <c r="F808" s="279">
        <f>ROUND(BY63,0)</f>
        <v>0</v>
      </c>
      <c r="G808" s="279">
        <f>ROUND(BY64,0)</f>
        <v>21567</v>
      </c>
      <c r="H808" s="279">
        <f>ROUND(BY65,0)</f>
        <v>2564</v>
      </c>
      <c r="I808" s="279">
        <f>ROUND(BY66,0)</f>
        <v>14779</v>
      </c>
      <c r="J808" s="279">
        <f>ROUND(BY67,0)</f>
        <v>0</v>
      </c>
      <c r="K808" s="279">
        <f>ROUND(BY68,0)</f>
        <v>1982</v>
      </c>
      <c r="L808" s="279">
        <f>ROUND(BY69,0)</f>
        <v>28661</v>
      </c>
      <c r="M808" s="279">
        <f>ROUND(BY70,0)</f>
        <v>0</v>
      </c>
      <c r="N808" s="279"/>
      <c r="O808" s="279"/>
      <c r="P808" s="279">
        <f>IF(BY76&gt;0,ROUND(BY76,0),0)</f>
        <v>4396</v>
      </c>
      <c r="Q808" s="279">
        <f>IF(BY77&gt;0,ROUND(BY77,0),0)</f>
        <v>0</v>
      </c>
      <c r="R808" s="279">
        <f>IF(BY78&gt;0,ROUND(BY78,0),0)</f>
        <v>1107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str">
        <f>RIGHT($C$83,3)&amp;"*"&amp;RIGHT($C$82,4)&amp;"*"&amp;BZ$55&amp;"*"&amp;"A"</f>
        <v>128*0/21*8730*A</v>
      </c>
      <c r="B809" s="279"/>
      <c r="C809" s="281">
        <f>ROUND(BZ60,2)</f>
        <v>81.16</v>
      </c>
      <c r="D809" s="279">
        <f>ROUND(BZ61,0)</f>
        <v>8264543</v>
      </c>
      <c r="E809" s="279">
        <f>ROUND(BZ62,0)</f>
        <v>2732980</v>
      </c>
      <c r="F809" s="279">
        <f>ROUND(BZ63,0)</f>
        <v>0</v>
      </c>
      <c r="G809" s="279">
        <f>ROUND(BZ64,0)</f>
        <v>19581</v>
      </c>
      <c r="H809" s="279">
        <f>ROUND(BZ65,0)</f>
        <v>3720</v>
      </c>
      <c r="I809" s="279">
        <f>ROUND(BZ66,0)</f>
        <v>2397</v>
      </c>
      <c r="J809" s="279">
        <f>ROUND(BZ67,0)</f>
        <v>123633</v>
      </c>
      <c r="K809" s="279">
        <f>ROUND(BZ68,0)</f>
        <v>77</v>
      </c>
      <c r="L809" s="279">
        <f>ROUND(BZ69,0)</f>
        <v>7495</v>
      </c>
      <c r="M809" s="279">
        <f>ROUND(BZ70,0)</f>
        <v>90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str">
        <f>RIGHT($C$83,3)&amp;"*"&amp;RIGHT($C$82,4)&amp;"*"&amp;CA$55&amp;"*"&amp;"A"</f>
        <v>128*0/21*8740*A</v>
      </c>
      <c r="B810" s="279"/>
      <c r="C810" s="281">
        <f>ROUND(CA60,2)</f>
        <v>14.78</v>
      </c>
      <c r="D810" s="279">
        <f>ROUND(CA61,0)</f>
        <v>1612949</v>
      </c>
      <c r="E810" s="279">
        <f>ROUND(CA62,0)</f>
        <v>494548</v>
      </c>
      <c r="F810" s="279">
        <f>ROUND(CA63,0)</f>
        <v>0</v>
      </c>
      <c r="G810" s="279">
        <f>ROUND(CA64,0)</f>
        <v>45564</v>
      </c>
      <c r="H810" s="279">
        <f>ROUND(CA65,0)</f>
        <v>0</v>
      </c>
      <c r="I810" s="279">
        <f>ROUND(CA66,0)</f>
        <v>50824</v>
      </c>
      <c r="J810" s="279">
        <f>ROUND(CA67,0)</f>
        <v>0</v>
      </c>
      <c r="K810" s="279">
        <f>ROUND(CA68,0)</f>
        <v>108425</v>
      </c>
      <c r="L810" s="279">
        <f>ROUND(CA69,0)</f>
        <v>220135</v>
      </c>
      <c r="M810" s="279">
        <f>ROUND(CA70,0)</f>
        <v>0</v>
      </c>
      <c r="N810" s="279"/>
      <c r="O810" s="279"/>
      <c r="P810" s="279">
        <f>IF(CA76&gt;0,ROUND(CA76,0),0)</f>
        <v>712</v>
      </c>
      <c r="Q810" s="279">
        <f>IF(CA77&gt;0,ROUND(CA77,0),0)</f>
        <v>0</v>
      </c>
      <c r="R810" s="279">
        <f>IF(CA78&gt;0,ROUND(CA78,0),0)</f>
        <v>179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str">
        <f>RIGHT($C$83,3)&amp;"*"&amp;RIGHT($C$82,4)&amp;"*"&amp;CB$55&amp;"*"&amp;"A"</f>
        <v>128*0/21*8770*A</v>
      </c>
      <c r="B811" s="279"/>
      <c r="C811" s="281">
        <f>ROUND(CB60,2)</f>
        <v>1.66</v>
      </c>
      <c r="D811" s="279">
        <f>ROUND(CB61,0)</f>
        <v>122659</v>
      </c>
      <c r="E811" s="279">
        <f>ROUND(CB62,0)</f>
        <v>37130</v>
      </c>
      <c r="F811" s="279">
        <f>ROUND(CB63,0)</f>
        <v>0</v>
      </c>
      <c r="G811" s="279">
        <f>ROUND(CB64,0)</f>
        <v>-4</v>
      </c>
      <c r="H811" s="279">
        <f>ROUND(CB65,0)</f>
        <v>8</v>
      </c>
      <c r="I811" s="279">
        <f>ROUND(CB66,0)</f>
        <v>1182</v>
      </c>
      <c r="J811" s="279">
        <f>ROUND(CB67,0)</f>
        <v>0</v>
      </c>
      <c r="K811" s="279">
        <f>ROUND(CB68,0)</f>
        <v>26609</v>
      </c>
      <c r="L811" s="279">
        <f>ROUND(CB69,0)</f>
        <v>61</v>
      </c>
      <c r="M811" s="279">
        <f>ROUND(CB70,0)</f>
        <v>0</v>
      </c>
      <c r="N811" s="279"/>
      <c r="O811" s="279"/>
      <c r="P811" s="279">
        <f>IF(CB76&gt;0,ROUND(CB76,0),0)</f>
        <v>100</v>
      </c>
      <c r="Q811" s="279">
        <f>IF(CB77&gt;0,ROUND(CB77,0),0)</f>
        <v>0</v>
      </c>
      <c r="R811" s="279">
        <f>IF(CB78&gt;0,ROUND(CB78,0),0)</f>
        <v>25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str">
        <f>RIGHT($C$83,3)&amp;"*"&amp;RIGHT($C$82,4)&amp;"*"&amp;CC$55&amp;"*"&amp;"A"</f>
        <v>128*0/21*8790*A</v>
      </c>
      <c r="B812" s="279"/>
      <c r="C812" s="281">
        <f>ROUND(CC60,2)</f>
        <v>51.48</v>
      </c>
      <c r="D812" s="279">
        <f>ROUND(CC61,0)</f>
        <v>5904476</v>
      </c>
      <c r="E812" s="279">
        <f>ROUND(CC62,0)</f>
        <v>1843460</v>
      </c>
      <c r="F812" s="279">
        <f>ROUND(CC63,0)</f>
        <v>131481069</v>
      </c>
      <c r="G812" s="279">
        <f>ROUND(CC64,0)</f>
        <v>2246894</v>
      </c>
      <c r="H812" s="279">
        <f>ROUND(CC65,0)</f>
        <v>1056</v>
      </c>
      <c r="I812" s="279">
        <f>ROUND(CC66,0)</f>
        <v>2181822</v>
      </c>
      <c r="J812" s="279">
        <f>ROUND(CC67,0)</f>
        <v>0</v>
      </c>
      <c r="K812" s="279">
        <f>ROUND(CC68,0)</f>
        <v>507531</v>
      </c>
      <c r="L812" s="279">
        <f>ROUND(CC69,0)</f>
        <v>90849</v>
      </c>
      <c r="M812" s="279">
        <f>ROUND(CC70,0)</f>
        <v>0</v>
      </c>
      <c r="N812" s="279"/>
      <c r="O812" s="279"/>
      <c r="P812" s="279">
        <f>IF(CC76&gt;0,ROUND(CC76,0),0)</f>
        <v>520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str">
        <f>RIGHT($C$83,3)&amp;"*"&amp;RIGHT($C$82,4)&amp;"*"&amp;"9000"&amp;"*"&amp;"A"</f>
        <v>128*0/21*9000*A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0</v>
      </c>
      <c r="V813" s="280">
        <f>ROUND(CD70,0)</f>
        <v>0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2">SUM(C734:C813)</f>
        <v>6357.4099999999989</v>
      </c>
      <c r="D815" s="280">
        <f t="shared" si="22"/>
        <v>593124019</v>
      </c>
      <c r="E815" s="280">
        <f t="shared" si="22"/>
        <v>160804032</v>
      </c>
      <c r="F815" s="280">
        <f t="shared" si="22"/>
        <v>131930948</v>
      </c>
      <c r="G815" s="280">
        <f t="shared" si="22"/>
        <v>463211547</v>
      </c>
      <c r="H815" s="280">
        <f t="shared" si="22"/>
        <v>10192713</v>
      </c>
      <c r="I815" s="280">
        <f t="shared" si="22"/>
        <v>411125324</v>
      </c>
      <c r="J815" s="280">
        <f t="shared" si="22"/>
        <v>53358870</v>
      </c>
      <c r="K815" s="280">
        <f t="shared" si="22"/>
        <v>23727228</v>
      </c>
      <c r="L815" s="280">
        <f>SUM(L734:L813)+SUM(U734:U813)</f>
        <v>35561052</v>
      </c>
      <c r="M815" s="280">
        <f>SUM(M734:M813)+SUM(V734:V813)</f>
        <v>181918124</v>
      </c>
      <c r="N815" s="280">
        <f t="shared" ref="N815:Y815" si="23">SUM(N734:N813)</f>
        <v>4477542065</v>
      </c>
      <c r="O815" s="280">
        <f t="shared" si="23"/>
        <v>2290467264</v>
      </c>
      <c r="P815" s="280">
        <f t="shared" si="23"/>
        <v>1718490</v>
      </c>
      <c r="Q815" s="280">
        <f t="shared" si="23"/>
        <v>446321</v>
      </c>
      <c r="R815" s="280">
        <f t="shared" si="23"/>
        <v>406009</v>
      </c>
      <c r="S815" s="280">
        <f t="shared" si="23"/>
        <v>3660414</v>
      </c>
      <c r="T815" s="284">
        <f t="shared" si="23"/>
        <v>2010.8799999999997</v>
      </c>
      <c r="U815" s="280">
        <f t="shared" si="23"/>
        <v>0</v>
      </c>
      <c r="V815" s="280">
        <f t="shared" si="23"/>
        <v>0</v>
      </c>
      <c r="W815" s="280">
        <f t="shared" si="23"/>
        <v>0</v>
      </c>
      <c r="X815" s="280">
        <f t="shared" si="23"/>
        <v>0</v>
      </c>
      <c r="Y815" s="280">
        <f t="shared" si="23"/>
        <v>625252294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6357.4099999999989</v>
      </c>
      <c r="D816" s="280">
        <f>CE61</f>
        <v>593124014.36000001</v>
      </c>
      <c r="E816" s="280">
        <f>CE62</f>
        <v>160804032</v>
      </c>
      <c r="F816" s="280">
        <f>CE63</f>
        <v>131930947.45</v>
      </c>
      <c r="G816" s="280">
        <f>CE64</f>
        <v>463211544.93000013</v>
      </c>
      <c r="H816" s="283">
        <f>CE65</f>
        <v>10192714.24</v>
      </c>
      <c r="I816" s="283">
        <f>CE66</f>
        <v>411125322.15999997</v>
      </c>
      <c r="J816" s="283">
        <f>CE67</f>
        <v>53358870</v>
      </c>
      <c r="K816" s="283">
        <f>CE68</f>
        <v>23727227.450000007</v>
      </c>
      <c r="L816" s="283">
        <f>CE69</f>
        <v>35561051.179999992</v>
      </c>
      <c r="M816" s="283">
        <f>CE70</f>
        <v>181918121.48000002</v>
      </c>
      <c r="N816" s="280">
        <f>CE75</f>
        <v>4477542066.1299992</v>
      </c>
      <c r="O816" s="280">
        <f>CE73</f>
        <v>2290467265.6900001</v>
      </c>
      <c r="P816" s="280">
        <f>CE76</f>
        <v>1718490.1300000001</v>
      </c>
      <c r="Q816" s="280">
        <f>CE77</f>
        <v>446321</v>
      </c>
      <c r="R816" s="280">
        <f>CE78</f>
        <v>406009.76839757961</v>
      </c>
      <c r="S816" s="280">
        <f>CE79</f>
        <v>3660413.6399999997</v>
      </c>
      <c r="T816" s="284">
        <f>CE80</f>
        <v>2010.8799999999997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625252290.67999995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593124013</v>
      </c>
      <c r="E817" s="180">
        <f>C379</f>
        <v>160804035</v>
      </c>
      <c r="F817" s="180">
        <f>C380</f>
        <v>131930947</v>
      </c>
      <c r="G817" s="243">
        <f>C381</f>
        <v>463211129</v>
      </c>
      <c r="H817" s="243">
        <f>C382</f>
        <v>10192714</v>
      </c>
      <c r="I817" s="243">
        <f>C383</f>
        <v>411125322</v>
      </c>
      <c r="J817" s="243">
        <f>C384</f>
        <v>53358869</v>
      </c>
      <c r="K817" s="243">
        <f>C385</f>
        <v>23727227</v>
      </c>
      <c r="L817" s="243">
        <f>C386+C387+C388+C389</f>
        <v>35561050</v>
      </c>
      <c r="M817" s="243">
        <f>C370</f>
        <v>181918121</v>
      </c>
      <c r="N817" s="180">
        <f>D361</f>
        <v>4477542066</v>
      </c>
      <c r="O817" s="180">
        <f>C359</f>
        <v>2290467266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" transitionEvaluation="1" transitionEntry="1" codeName="Sheet10">
    <pageSetUpPr autoPageBreaks="0" fitToPage="1"/>
  </sheetPr>
  <dimension ref="A1:CF816"/>
  <sheetViews>
    <sheetView showGridLines="0" topLeftCell="A7" zoomScale="75" workbookViewId="0">
      <selection activeCell="G30" sqref="G3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141435370</v>
      </c>
      <c r="C47" s="184">
        <v>14034716.060000001</v>
      </c>
      <c r="D47" s="184">
        <v>21438737.370000001</v>
      </c>
      <c r="E47" s="184">
        <v>2854189.74</v>
      </c>
      <c r="F47" s="184">
        <v>0</v>
      </c>
      <c r="G47" s="184">
        <v>1000647.71</v>
      </c>
      <c r="H47" s="184">
        <v>1607521.44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4201654.29</v>
      </c>
      <c r="P47" s="184">
        <v>9289477.1300000008</v>
      </c>
      <c r="Q47" s="184">
        <v>4202590.62</v>
      </c>
      <c r="R47" s="184">
        <v>3389208.38</v>
      </c>
      <c r="S47" s="184">
        <v>1784417.82</v>
      </c>
      <c r="T47" s="184">
        <v>0</v>
      </c>
      <c r="U47" s="184">
        <v>8962797.4499999993</v>
      </c>
      <c r="V47" s="184">
        <v>4300851.3600000003</v>
      </c>
      <c r="W47" s="184">
        <v>1126961.6200000001</v>
      </c>
      <c r="X47" s="184">
        <v>1083944.3700000001</v>
      </c>
      <c r="Y47" s="184">
        <v>7931208.0599999996</v>
      </c>
      <c r="Z47" s="184">
        <v>2379200.75</v>
      </c>
      <c r="AA47" s="184">
        <v>489227.91</v>
      </c>
      <c r="AB47" s="184">
        <v>12594299.9</v>
      </c>
      <c r="AC47" s="184">
        <v>2305305.85</v>
      </c>
      <c r="AD47" s="184">
        <v>486536.54</v>
      </c>
      <c r="AE47" s="184">
        <v>3392733.92</v>
      </c>
      <c r="AF47" s="184">
        <v>0</v>
      </c>
      <c r="AG47" s="184">
        <v>5030761.7</v>
      </c>
      <c r="AH47" s="184">
        <v>0</v>
      </c>
      <c r="AI47" s="184">
        <v>0</v>
      </c>
      <c r="AJ47" s="184">
        <v>24300652.989999998</v>
      </c>
      <c r="AK47" s="184">
        <v>1227050.53</v>
      </c>
      <c r="AL47" s="184">
        <v>438717.08</v>
      </c>
      <c r="AM47" s="184">
        <v>0</v>
      </c>
      <c r="AN47" s="184">
        <v>15282.07</v>
      </c>
      <c r="AO47" s="184">
        <v>0</v>
      </c>
      <c r="AP47" s="184">
        <v>3709390.87</v>
      </c>
      <c r="AQ47" s="184">
        <v>0</v>
      </c>
      <c r="AR47" s="184">
        <v>0</v>
      </c>
      <c r="AS47" s="184">
        <v>0</v>
      </c>
      <c r="AT47" s="184">
        <v>2828129.3</v>
      </c>
      <c r="AU47" s="184">
        <v>0</v>
      </c>
      <c r="AV47" s="184">
        <v>1115503.94</v>
      </c>
      <c r="AW47" s="184">
        <v>187942.13</v>
      </c>
      <c r="AX47" s="184">
        <v>0</v>
      </c>
      <c r="AY47" s="184">
        <v>1528826.25</v>
      </c>
      <c r="AZ47" s="184">
        <v>826930.81</v>
      </c>
      <c r="BA47" s="184">
        <v>140347.94</v>
      </c>
      <c r="BB47" s="184">
        <v>2988056.17</v>
      </c>
      <c r="BC47" s="184">
        <v>0</v>
      </c>
      <c r="BD47" s="184">
        <v>0</v>
      </c>
      <c r="BE47" s="184">
        <v>4445521.1500000004</v>
      </c>
      <c r="BF47" s="184">
        <v>3767485.92</v>
      </c>
      <c r="BG47" s="184">
        <v>771337.78</v>
      </c>
      <c r="BH47" s="184">
        <v>0</v>
      </c>
      <c r="BI47" s="184">
        <v>-28177708.420000002</v>
      </c>
      <c r="BJ47" s="184">
        <v>0</v>
      </c>
      <c r="BK47" s="184">
        <v>68168.27</v>
      </c>
      <c r="BL47" s="184">
        <v>0</v>
      </c>
      <c r="BM47" s="184">
        <v>0</v>
      </c>
      <c r="BN47" s="184">
        <v>1191982.74</v>
      </c>
      <c r="BO47" s="184">
        <v>0</v>
      </c>
      <c r="BP47" s="184">
        <v>0</v>
      </c>
      <c r="BQ47" s="184">
        <v>0</v>
      </c>
      <c r="BR47" s="184">
        <v>0</v>
      </c>
      <c r="BS47" s="184">
        <v>79176.73</v>
      </c>
      <c r="BT47" s="184">
        <v>0</v>
      </c>
      <c r="BU47" s="184">
        <v>0</v>
      </c>
      <c r="BV47" s="184">
        <v>0</v>
      </c>
      <c r="BW47" s="184">
        <v>1757466.65</v>
      </c>
      <c r="BX47" s="184">
        <v>1897811.48</v>
      </c>
      <c r="BY47" s="184">
        <v>890328.61</v>
      </c>
      <c r="BZ47" s="184">
        <v>2696301.53</v>
      </c>
      <c r="CA47" s="184">
        <v>491325.49</v>
      </c>
      <c r="CB47" s="184">
        <v>39705.22</v>
      </c>
      <c r="CC47" s="184">
        <v>287338.73</v>
      </c>
      <c r="CD47" s="195"/>
      <c r="CE47" s="195">
        <f>SUM(C47:CC47)</f>
        <v>143400061.95000002</v>
      </c>
    </row>
    <row r="48" spans="1:83" ht="12.65" customHeight="1" x14ac:dyDescent="0.35">
      <c r="A48" s="175" t="s">
        <v>205</v>
      </c>
      <c r="B48" s="183">
        <v>0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141435370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46850966</v>
      </c>
      <c r="C51" s="184">
        <v>1126888.3500000001</v>
      </c>
      <c r="D51" s="184">
        <v>243378</v>
      </c>
      <c r="E51" s="184">
        <v>23330.44</v>
      </c>
      <c r="F51" s="184">
        <v>0</v>
      </c>
      <c r="G51" s="184">
        <v>1191.1199999999999</v>
      </c>
      <c r="H51" s="184">
        <v>21584.560000000001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113193.17</v>
      </c>
      <c r="P51" s="184">
        <v>5481386.5</v>
      </c>
      <c r="Q51" s="184">
        <v>117584.19</v>
      </c>
      <c r="R51" s="184">
        <v>299670.28999999998</v>
      </c>
      <c r="S51" s="184">
        <v>326093.81</v>
      </c>
      <c r="T51" s="184">
        <v>0</v>
      </c>
      <c r="U51" s="184">
        <v>1019679.69</v>
      </c>
      <c r="V51" s="184">
        <v>1281281.01</v>
      </c>
      <c r="W51" s="184">
        <v>786702.98</v>
      </c>
      <c r="X51" s="184">
        <v>707984.52</v>
      </c>
      <c r="Y51" s="184">
        <v>2701153.56</v>
      </c>
      <c r="Z51" s="184">
        <v>1299805.07</v>
      </c>
      <c r="AA51" s="184">
        <v>437658.57</v>
      </c>
      <c r="AB51" s="184">
        <v>46433.65</v>
      </c>
      <c r="AC51" s="184">
        <v>459834.77</v>
      </c>
      <c r="AD51" s="184">
        <v>163712.95999999999</v>
      </c>
      <c r="AE51" s="184">
        <v>35187</v>
      </c>
      <c r="AF51" s="184">
        <v>0</v>
      </c>
      <c r="AG51" s="184">
        <v>157941.78</v>
      </c>
      <c r="AH51" s="184">
        <v>0</v>
      </c>
      <c r="AI51" s="184">
        <v>0</v>
      </c>
      <c r="AJ51" s="184">
        <v>1665482.72</v>
      </c>
      <c r="AK51" s="184">
        <v>6460.35</v>
      </c>
      <c r="AL51" s="184">
        <v>26777.59</v>
      </c>
      <c r="AM51" s="184">
        <v>0</v>
      </c>
      <c r="AN51" s="184">
        <v>11403.28</v>
      </c>
      <c r="AO51" s="184">
        <v>0</v>
      </c>
      <c r="AP51" s="184">
        <v>120560.11</v>
      </c>
      <c r="AQ51" s="184">
        <v>0</v>
      </c>
      <c r="AR51" s="184">
        <v>0</v>
      </c>
      <c r="AS51" s="184">
        <v>0</v>
      </c>
      <c r="AT51" s="184">
        <v>48443.38</v>
      </c>
      <c r="AU51" s="184">
        <v>0</v>
      </c>
      <c r="AV51" s="184">
        <v>72941.09</v>
      </c>
      <c r="AW51" s="184">
        <v>0</v>
      </c>
      <c r="AX51" s="184">
        <v>0</v>
      </c>
      <c r="AY51" s="184">
        <v>48658.05</v>
      </c>
      <c r="AZ51" s="184">
        <v>52925.279999999999</v>
      </c>
      <c r="BA51" s="184">
        <v>0</v>
      </c>
      <c r="BB51" s="184">
        <v>0</v>
      </c>
      <c r="BC51" s="184">
        <v>0</v>
      </c>
      <c r="BD51" s="184">
        <v>0</v>
      </c>
      <c r="BE51" s="184">
        <v>1698450.11</v>
      </c>
      <c r="BF51" s="184">
        <v>46202.68</v>
      </c>
      <c r="BG51" s="184">
        <v>127014.46</v>
      </c>
      <c r="BH51" s="184">
        <v>1055929.5900000001</v>
      </c>
      <c r="BI51" s="184">
        <v>30639484.170000002</v>
      </c>
      <c r="BJ51" s="184">
        <v>0</v>
      </c>
      <c r="BK51" s="184">
        <v>0</v>
      </c>
      <c r="BL51" s="184">
        <v>0</v>
      </c>
      <c r="BM51" s="184">
        <v>0</v>
      </c>
      <c r="BN51" s="184">
        <v>10329.59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21066.080000000002</v>
      </c>
      <c r="BW51" s="184">
        <v>0</v>
      </c>
      <c r="BX51" s="184">
        <v>1154.08</v>
      </c>
      <c r="BY51" s="184">
        <v>267.06</v>
      </c>
      <c r="BZ51" s="184">
        <v>118188.61</v>
      </c>
      <c r="CA51" s="184">
        <v>0</v>
      </c>
      <c r="CB51" s="184">
        <v>0</v>
      </c>
      <c r="CC51" s="184">
        <v>0</v>
      </c>
      <c r="CD51" s="195"/>
      <c r="CE51" s="195">
        <f>SUM(C51:CD51)</f>
        <v>52623414.270000011</v>
      </c>
    </row>
    <row r="52" spans="1:84" ht="12.65" customHeight="1" x14ac:dyDescent="0.35">
      <c r="A52" s="171" t="s">
        <v>208</v>
      </c>
      <c r="B52" s="184">
        <v>0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0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0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0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0</v>
      </c>
      <c r="AF52" s="195">
        <f>ROUND((B52/(CE77+CF77)*AF77),0)</f>
        <v>0</v>
      </c>
      <c r="AG52" s="195">
        <f>ROUND((B52/(CE77+CF77)*AG77),0)</f>
        <v>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0</v>
      </c>
      <c r="AZ52" s="195">
        <f>ROUND((B52/(CE77+CF77)*AZ77),0)</f>
        <v>0</v>
      </c>
      <c r="BA52" s="195">
        <f>ROUND((B52/(CE77+CF77)*BA77),0)</f>
        <v>0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0</v>
      </c>
      <c r="BF52" s="195">
        <f>ROUND((B52/(CE77+CF77)*BF77),0)</f>
        <v>0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0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0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0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46850966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33641</v>
      </c>
      <c r="D59" s="184">
        <v>92705</v>
      </c>
      <c r="E59" s="184">
        <v>16435</v>
      </c>
      <c r="F59" s="184">
        <v>0</v>
      </c>
      <c r="G59" s="184">
        <v>4719</v>
      </c>
      <c r="H59" s="184">
        <v>6646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57</v>
      </c>
      <c r="O59" s="184">
        <v>3004</v>
      </c>
      <c r="P59" s="185">
        <v>6787900</v>
      </c>
      <c r="Q59" s="185">
        <v>5474300</v>
      </c>
      <c r="R59" s="185">
        <v>6150400</v>
      </c>
      <c r="S59" s="251"/>
      <c r="T59" s="251"/>
      <c r="U59" s="185">
        <v>4588684</v>
      </c>
      <c r="V59" s="185">
        <v>39777</v>
      </c>
      <c r="W59" s="185">
        <v>161868</v>
      </c>
      <c r="X59" s="185">
        <v>212331</v>
      </c>
      <c r="Y59" s="185">
        <v>301867</v>
      </c>
      <c r="Z59" s="185">
        <v>244904</v>
      </c>
      <c r="AA59" s="185">
        <v>29514</v>
      </c>
      <c r="AB59" s="251"/>
      <c r="AC59" s="185">
        <v>85208</v>
      </c>
      <c r="AD59" s="185">
        <v>29378</v>
      </c>
      <c r="AE59" s="185">
        <v>265268</v>
      </c>
      <c r="AF59" s="185" t="s">
        <v>1270</v>
      </c>
      <c r="AG59" s="185">
        <v>40497</v>
      </c>
      <c r="AH59" s="185">
        <v>0</v>
      </c>
      <c r="AI59" s="185">
        <v>0</v>
      </c>
      <c r="AJ59" s="185">
        <v>371719</v>
      </c>
      <c r="AK59" s="185">
        <v>89500</v>
      </c>
      <c r="AL59" s="185">
        <v>19530</v>
      </c>
      <c r="AM59" s="185">
        <v>0</v>
      </c>
      <c r="AN59" s="185">
        <v>1105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400</v>
      </c>
      <c r="AU59" s="185">
        <v>0</v>
      </c>
      <c r="AV59" s="251"/>
      <c r="AW59" s="251"/>
      <c r="AX59" s="251"/>
      <c r="AY59" s="185">
        <v>362154</v>
      </c>
      <c r="AZ59" s="185">
        <v>1048850</v>
      </c>
      <c r="BA59" s="251"/>
      <c r="BB59" s="251"/>
      <c r="BC59" s="251"/>
      <c r="BD59" s="251"/>
      <c r="BE59" s="185">
        <v>1718157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437.58000000000004</v>
      </c>
      <c r="D60" s="187">
        <v>819.5</v>
      </c>
      <c r="E60" s="187">
        <v>124.73</v>
      </c>
      <c r="F60" s="223" t="s">
        <v>1270</v>
      </c>
      <c r="G60" s="187">
        <v>33.89</v>
      </c>
      <c r="H60" s="187">
        <v>93.84</v>
      </c>
      <c r="I60" s="187" t="s">
        <v>1270</v>
      </c>
      <c r="J60" s="223" t="s">
        <v>1270</v>
      </c>
      <c r="K60" s="187" t="s">
        <v>1270</v>
      </c>
      <c r="L60" s="187" t="s">
        <v>1270</v>
      </c>
      <c r="M60" s="187" t="s">
        <v>1270</v>
      </c>
      <c r="N60" s="187">
        <v>0</v>
      </c>
      <c r="O60" s="187">
        <v>137.81</v>
      </c>
      <c r="P60" s="221">
        <v>321.53999999999996</v>
      </c>
      <c r="Q60" s="221">
        <v>123.81</v>
      </c>
      <c r="R60" s="221">
        <v>78.53</v>
      </c>
      <c r="S60" s="221">
        <v>114.99000000000001</v>
      </c>
      <c r="T60" s="221" t="s">
        <v>1270</v>
      </c>
      <c r="U60" s="221">
        <v>356.23999999999995</v>
      </c>
      <c r="V60" s="221">
        <v>128.97</v>
      </c>
      <c r="W60" s="221">
        <v>34.669999999999995</v>
      </c>
      <c r="X60" s="221">
        <v>36.61</v>
      </c>
      <c r="Y60" s="221">
        <v>262.95</v>
      </c>
      <c r="Z60" s="221">
        <v>56.68</v>
      </c>
      <c r="AA60" s="221">
        <v>10.65</v>
      </c>
      <c r="AB60" s="221">
        <v>315.95</v>
      </c>
      <c r="AC60" s="221">
        <v>80.23</v>
      </c>
      <c r="AD60" s="221">
        <v>15.75</v>
      </c>
      <c r="AE60" s="221">
        <v>92.75</v>
      </c>
      <c r="AF60" s="221" t="s">
        <v>1270</v>
      </c>
      <c r="AG60" s="221">
        <v>174.23999999999998</v>
      </c>
      <c r="AH60" s="221" t="s">
        <v>1270</v>
      </c>
      <c r="AI60" s="221" t="s">
        <v>1270</v>
      </c>
      <c r="AJ60" s="221">
        <v>862.79</v>
      </c>
      <c r="AK60" s="221">
        <v>37.14</v>
      </c>
      <c r="AL60" s="221">
        <v>13.59</v>
      </c>
      <c r="AM60" s="221" t="s">
        <v>1270</v>
      </c>
      <c r="AN60" s="221">
        <v>0.65</v>
      </c>
      <c r="AO60" s="221" t="s">
        <v>1270</v>
      </c>
      <c r="AP60" s="221">
        <v>295.60999999999996</v>
      </c>
      <c r="AQ60" s="221" t="s">
        <v>1270</v>
      </c>
      <c r="AR60" s="221" t="s">
        <v>1270</v>
      </c>
      <c r="AS60" s="221" t="s">
        <v>1270</v>
      </c>
      <c r="AT60" s="221">
        <v>79.75</v>
      </c>
      <c r="AU60" s="221" t="s">
        <v>1270</v>
      </c>
      <c r="AV60" s="221">
        <v>28.8</v>
      </c>
      <c r="AW60" s="221">
        <v>5.77</v>
      </c>
      <c r="AX60" s="221" t="s">
        <v>1270</v>
      </c>
      <c r="AY60" s="221">
        <v>117.24</v>
      </c>
      <c r="AZ60" s="221">
        <v>63.43</v>
      </c>
      <c r="BA60" s="221">
        <v>9</v>
      </c>
      <c r="BB60" s="221">
        <v>104.96</v>
      </c>
      <c r="BC60" s="221" t="s">
        <v>1270</v>
      </c>
      <c r="BD60" s="221">
        <v>0</v>
      </c>
      <c r="BE60" s="221">
        <v>180.98</v>
      </c>
      <c r="BF60" s="221">
        <v>245.16</v>
      </c>
      <c r="BG60" s="221">
        <v>28.32</v>
      </c>
      <c r="BH60" s="221">
        <v>0</v>
      </c>
      <c r="BI60" s="221">
        <v>59.540000000000006</v>
      </c>
      <c r="BJ60" s="221">
        <v>0</v>
      </c>
      <c r="BK60" s="221">
        <v>2.96</v>
      </c>
      <c r="BL60" s="221">
        <v>0</v>
      </c>
      <c r="BM60" s="221" t="s">
        <v>1270</v>
      </c>
      <c r="BN60" s="221">
        <v>19.329999999999998</v>
      </c>
      <c r="BO60" s="221" t="s">
        <v>1270</v>
      </c>
      <c r="BP60" s="221" t="s">
        <v>1270</v>
      </c>
      <c r="BQ60" s="221" t="s">
        <v>1270</v>
      </c>
      <c r="BR60" s="221" t="s">
        <v>1270</v>
      </c>
      <c r="BS60" s="221">
        <v>4.3</v>
      </c>
      <c r="BT60" s="221" t="s">
        <v>1270</v>
      </c>
      <c r="BU60" s="221" t="s">
        <v>1270</v>
      </c>
      <c r="BV60" s="221">
        <v>0</v>
      </c>
      <c r="BW60" s="221">
        <v>37.739999999999995</v>
      </c>
      <c r="BX60" s="221">
        <v>61.489999999999995</v>
      </c>
      <c r="BY60" s="221">
        <v>23.39</v>
      </c>
      <c r="BZ60" s="221">
        <v>105.92999999999999</v>
      </c>
      <c r="CA60" s="221">
        <v>13.89</v>
      </c>
      <c r="CB60" s="221">
        <v>1.84</v>
      </c>
      <c r="CC60" s="221">
        <v>11.18</v>
      </c>
      <c r="CD60" s="252" t="s">
        <v>221</v>
      </c>
      <c r="CE60" s="254">
        <f t="shared" ref="CE60:CE71" si="0">SUM(C60:CD60)</f>
        <v>6266.69</v>
      </c>
    </row>
    <row r="61" spans="1:84" ht="12.65" customHeight="1" x14ac:dyDescent="0.35">
      <c r="A61" s="171" t="s">
        <v>235</v>
      </c>
      <c r="B61" s="175"/>
      <c r="C61" s="184">
        <v>42529281.039999999</v>
      </c>
      <c r="D61" s="184">
        <v>61384007.100000001</v>
      </c>
      <c r="E61" s="184">
        <v>7725516.2699999996</v>
      </c>
      <c r="F61" s="185">
        <v>0</v>
      </c>
      <c r="G61" s="184">
        <v>3053699.22</v>
      </c>
      <c r="H61" s="184">
        <v>4462923.6500000004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11412583.33</v>
      </c>
      <c r="P61" s="185">
        <v>28412653.75</v>
      </c>
      <c r="Q61" s="185">
        <v>11630988.720000001</v>
      </c>
      <c r="R61" s="185">
        <v>10618367.27</v>
      </c>
      <c r="S61" s="185">
        <v>5120842.43</v>
      </c>
      <c r="T61" s="185">
        <v>0</v>
      </c>
      <c r="U61" s="185">
        <v>24145889.899999999</v>
      </c>
      <c r="V61" s="185">
        <v>13071950.25</v>
      </c>
      <c r="W61" s="185">
        <v>2979134.07</v>
      </c>
      <c r="X61" s="185">
        <v>2895439.05</v>
      </c>
      <c r="Y61" s="185">
        <v>22000259.170000002</v>
      </c>
      <c r="Z61" s="185">
        <v>6820570.6699999999</v>
      </c>
      <c r="AA61" s="185">
        <v>1239439.08</v>
      </c>
      <c r="AB61" s="185">
        <v>33150372.969999999</v>
      </c>
      <c r="AC61" s="185">
        <v>6511482.1900000004</v>
      </c>
      <c r="AD61" s="185">
        <v>1300230.4099999999</v>
      </c>
      <c r="AE61" s="185">
        <v>8644038.2899999991</v>
      </c>
      <c r="AF61" s="185">
        <v>0</v>
      </c>
      <c r="AG61" s="185">
        <v>17422388.399999999</v>
      </c>
      <c r="AH61" s="185">
        <v>0</v>
      </c>
      <c r="AI61" s="185">
        <v>0</v>
      </c>
      <c r="AJ61" s="185">
        <v>64984635.189999998</v>
      </c>
      <c r="AK61" s="185">
        <v>3108139.87</v>
      </c>
      <c r="AL61" s="185">
        <v>1131056.17</v>
      </c>
      <c r="AM61" s="185">
        <v>0</v>
      </c>
      <c r="AN61" s="185">
        <v>39241.69</v>
      </c>
      <c r="AO61" s="185">
        <v>0</v>
      </c>
      <c r="AP61" s="185">
        <v>9674526.5600000005</v>
      </c>
      <c r="AQ61" s="185">
        <v>0</v>
      </c>
      <c r="AR61" s="185">
        <v>0</v>
      </c>
      <c r="AS61" s="185">
        <v>0</v>
      </c>
      <c r="AT61" s="185">
        <v>8465629.7899999991</v>
      </c>
      <c r="AU61" s="185">
        <v>0</v>
      </c>
      <c r="AV61" s="185">
        <v>2914103.73</v>
      </c>
      <c r="AW61" s="185">
        <v>534845.97</v>
      </c>
      <c r="AX61" s="185">
        <v>0</v>
      </c>
      <c r="AY61" s="185">
        <v>4201858.6500000004</v>
      </c>
      <c r="AZ61" s="185">
        <v>2258393.06</v>
      </c>
      <c r="BA61" s="185">
        <v>359145.88</v>
      </c>
      <c r="BB61" s="185">
        <v>8203172.5300000003</v>
      </c>
      <c r="BC61" s="185">
        <v>0</v>
      </c>
      <c r="BD61" s="185">
        <v>0</v>
      </c>
      <c r="BE61" s="185">
        <v>11735301.92</v>
      </c>
      <c r="BF61" s="185">
        <v>10008903.880000001</v>
      </c>
      <c r="BG61" s="185">
        <v>2036496.86</v>
      </c>
      <c r="BH61" s="185">
        <v>0</v>
      </c>
      <c r="BI61" s="185">
        <v>8408914.3100000005</v>
      </c>
      <c r="BJ61" s="185">
        <v>0</v>
      </c>
      <c r="BK61" s="185">
        <v>166139.43</v>
      </c>
      <c r="BL61" s="185">
        <v>0</v>
      </c>
      <c r="BM61" s="185">
        <v>0</v>
      </c>
      <c r="BN61" s="185">
        <v>3749342.6</v>
      </c>
      <c r="BO61" s="185">
        <v>0</v>
      </c>
      <c r="BP61" s="185">
        <v>0</v>
      </c>
      <c r="BQ61" s="185">
        <v>0</v>
      </c>
      <c r="BR61" s="185">
        <v>0</v>
      </c>
      <c r="BS61" s="185">
        <v>229338.68</v>
      </c>
      <c r="BT61" s="185">
        <v>0</v>
      </c>
      <c r="BU61" s="185">
        <v>0</v>
      </c>
      <c r="BV61" s="185">
        <v>0</v>
      </c>
      <c r="BW61" s="185">
        <v>7053848.9500000002</v>
      </c>
      <c r="BX61" s="185">
        <v>6147851.8499999996</v>
      </c>
      <c r="BY61" s="185">
        <v>2541678.41</v>
      </c>
      <c r="BZ61" s="185">
        <v>7656394.25</v>
      </c>
      <c r="CA61" s="185">
        <v>1489419.23</v>
      </c>
      <c r="CB61" s="185">
        <v>126408.61</v>
      </c>
      <c r="CC61" s="185">
        <v>1067190.42</v>
      </c>
      <c r="CD61" s="252" t="s">
        <v>221</v>
      </c>
      <c r="CE61" s="195">
        <f t="shared" si="0"/>
        <v>494824035.72000027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14034716</v>
      </c>
      <c r="D62" s="195">
        <f t="shared" si="1"/>
        <v>21438737</v>
      </c>
      <c r="E62" s="195">
        <f t="shared" si="1"/>
        <v>2854190</v>
      </c>
      <c r="F62" s="195">
        <f t="shared" si="1"/>
        <v>0</v>
      </c>
      <c r="G62" s="195">
        <f t="shared" si="1"/>
        <v>1000648</v>
      </c>
      <c r="H62" s="195">
        <f t="shared" si="1"/>
        <v>1607521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4201654</v>
      </c>
      <c r="P62" s="195">
        <f t="shared" si="1"/>
        <v>9289477</v>
      </c>
      <c r="Q62" s="195">
        <f t="shared" si="1"/>
        <v>4202591</v>
      </c>
      <c r="R62" s="195">
        <f t="shared" si="1"/>
        <v>3389208</v>
      </c>
      <c r="S62" s="195">
        <f t="shared" si="1"/>
        <v>1784418</v>
      </c>
      <c r="T62" s="195">
        <f t="shared" si="1"/>
        <v>0</v>
      </c>
      <c r="U62" s="195">
        <f t="shared" si="1"/>
        <v>8962797</v>
      </c>
      <c r="V62" s="195">
        <f t="shared" si="1"/>
        <v>4300851</v>
      </c>
      <c r="W62" s="195">
        <f t="shared" si="1"/>
        <v>1126962</v>
      </c>
      <c r="X62" s="195">
        <f t="shared" si="1"/>
        <v>1083944</v>
      </c>
      <c r="Y62" s="195">
        <f t="shared" si="1"/>
        <v>7931208</v>
      </c>
      <c r="Z62" s="195">
        <f t="shared" si="1"/>
        <v>2379201</v>
      </c>
      <c r="AA62" s="195">
        <f t="shared" si="1"/>
        <v>489228</v>
      </c>
      <c r="AB62" s="195">
        <f t="shared" si="1"/>
        <v>12594300</v>
      </c>
      <c r="AC62" s="195">
        <f t="shared" si="1"/>
        <v>2305306</v>
      </c>
      <c r="AD62" s="195">
        <f t="shared" si="1"/>
        <v>486537</v>
      </c>
      <c r="AE62" s="195">
        <f t="shared" si="1"/>
        <v>3392734</v>
      </c>
      <c r="AF62" s="195">
        <f t="shared" si="1"/>
        <v>0</v>
      </c>
      <c r="AG62" s="195">
        <f t="shared" si="1"/>
        <v>5030762</v>
      </c>
      <c r="AH62" s="195">
        <f t="shared" si="1"/>
        <v>0</v>
      </c>
      <c r="AI62" s="195">
        <f t="shared" si="1"/>
        <v>0</v>
      </c>
      <c r="AJ62" s="195">
        <f t="shared" si="1"/>
        <v>24300653</v>
      </c>
      <c r="AK62" s="195">
        <f t="shared" si="1"/>
        <v>1227051</v>
      </c>
      <c r="AL62" s="195">
        <f t="shared" si="1"/>
        <v>438717</v>
      </c>
      <c r="AM62" s="195">
        <f t="shared" si="1"/>
        <v>0</v>
      </c>
      <c r="AN62" s="195">
        <f t="shared" si="1"/>
        <v>15282</v>
      </c>
      <c r="AO62" s="195">
        <f t="shared" si="1"/>
        <v>0</v>
      </c>
      <c r="AP62" s="195">
        <f t="shared" si="1"/>
        <v>3709391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2828129</v>
      </c>
      <c r="AU62" s="195">
        <f t="shared" si="1"/>
        <v>0</v>
      </c>
      <c r="AV62" s="195">
        <f t="shared" si="1"/>
        <v>1115504</v>
      </c>
      <c r="AW62" s="195">
        <f t="shared" si="1"/>
        <v>187942</v>
      </c>
      <c r="AX62" s="195">
        <f t="shared" si="1"/>
        <v>0</v>
      </c>
      <c r="AY62" s="195">
        <f>ROUND(AY47+AY48,0)</f>
        <v>1528826</v>
      </c>
      <c r="AZ62" s="195">
        <f>ROUND(AZ47+AZ48,0)</f>
        <v>826931</v>
      </c>
      <c r="BA62" s="195">
        <f>ROUND(BA47+BA48,0)</f>
        <v>140348</v>
      </c>
      <c r="BB62" s="195">
        <f t="shared" si="1"/>
        <v>2988056</v>
      </c>
      <c r="BC62" s="195">
        <f t="shared" si="1"/>
        <v>0</v>
      </c>
      <c r="BD62" s="195">
        <f t="shared" si="1"/>
        <v>0</v>
      </c>
      <c r="BE62" s="195">
        <f t="shared" si="1"/>
        <v>4445521</v>
      </c>
      <c r="BF62" s="195">
        <f t="shared" si="1"/>
        <v>3767486</v>
      </c>
      <c r="BG62" s="195">
        <f t="shared" si="1"/>
        <v>771338</v>
      </c>
      <c r="BH62" s="195">
        <f t="shared" si="1"/>
        <v>0</v>
      </c>
      <c r="BI62" s="195">
        <f t="shared" si="1"/>
        <v>-28177708</v>
      </c>
      <c r="BJ62" s="195">
        <f t="shared" si="1"/>
        <v>0</v>
      </c>
      <c r="BK62" s="195">
        <f t="shared" si="1"/>
        <v>68168</v>
      </c>
      <c r="BL62" s="195">
        <f t="shared" si="1"/>
        <v>0</v>
      </c>
      <c r="BM62" s="195">
        <f t="shared" si="1"/>
        <v>0</v>
      </c>
      <c r="BN62" s="195">
        <f t="shared" si="1"/>
        <v>1191983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79177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1757467</v>
      </c>
      <c r="BX62" s="195">
        <f t="shared" si="2"/>
        <v>1897811</v>
      </c>
      <c r="BY62" s="195">
        <f t="shared" si="2"/>
        <v>890329</v>
      </c>
      <c r="BZ62" s="195">
        <f t="shared" si="2"/>
        <v>2696302</v>
      </c>
      <c r="CA62" s="195">
        <f t="shared" si="2"/>
        <v>491325</v>
      </c>
      <c r="CB62" s="195">
        <f t="shared" si="2"/>
        <v>39705</v>
      </c>
      <c r="CC62" s="195">
        <f t="shared" si="2"/>
        <v>287339</v>
      </c>
      <c r="CD62" s="252" t="s">
        <v>221</v>
      </c>
      <c r="CE62" s="195">
        <f t="shared" si="0"/>
        <v>143400063</v>
      </c>
      <c r="CF62" s="255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22499.360000000001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215377.94</v>
      </c>
      <c r="BJ63" s="185">
        <v>0</v>
      </c>
      <c r="BK63" s="185">
        <v>0</v>
      </c>
      <c r="BL63" s="185">
        <v>0</v>
      </c>
      <c r="BM63" s="185">
        <v>0</v>
      </c>
      <c r="BN63" s="185">
        <v>316671.95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112871979.23</v>
      </c>
      <c r="CD63" s="252" t="s">
        <v>221</v>
      </c>
      <c r="CE63" s="195">
        <f t="shared" si="0"/>
        <v>113426528.48</v>
      </c>
      <c r="CF63" s="255"/>
    </row>
    <row r="64" spans="1:84" ht="12.65" customHeight="1" x14ac:dyDescent="0.35">
      <c r="A64" s="171" t="s">
        <v>237</v>
      </c>
      <c r="B64" s="175"/>
      <c r="C64" s="184">
        <v>4390280.75</v>
      </c>
      <c r="D64" s="184">
        <v>4942164.18</v>
      </c>
      <c r="E64" s="185">
        <v>343672.86</v>
      </c>
      <c r="F64" s="185">
        <v>0</v>
      </c>
      <c r="G64" s="184">
        <v>139336.48000000001</v>
      </c>
      <c r="H64" s="184">
        <v>155604.23000000001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1008611.24</v>
      </c>
      <c r="P64" s="185">
        <v>53900357.259999998</v>
      </c>
      <c r="Q64" s="185">
        <v>866286.26</v>
      </c>
      <c r="R64" s="185">
        <v>4658572.1399999997</v>
      </c>
      <c r="S64" s="185">
        <v>2324682.0099999998</v>
      </c>
      <c r="T64" s="185">
        <v>0</v>
      </c>
      <c r="U64" s="185">
        <v>19417891.010000002</v>
      </c>
      <c r="V64" s="185">
        <v>47318592.240000002</v>
      </c>
      <c r="W64" s="185">
        <v>574611.13</v>
      </c>
      <c r="X64" s="185">
        <v>717993.17</v>
      </c>
      <c r="Y64" s="185">
        <v>7857707.1399999997</v>
      </c>
      <c r="Z64" s="185">
        <v>250650.41</v>
      </c>
      <c r="AA64" s="185">
        <v>3784887.68</v>
      </c>
      <c r="AB64" s="185">
        <v>163419275.27000001</v>
      </c>
      <c r="AC64" s="185">
        <v>1444730.49</v>
      </c>
      <c r="AD64" s="185">
        <v>403772.44</v>
      </c>
      <c r="AE64" s="185">
        <v>119539.8</v>
      </c>
      <c r="AF64" s="185">
        <v>0</v>
      </c>
      <c r="AG64" s="185">
        <v>1269082.3700000001</v>
      </c>
      <c r="AH64" s="185">
        <v>0</v>
      </c>
      <c r="AI64" s="185">
        <v>0</v>
      </c>
      <c r="AJ64" s="185">
        <v>15248883.52</v>
      </c>
      <c r="AK64" s="185">
        <v>18296.900000000001</v>
      </c>
      <c r="AL64" s="185">
        <v>4953.8</v>
      </c>
      <c r="AM64" s="185">
        <v>0</v>
      </c>
      <c r="AN64" s="185">
        <v>15610.46</v>
      </c>
      <c r="AO64" s="185">
        <v>0</v>
      </c>
      <c r="AP64" s="185">
        <v>1905172.69</v>
      </c>
      <c r="AQ64" s="185">
        <v>0</v>
      </c>
      <c r="AR64" s="185">
        <v>0</v>
      </c>
      <c r="AS64" s="185">
        <v>0</v>
      </c>
      <c r="AT64" s="185">
        <v>30287700.030000001</v>
      </c>
      <c r="AU64" s="185">
        <v>0</v>
      </c>
      <c r="AV64" s="185">
        <v>1620900.82</v>
      </c>
      <c r="AW64" s="185">
        <v>146935.04000000001</v>
      </c>
      <c r="AX64" s="185">
        <v>0</v>
      </c>
      <c r="AY64" s="185">
        <v>1662771.44</v>
      </c>
      <c r="AZ64" s="185">
        <v>2791296.72</v>
      </c>
      <c r="BA64" s="185">
        <v>128598.71</v>
      </c>
      <c r="BB64" s="185">
        <v>33290.81</v>
      </c>
      <c r="BC64" s="185">
        <v>0</v>
      </c>
      <c r="BD64" s="185">
        <v>299.87</v>
      </c>
      <c r="BE64" s="185">
        <v>5901286.79</v>
      </c>
      <c r="BF64" s="185">
        <v>953304.21</v>
      </c>
      <c r="BG64" s="185">
        <v>307736.03000000003</v>
      </c>
      <c r="BH64" s="185">
        <v>0</v>
      </c>
      <c r="BI64" s="185">
        <v>-4120802.76</v>
      </c>
      <c r="BJ64" s="185">
        <v>0</v>
      </c>
      <c r="BK64" s="185">
        <v>0</v>
      </c>
      <c r="BL64" s="185">
        <v>0</v>
      </c>
      <c r="BM64" s="185">
        <v>0</v>
      </c>
      <c r="BN64" s="185">
        <v>22655.09</v>
      </c>
      <c r="BO64" s="185">
        <v>0</v>
      </c>
      <c r="BP64" s="185">
        <v>0</v>
      </c>
      <c r="BQ64" s="185">
        <v>0</v>
      </c>
      <c r="BR64" s="185">
        <v>116357.08</v>
      </c>
      <c r="BS64" s="185">
        <v>7686.71</v>
      </c>
      <c r="BT64" s="185">
        <v>0</v>
      </c>
      <c r="BU64" s="185">
        <v>0</v>
      </c>
      <c r="BV64" s="185">
        <v>0</v>
      </c>
      <c r="BW64" s="185">
        <v>12749</v>
      </c>
      <c r="BX64" s="185">
        <v>1068581.03</v>
      </c>
      <c r="BY64" s="185">
        <v>10647.68</v>
      </c>
      <c r="BZ64" s="185">
        <v>22557.72</v>
      </c>
      <c r="CA64" s="185">
        <v>37548.949999999997</v>
      </c>
      <c r="CB64" s="185">
        <v>3965.17</v>
      </c>
      <c r="CC64" s="185">
        <v>2394852.9299999997</v>
      </c>
      <c r="CD64" s="252" t="s">
        <v>221</v>
      </c>
      <c r="CE64" s="195">
        <f t="shared" si="0"/>
        <v>379912136.99999988</v>
      </c>
      <c r="CF64" s="255"/>
    </row>
    <row r="65" spans="1:84" ht="12.65" customHeight="1" x14ac:dyDescent="0.35">
      <c r="A65" s="171" t="s">
        <v>238</v>
      </c>
      <c r="B65" s="175"/>
      <c r="C65" s="184">
        <v>4783.5200000000004</v>
      </c>
      <c r="D65" s="184">
        <v>9676.8799999999992</v>
      </c>
      <c r="E65" s="184">
        <v>724.11</v>
      </c>
      <c r="F65" s="184">
        <v>0</v>
      </c>
      <c r="G65" s="184">
        <v>1459.72</v>
      </c>
      <c r="H65" s="184">
        <v>760.05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1497.79</v>
      </c>
      <c r="P65" s="185">
        <v>1740.41</v>
      </c>
      <c r="Q65" s="185">
        <v>2490.2800000000002</v>
      </c>
      <c r="R65" s="185">
        <v>2186.46</v>
      </c>
      <c r="S65" s="185">
        <v>0</v>
      </c>
      <c r="T65" s="185">
        <v>0</v>
      </c>
      <c r="U65" s="185">
        <v>895.03</v>
      </c>
      <c r="V65" s="185">
        <v>2221.54</v>
      </c>
      <c r="W65" s="185">
        <v>0</v>
      </c>
      <c r="X65" s="185">
        <v>0</v>
      </c>
      <c r="Y65" s="185">
        <v>6388.21</v>
      </c>
      <c r="Z65" s="185">
        <v>1.29</v>
      </c>
      <c r="AA65" s="185">
        <v>0</v>
      </c>
      <c r="AB65" s="185">
        <v>1937.84</v>
      </c>
      <c r="AC65" s="185">
        <v>772.11</v>
      </c>
      <c r="AD65" s="185">
        <v>0</v>
      </c>
      <c r="AE65" s="185">
        <v>0</v>
      </c>
      <c r="AF65" s="185">
        <v>0</v>
      </c>
      <c r="AG65" s="185">
        <v>833.27</v>
      </c>
      <c r="AH65" s="185">
        <v>0</v>
      </c>
      <c r="AI65" s="185">
        <v>0</v>
      </c>
      <c r="AJ65" s="185">
        <v>31806.59</v>
      </c>
      <c r="AK65" s="185">
        <v>929.57</v>
      </c>
      <c r="AL65" s="185">
        <v>0</v>
      </c>
      <c r="AM65" s="185">
        <v>0</v>
      </c>
      <c r="AN65" s="185">
        <v>0</v>
      </c>
      <c r="AO65" s="185">
        <v>0</v>
      </c>
      <c r="AP65" s="185">
        <v>22444.46</v>
      </c>
      <c r="AQ65" s="185">
        <v>0</v>
      </c>
      <c r="AR65" s="185">
        <v>0</v>
      </c>
      <c r="AS65" s="185">
        <v>0</v>
      </c>
      <c r="AT65" s="185">
        <v>10089.67</v>
      </c>
      <c r="AU65" s="185">
        <v>0</v>
      </c>
      <c r="AV65" s="185">
        <v>363.51</v>
      </c>
      <c r="AW65" s="185">
        <v>21481.08</v>
      </c>
      <c r="AX65" s="185">
        <v>0</v>
      </c>
      <c r="AY65" s="185">
        <v>0</v>
      </c>
      <c r="AZ65" s="185">
        <v>0</v>
      </c>
      <c r="BA65" s="185">
        <v>0</v>
      </c>
      <c r="BB65" s="185">
        <v>379.44</v>
      </c>
      <c r="BC65" s="185">
        <v>0</v>
      </c>
      <c r="BD65" s="185">
        <v>0</v>
      </c>
      <c r="BE65" s="185">
        <v>7730598.6600000001</v>
      </c>
      <c r="BF65" s="185">
        <v>0</v>
      </c>
      <c r="BG65" s="185">
        <v>64256.67</v>
      </c>
      <c r="BH65" s="185">
        <v>0</v>
      </c>
      <c r="BI65" s="185">
        <v>351267.78</v>
      </c>
      <c r="BJ65" s="185">
        <v>0</v>
      </c>
      <c r="BK65" s="185">
        <v>0</v>
      </c>
      <c r="BL65" s="185">
        <v>0</v>
      </c>
      <c r="BM65" s="185">
        <v>0</v>
      </c>
      <c r="BN65" s="185">
        <v>689.48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871.51</v>
      </c>
      <c r="BX65" s="185">
        <v>1275.02</v>
      </c>
      <c r="BY65" s="185">
        <v>4227.1499999999996</v>
      </c>
      <c r="BZ65" s="185">
        <v>1832.68</v>
      </c>
      <c r="CA65" s="185">
        <v>0</v>
      </c>
      <c r="CB65" s="185">
        <v>256.75</v>
      </c>
      <c r="CC65" s="185">
        <v>0</v>
      </c>
      <c r="CD65" s="252" t="s">
        <v>221</v>
      </c>
      <c r="CE65" s="195">
        <f t="shared" si="0"/>
        <v>8281138.5300000003</v>
      </c>
      <c r="CF65" s="255"/>
    </row>
    <row r="66" spans="1:84" ht="12.65" customHeight="1" x14ac:dyDescent="0.35">
      <c r="A66" s="171" t="s">
        <v>239</v>
      </c>
      <c r="B66" s="175"/>
      <c r="C66" s="184">
        <v>607673.82999999996</v>
      </c>
      <c r="D66" s="184">
        <v>951750.67</v>
      </c>
      <c r="E66" s="184">
        <v>117316.32</v>
      </c>
      <c r="F66" s="184">
        <v>0</v>
      </c>
      <c r="G66" s="184">
        <v>41540.080000000002</v>
      </c>
      <c r="H66" s="184">
        <v>36676.870000000003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503395.92</v>
      </c>
      <c r="P66" s="185">
        <v>1817415.06</v>
      </c>
      <c r="Q66" s="185">
        <v>147422.53</v>
      </c>
      <c r="R66" s="185">
        <v>23568.78</v>
      </c>
      <c r="S66" s="184">
        <v>1150916.17</v>
      </c>
      <c r="T66" s="184">
        <v>0</v>
      </c>
      <c r="U66" s="185">
        <v>26769417.739999998</v>
      </c>
      <c r="V66" s="185">
        <v>494730.03</v>
      </c>
      <c r="W66" s="185">
        <v>162785.93</v>
      </c>
      <c r="X66" s="185">
        <v>430780.05</v>
      </c>
      <c r="Y66" s="185">
        <v>1436513.04</v>
      </c>
      <c r="Z66" s="185">
        <v>1725476.72</v>
      </c>
      <c r="AA66" s="185">
        <v>82393.09</v>
      </c>
      <c r="AB66" s="185">
        <v>24013942.649999999</v>
      </c>
      <c r="AC66" s="185">
        <v>9474.09</v>
      </c>
      <c r="AD66" s="185">
        <v>21860.67</v>
      </c>
      <c r="AE66" s="185">
        <v>22638.81</v>
      </c>
      <c r="AF66" s="185">
        <v>0</v>
      </c>
      <c r="AG66" s="185">
        <v>2202213.16</v>
      </c>
      <c r="AH66" s="185">
        <v>0</v>
      </c>
      <c r="AI66" s="185">
        <v>0</v>
      </c>
      <c r="AJ66" s="185">
        <v>2346380.9500000002</v>
      </c>
      <c r="AK66" s="185">
        <v>360.56</v>
      </c>
      <c r="AL66" s="185">
        <v>117.47</v>
      </c>
      <c r="AM66" s="185">
        <v>0</v>
      </c>
      <c r="AN66" s="185">
        <v>5149.3900000000003</v>
      </c>
      <c r="AO66" s="185">
        <v>0</v>
      </c>
      <c r="AP66" s="185">
        <v>346704.39</v>
      </c>
      <c r="AQ66" s="185">
        <v>0</v>
      </c>
      <c r="AR66" s="185">
        <v>0</v>
      </c>
      <c r="AS66" s="185">
        <v>0</v>
      </c>
      <c r="AT66" s="185">
        <v>3357964.89</v>
      </c>
      <c r="AU66" s="185">
        <v>0</v>
      </c>
      <c r="AV66" s="185">
        <v>1537346.32</v>
      </c>
      <c r="AW66" s="185">
        <v>37437959.130000003</v>
      </c>
      <c r="AX66" s="185">
        <v>0</v>
      </c>
      <c r="AY66" s="185">
        <v>87482.33</v>
      </c>
      <c r="AZ66" s="185">
        <v>403635.8</v>
      </c>
      <c r="BA66" s="185">
        <v>-80407.600000000006</v>
      </c>
      <c r="BB66" s="185">
        <v>359893.11</v>
      </c>
      <c r="BC66" s="185">
        <v>0</v>
      </c>
      <c r="BD66" s="185">
        <v>4195192.75</v>
      </c>
      <c r="BE66" s="185">
        <v>24435162.350000001</v>
      </c>
      <c r="BF66" s="185">
        <v>611708.92000000004</v>
      </c>
      <c r="BG66" s="185">
        <v>138132.03</v>
      </c>
      <c r="BH66" s="185">
        <v>85931078.609999999</v>
      </c>
      <c r="BI66" s="185">
        <v>22022864.59</v>
      </c>
      <c r="BJ66" s="185">
        <v>11523431.75</v>
      </c>
      <c r="BK66" s="185">
        <v>19607304.18</v>
      </c>
      <c r="BL66" s="185">
        <v>2583795.67</v>
      </c>
      <c r="BM66" s="185">
        <v>0</v>
      </c>
      <c r="BN66" s="185">
        <v>66512148.399999999</v>
      </c>
      <c r="BO66" s="185">
        <v>0</v>
      </c>
      <c r="BP66" s="185">
        <v>0</v>
      </c>
      <c r="BQ66" s="185">
        <v>0</v>
      </c>
      <c r="BR66" s="185">
        <v>6575252.71</v>
      </c>
      <c r="BS66" s="185">
        <v>13601.64</v>
      </c>
      <c r="BT66" s="185">
        <v>0</v>
      </c>
      <c r="BU66" s="185">
        <v>0</v>
      </c>
      <c r="BV66" s="185">
        <v>11738762.09</v>
      </c>
      <c r="BW66" s="185">
        <v>739415.63</v>
      </c>
      <c r="BX66" s="185">
        <v>3805424.46</v>
      </c>
      <c r="BY66" s="185">
        <v>122476.83</v>
      </c>
      <c r="BZ66" s="185">
        <v>5355.25</v>
      </c>
      <c r="CA66" s="185">
        <v>11448.08</v>
      </c>
      <c r="CB66" s="185">
        <v>13038.22</v>
      </c>
      <c r="CC66" s="185">
        <v>2433624.33</v>
      </c>
      <c r="CD66" s="252" t="s">
        <v>221</v>
      </c>
      <c r="CE66" s="195">
        <f t="shared" si="0"/>
        <v>371591707.43999988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1126888</v>
      </c>
      <c r="D67" s="195">
        <f>ROUND(D51+D52,0)</f>
        <v>243378</v>
      </c>
      <c r="E67" s="195">
        <f t="shared" ref="E67:BP67" si="3">ROUND(E51+E52,0)</f>
        <v>23330</v>
      </c>
      <c r="F67" s="195">
        <f t="shared" si="3"/>
        <v>0</v>
      </c>
      <c r="G67" s="195">
        <f t="shared" si="3"/>
        <v>1191</v>
      </c>
      <c r="H67" s="195">
        <f t="shared" si="3"/>
        <v>21585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113193</v>
      </c>
      <c r="P67" s="195">
        <f t="shared" si="3"/>
        <v>5481387</v>
      </c>
      <c r="Q67" s="195">
        <f t="shared" si="3"/>
        <v>117584</v>
      </c>
      <c r="R67" s="195">
        <f t="shared" si="3"/>
        <v>299670</v>
      </c>
      <c r="S67" s="195">
        <f t="shared" si="3"/>
        <v>326094</v>
      </c>
      <c r="T67" s="195">
        <f t="shared" si="3"/>
        <v>0</v>
      </c>
      <c r="U67" s="195">
        <f t="shared" si="3"/>
        <v>1019680</v>
      </c>
      <c r="V67" s="195">
        <f t="shared" si="3"/>
        <v>1281281</v>
      </c>
      <c r="W67" s="195">
        <f t="shared" si="3"/>
        <v>786703</v>
      </c>
      <c r="X67" s="195">
        <f t="shared" si="3"/>
        <v>707985</v>
      </c>
      <c r="Y67" s="195">
        <f t="shared" si="3"/>
        <v>2701154</v>
      </c>
      <c r="Z67" s="195">
        <f t="shared" si="3"/>
        <v>1299805</v>
      </c>
      <c r="AA67" s="195">
        <f t="shared" si="3"/>
        <v>437659</v>
      </c>
      <c r="AB67" s="195">
        <f t="shared" si="3"/>
        <v>46434</v>
      </c>
      <c r="AC67" s="195">
        <f t="shared" si="3"/>
        <v>459835</v>
      </c>
      <c r="AD67" s="195">
        <f t="shared" si="3"/>
        <v>163713</v>
      </c>
      <c r="AE67" s="195">
        <f t="shared" si="3"/>
        <v>35187</v>
      </c>
      <c r="AF67" s="195">
        <f t="shared" si="3"/>
        <v>0</v>
      </c>
      <c r="AG67" s="195">
        <f t="shared" si="3"/>
        <v>157942</v>
      </c>
      <c r="AH67" s="195">
        <f t="shared" si="3"/>
        <v>0</v>
      </c>
      <c r="AI67" s="195">
        <f t="shared" si="3"/>
        <v>0</v>
      </c>
      <c r="AJ67" s="195">
        <f t="shared" si="3"/>
        <v>1665483</v>
      </c>
      <c r="AK67" s="195">
        <f t="shared" si="3"/>
        <v>6460</v>
      </c>
      <c r="AL67" s="195">
        <f t="shared" si="3"/>
        <v>26778</v>
      </c>
      <c r="AM67" s="195">
        <f t="shared" si="3"/>
        <v>0</v>
      </c>
      <c r="AN67" s="195">
        <f t="shared" si="3"/>
        <v>11403</v>
      </c>
      <c r="AO67" s="195">
        <f t="shared" si="3"/>
        <v>0</v>
      </c>
      <c r="AP67" s="195">
        <f t="shared" si="3"/>
        <v>120560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48443</v>
      </c>
      <c r="AU67" s="195">
        <f t="shared" si="3"/>
        <v>0</v>
      </c>
      <c r="AV67" s="195">
        <f t="shared" si="3"/>
        <v>72941</v>
      </c>
      <c r="AW67" s="195">
        <f t="shared" si="3"/>
        <v>0</v>
      </c>
      <c r="AX67" s="195">
        <f t="shared" si="3"/>
        <v>0</v>
      </c>
      <c r="AY67" s="195">
        <f t="shared" si="3"/>
        <v>48658</v>
      </c>
      <c r="AZ67" s="195">
        <f>ROUND(AZ51+AZ52,0)</f>
        <v>52925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1698450</v>
      </c>
      <c r="BF67" s="195">
        <f t="shared" si="3"/>
        <v>46203</v>
      </c>
      <c r="BG67" s="195">
        <f t="shared" si="3"/>
        <v>127014</v>
      </c>
      <c r="BH67" s="195">
        <f t="shared" si="3"/>
        <v>1055930</v>
      </c>
      <c r="BI67" s="195">
        <f t="shared" si="3"/>
        <v>30639484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10330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21066</v>
      </c>
      <c r="BW67" s="195">
        <f t="shared" si="4"/>
        <v>0</v>
      </c>
      <c r="BX67" s="195">
        <f t="shared" si="4"/>
        <v>1154</v>
      </c>
      <c r="BY67" s="195">
        <f t="shared" si="4"/>
        <v>267</v>
      </c>
      <c r="BZ67" s="195">
        <f t="shared" si="4"/>
        <v>118189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52623416</v>
      </c>
      <c r="CF67" s="255"/>
    </row>
    <row r="68" spans="1:84" ht="12.65" customHeight="1" x14ac:dyDescent="0.35">
      <c r="A68" s="171" t="s">
        <v>240</v>
      </c>
      <c r="B68" s="175"/>
      <c r="C68" s="184">
        <v>102506.97</v>
      </c>
      <c r="D68" s="184">
        <v>191531.6</v>
      </c>
      <c r="E68" s="184">
        <v>12659.52</v>
      </c>
      <c r="F68" s="184">
        <v>0</v>
      </c>
      <c r="G68" s="184">
        <v>39295.589999999997</v>
      </c>
      <c r="H68" s="184">
        <v>41.04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34969.360000000001</v>
      </c>
      <c r="P68" s="185">
        <v>1524360.03</v>
      </c>
      <c r="Q68" s="185">
        <v>52325.52</v>
      </c>
      <c r="R68" s="185">
        <v>147263.06</v>
      </c>
      <c r="S68" s="185">
        <v>1019340.43</v>
      </c>
      <c r="T68" s="185">
        <v>0</v>
      </c>
      <c r="U68" s="185">
        <v>457301.54</v>
      </c>
      <c r="V68" s="185">
        <v>226958.34</v>
      </c>
      <c r="W68" s="185">
        <v>0</v>
      </c>
      <c r="X68" s="185">
        <v>333.9</v>
      </c>
      <c r="Y68" s="185">
        <v>144493.54</v>
      </c>
      <c r="Z68" s="185">
        <v>20274.36</v>
      </c>
      <c r="AA68" s="185">
        <v>63.45</v>
      </c>
      <c r="AB68" s="185">
        <v>1706763.26</v>
      </c>
      <c r="AC68" s="185">
        <v>200928.29</v>
      </c>
      <c r="AD68" s="185">
        <v>-1407.26</v>
      </c>
      <c r="AE68" s="185">
        <v>2623.17</v>
      </c>
      <c r="AF68" s="185">
        <v>0</v>
      </c>
      <c r="AG68" s="185">
        <v>70372.05</v>
      </c>
      <c r="AH68" s="185">
        <v>0</v>
      </c>
      <c r="AI68" s="185">
        <v>0</v>
      </c>
      <c r="AJ68" s="185">
        <v>4042181.98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2161394.19</v>
      </c>
      <c r="AQ68" s="185">
        <v>0</v>
      </c>
      <c r="AR68" s="185">
        <v>0</v>
      </c>
      <c r="AS68" s="185">
        <v>0</v>
      </c>
      <c r="AT68" s="185">
        <v>208.98</v>
      </c>
      <c r="AU68" s="185">
        <v>0</v>
      </c>
      <c r="AV68" s="185">
        <v>12012.6</v>
      </c>
      <c r="AW68" s="185">
        <v>9280.7999999999993</v>
      </c>
      <c r="AX68" s="185">
        <v>0</v>
      </c>
      <c r="AY68" s="185">
        <v>385.35</v>
      </c>
      <c r="AZ68" s="185">
        <v>3386.01</v>
      </c>
      <c r="BA68" s="185">
        <v>0</v>
      </c>
      <c r="BB68" s="185">
        <v>137.93</v>
      </c>
      <c r="BC68" s="185">
        <v>0</v>
      </c>
      <c r="BD68" s="185">
        <v>0</v>
      </c>
      <c r="BE68" s="185">
        <v>3785527.62</v>
      </c>
      <c r="BF68" s="185">
        <v>39.21</v>
      </c>
      <c r="BG68" s="185">
        <v>537579.85</v>
      </c>
      <c r="BH68" s="185">
        <v>0</v>
      </c>
      <c r="BI68" s="185">
        <v>763751.25</v>
      </c>
      <c r="BJ68" s="185">
        <v>0</v>
      </c>
      <c r="BK68" s="185">
        <v>0</v>
      </c>
      <c r="BL68" s="185">
        <v>0</v>
      </c>
      <c r="BM68" s="185">
        <v>0</v>
      </c>
      <c r="BN68" s="185">
        <v>49323.79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366</v>
      </c>
      <c r="BX68" s="185">
        <v>202841.03</v>
      </c>
      <c r="BY68" s="185">
        <v>1752.92</v>
      </c>
      <c r="BZ68" s="185">
        <v>70.319999999999993</v>
      </c>
      <c r="CA68" s="185">
        <v>93775.69</v>
      </c>
      <c r="CB68" s="185">
        <v>26199</v>
      </c>
      <c r="CC68" s="185">
        <v>76861.11</v>
      </c>
      <c r="CD68" s="252" t="s">
        <v>221</v>
      </c>
      <c r="CE68" s="195">
        <f t="shared" si="0"/>
        <v>17720073.390000004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>
        <v>13205.13</v>
      </c>
      <c r="D70" s="184">
        <v>30794.799999999999</v>
      </c>
      <c r="E70" s="185">
        <v>2101.15</v>
      </c>
      <c r="F70" s="185">
        <v>0</v>
      </c>
      <c r="G70" s="184">
        <v>12042.15</v>
      </c>
      <c r="H70" s="184">
        <v>960.11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1893.75</v>
      </c>
      <c r="P70" s="185">
        <v>35038.82</v>
      </c>
      <c r="Q70" s="185">
        <v>4861.8</v>
      </c>
      <c r="R70" s="224">
        <v>766261.99</v>
      </c>
      <c r="S70" s="185">
        <v>1039276.81</v>
      </c>
      <c r="T70" s="184">
        <v>0</v>
      </c>
      <c r="U70" s="185">
        <v>272645.96000000002</v>
      </c>
      <c r="V70" s="185">
        <v>185775.81</v>
      </c>
      <c r="W70" s="184">
        <v>11458.13</v>
      </c>
      <c r="X70" s="185">
        <v>9739.6200000000008</v>
      </c>
      <c r="Y70" s="185">
        <v>184930.1</v>
      </c>
      <c r="Z70" s="185">
        <v>73983.59</v>
      </c>
      <c r="AA70" s="185">
        <v>19450.259999999998</v>
      </c>
      <c r="AB70" s="185">
        <v>389194.22</v>
      </c>
      <c r="AC70" s="185">
        <v>875.71</v>
      </c>
      <c r="AD70" s="185">
        <v>1295</v>
      </c>
      <c r="AE70" s="185">
        <v>23606.14</v>
      </c>
      <c r="AF70" s="185">
        <v>0</v>
      </c>
      <c r="AG70" s="185">
        <v>10340.57</v>
      </c>
      <c r="AH70" s="185">
        <v>0</v>
      </c>
      <c r="AI70" s="185">
        <v>0</v>
      </c>
      <c r="AJ70" s="185">
        <v>180342.74</v>
      </c>
      <c r="AK70" s="185">
        <v>3784.06</v>
      </c>
      <c r="AL70" s="185">
        <v>343.6</v>
      </c>
      <c r="AM70" s="185">
        <v>0</v>
      </c>
      <c r="AN70" s="185">
        <v>0</v>
      </c>
      <c r="AO70" s="184">
        <v>0</v>
      </c>
      <c r="AP70" s="184">
        <v>212197.8</v>
      </c>
      <c r="AQ70" s="184">
        <v>0</v>
      </c>
      <c r="AR70" s="184">
        <v>0</v>
      </c>
      <c r="AS70" s="184">
        <v>0</v>
      </c>
      <c r="AT70" s="184">
        <v>31266.12</v>
      </c>
      <c r="AU70" s="185">
        <v>0</v>
      </c>
      <c r="AV70" s="185">
        <v>5204.92</v>
      </c>
      <c r="AW70" s="185">
        <v>145</v>
      </c>
      <c r="AX70" s="185">
        <v>0</v>
      </c>
      <c r="AY70" s="185">
        <v>23556.2</v>
      </c>
      <c r="AZ70" s="185">
        <v>107566.3</v>
      </c>
      <c r="BA70" s="185">
        <v>781.71</v>
      </c>
      <c r="BB70" s="185">
        <v>67248.66</v>
      </c>
      <c r="BC70" s="185">
        <v>0</v>
      </c>
      <c r="BD70" s="185">
        <v>678.31</v>
      </c>
      <c r="BE70" s="185">
        <v>161683.76</v>
      </c>
      <c r="BF70" s="185">
        <v>3438.39</v>
      </c>
      <c r="BG70" s="185">
        <v>15705.12</v>
      </c>
      <c r="BH70" s="224">
        <v>0</v>
      </c>
      <c r="BI70" s="185">
        <v>10469514.58</v>
      </c>
      <c r="BJ70" s="185">
        <v>9.0500000000000007</v>
      </c>
      <c r="BK70" s="185">
        <v>0</v>
      </c>
      <c r="BL70" s="185">
        <v>0</v>
      </c>
      <c r="BM70" s="185">
        <v>0</v>
      </c>
      <c r="BN70" s="185">
        <v>1443150.9</v>
      </c>
      <c r="BO70" s="185">
        <v>0</v>
      </c>
      <c r="BP70" s="185">
        <v>0</v>
      </c>
      <c r="BQ70" s="185">
        <v>0</v>
      </c>
      <c r="BR70" s="185">
        <v>480.16</v>
      </c>
      <c r="BS70" s="185">
        <v>1050</v>
      </c>
      <c r="BT70" s="185">
        <v>0</v>
      </c>
      <c r="BU70" s="185">
        <v>0</v>
      </c>
      <c r="BV70" s="185">
        <v>0</v>
      </c>
      <c r="BW70" s="185">
        <v>263739.75</v>
      </c>
      <c r="BX70" s="185">
        <v>10011176.4</v>
      </c>
      <c r="BY70" s="185">
        <v>24601.48</v>
      </c>
      <c r="BZ70" s="185">
        <v>10460</v>
      </c>
      <c r="CA70" s="185">
        <v>244304.85</v>
      </c>
      <c r="CB70" s="185">
        <v>63</v>
      </c>
      <c r="CC70" s="185">
        <v>276852.49</v>
      </c>
      <c r="CD70" s="188"/>
      <c r="CE70" s="195">
        <f t="shared" si="0"/>
        <v>26649076.970000003</v>
      </c>
      <c r="CF70" s="255"/>
    </row>
    <row r="71" spans="1:84" ht="12.65" customHeight="1" x14ac:dyDescent="0.35">
      <c r="A71" s="171" t="s">
        <v>242</v>
      </c>
      <c r="B71" s="175"/>
      <c r="C71" s="185">
        <v>5420.45</v>
      </c>
      <c r="D71" s="185">
        <v>0</v>
      </c>
      <c r="E71" s="185">
        <v>975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  <c r="O71" s="185">
        <v>75</v>
      </c>
      <c r="P71" s="185">
        <v>0</v>
      </c>
      <c r="Q71" s="185">
        <v>3691.51</v>
      </c>
      <c r="R71" s="185">
        <v>341805.73</v>
      </c>
      <c r="S71" s="185">
        <v>71253.88</v>
      </c>
      <c r="T71" s="185">
        <v>0</v>
      </c>
      <c r="U71" s="185">
        <v>2422304.7400000002</v>
      </c>
      <c r="V71" s="185">
        <v>565612</v>
      </c>
      <c r="W71" s="185">
        <v>2142.5300000000002</v>
      </c>
      <c r="X71" s="185">
        <v>0</v>
      </c>
      <c r="Y71" s="185">
        <v>235643.95</v>
      </c>
      <c r="Z71" s="185">
        <v>526408</v>
      </c>
      <c r="AA71" s="185">
        <v>0</v>
      </c>
      <c r="AB71" s="185">
        <v>86256639.099999994</v>
      </c>
      <c r="AC71" s="185">
        <v>0</v>
      </c>
      <c r="AD71" s="185">
        <v>0</v>
      </c>
      <c r="AE71" s="185">
        <v>10060</v>
      </c>
      <c r="AF71" s="185">
        <v>0</v>
      </c>
      <c r="AG71" s="185">
        <v>0</v>
      </c>
      <c r="AH71" s="185">
        <v>0</v>
      </c>
      <c r="AI71" s="185">
        <v>0</v>
      </c>
      <c r="AJ71" s="185">
        <v>8114105.4100000001</v>
      </c>
      <c r="AK71" s="185">
        <v>0</v>
      </c>
      <c r="AL71" s="185">
        <v>485</v>
      </c>
      <c r="AM71" s="185">
        <v>0</v>
      </c>
      <c r="AN71" s="185">
        <v>0</v>
      </c>
      <c r="AO71" s="185">
        <v>0</v>
      </c>
      <c r="AP71" s="185">
        <v>4775269.88</v>
      </c>
      <c r="AQ71" s="185">
        <v>0</v>
      </c>
      <c r="AR71" s="185">
        <v>0</v>
      </c>
      <c r="AS71" s="185">
        <v>0</v>
      </c>
      <c r="AT71" s="185">
        <v>6783.02</v>
      </c>
      <c r="AU71" s="185">
        <v>0</v>
      </c>
      <c r="AV71" s="185">
        <v>148088</v>
      </c>
      <c r="AW71" s="185">
        <v>0</v>
      </c>
      <c r="AX71" s="185">
        <v>0</v>
      </c>
      <c r="AY71" s="185">
        <v>90755.17</v>
      </c>
      <c r="AZ71" s="185">
        <v>5292504.57</v>
      </c>
      <c r="BA71" s="185">
        <v>0</v>
      </c>
      <c r="BB71" s="185">
        <v>0</v>
      </c>
      <c r="BC71" s="185">
        <v>0</v>
      </c>
      <c r="BD71" s="185">
        <v>0</v>
      </c>
      <c r="BE71" s="185">
        <v>3716997.76</v>
      </c>
      <c r="BF71" s="185">
        <v>504037.65</v>
      </c>
      <c r="BG71" s="185">
        <v>194296.61</v>
      </c>
      <c r="BH71" s="185">
        <v>630627.39</v>
      </c>
      <c r="BI71" s="185">
        <v>10751876.800000001</v>
      </c>
      <c r="BJ71" s="185">
        <v>0</v>
      </c>
      <c r="BK71" s="185">
        <v>185814.43</v>
      </c>
      <c r="BL71" s="185">
        <v>0</v>
      </c>
      <c r="BM71" s="185">
        <v>0</v>
      </c>
      <c r="BN71" s="185">
        <v>1375853.82</v>
      </c>
      <c r="BO71" s="185">
        <v>0</v>
      </c>
      <c r="BP71" s="185">
        <v>0</v>
      </c>
      <c r="BQ71" s="185">
        <v>0</v>
      </c>
      <c r="BR71" s="185">
        <v>0</v>
      </c>
      <c r="BS71" s="185">
        <v>0</v>
      </c>
      <c r="BT71" s="185">
        <v>0</v>
      </c>
      <c r="BU71" s="185">
        <v>0</v>
      </c>
      <c r="BV71" s="185">
        <v>159.22</v>
      </c>
      <c r="BW71" s="185">
        <v>0</v>
      </c>
      <c r="BX71" s="185">
        <v>-1133.08</v>
      </c>
      <c r="BY71" s="185">
        <v>0</v>
      </c>
      <c r="BZ71" s="185">
        <v>120</v>
      </c>
      <c r="CA71" s="185">
        <v>17922.5</v>
      </c>
      <c r="CB71" s="185">
        <v>0</v>
      </c>
      <c r="CC71" s="185">
        <v>0</v>
      </c>
      <c r="CD71" s="188"/>
      <c r="CE71" s="195">
        <f t="shared" si="0"/>
        <v>126246596.04000001</v>
      </c>
      <c r="CF71" s="255"/>
    </row>
    <row r="72" spans="1:84" ht="12.65" customHeight="1" x14ac:dyDescent="0.35">
      <c r="A72" s="171" t="s">
        <v>243</v>
      </c>
      <c r="B72" s="175"/>
      <c r="C72" s="195">
        <f>SUM(C61:C68)+C70-C71</f>
        <v>62803914.789999999</v>
      </c>
      <c r="D72" s="195">
        <f t="shared" ref="D72:BO72" si="5">SUM(D61:D70)-D71</f>
        <v>89192040.229999989</v>
      </c>
      <c r="E72" s="195">
        <f t="shared" si="5"/>
        <v>11078535.229999999</v>
      </c>
      <c r="F72" s="195">
        <f t="shared" si="5"/>
        <v>0</v>
      </c>
      <c r="G72" s="195">
        <f t="shared" si="5"/>
        <v>4289212.24</v>
      </c>
      <c r="H72" s="195">
        <f t="shared" si="5"/>
        <v>6286071.9500000011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17277723.390000001</v>
      </c>
      <c r="P72" s="195">
        <f t="shared" si="5"/>
        <v>100462429.32999998</v>
      </c>
      <c r="Q72" s="195">
        <f t="shared" si="5"/>
        <v>17020858.599999998</v>
      </c>
      <c r="R72" s="195">
        <f t="shared" si="5"/>
        <v>19563291.969999999</v>
      </c>
      <c r="S72" s="195">
        <f t="shared" si="5"/>
        <v>12694315.969999999</v>
      </c>
      <c r="T72" s="195">
        <f t="shared" si="5"/>
        <v>0</v>
      </c>
      <c r="U72" s="195">
        <f t="shared" si="5"/>
        <v>78624213.439999998</v>
      </c>
      <c r="V72" s="195">
        <f t="shared" si="5"/>
        <v>66316748.210000008</v>
      </c>
      <c r="W72" s="195">
        <f t="shared" si="5"/>
        <v>5639511.7299999995</v>
      </c>
      <c r="X72" s="195">
        <f t="shared" si="5"/>
        <v>5846214.79</v>
      </c>
      <c r="Y72" s="195">
        <f t="shared" si="5"/>
        <v>42027009.25</v>
      </c>
      <c r="Z72" s="195">
        <f t="shared" si="5"/>
        <v>12043555.039999999</v>
      </c>
      <c r="AA72" s="195">
        <f t="shared" si="5"/>
        <v>6053120.5599999996</v>
      </c>
      <c r="AB72" s="195">
        <f t="shared" si="5"/>
        <v>149065581.11000001</v>
      </c>
      <c r="AC72" s="195">
        <f t="shared" si="5"/>
        <v>10933403.880000001</v>
      </c>
      <c r="AD72" s="195">
        <f t="shared" si="5"/>
        <v>2376001.2600000002</v>
      </c>
      <c r="AE72" s="195">
        <f t="shared" si="5"/>
        <v>12230307.210000001</v>
      </c>
      <c r="AF72" s="195">
        <f t="shared" si="5"/>
        <v>0</v>
      </c>
      <c r="AG72" s="195">
        <f t="shared" si="5"/>
        <v>26163933.82</v>
      </c>
      <c r="AH72" s="195">
        <f t="shared" si="5"/>
        <v>0</v>
      </c>
      <c r="AI72" s="195">
        <f t="shared" si="5"/>
        <v>0</v>
      </c>
      <c r="AJ72" s="195">
        <f t="shared" si="5"/>
        <v>104686261.56</v>
      </c>
      <c r="AK72" s="195">
        <f t="shared" si="5"/>
        <v>4365021.96</v>
      </c>
      <c r="AL72" s="195">
        <f t="shared" si="5"/>
        <v>1601481.04</v>
      </c>
      <c r="AM72" s="195">
        <f t="shared" si="5"/>
        <v>0</v>
      </c>
      <c r="AN72" s="195">
        <f t="shared" si="5"/>
        <v>86686.54</v>
      </c>
      <c r="AO72" s="195">
        <f t="shared" si="5"/>
        <v>0</v>
      </c>
      <c r="AP72" s="195">
        <f t="shared" si="5"/>
        <v>13377121.210000005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45022648.459999993</v>
      </c>
      <c r="AU72" s="195">
        <f t="shared" si="5"/>
        <v>0</v>
      </c>
      <c r="AV72" s="195">
        <f t="shared" si="5"/>
        <v>7130288.8999999994</v>
      </c>
      <c r="AW72" s="195">
        <f t="shared" si="5"/>
        <v>38338589.020000003</v>
      </c>
      <c r="AX72" s="195">
        <f t="shared" si="5"/>
        <v>0</v>
      </c>
      <c r="AY72" s="195">
        <f t="shared" si="5"/>
        <v>7462782.7999999998</v>
      </c>
      <c r="AZ72" s="195">
        <f t="shared" si="5"/>
        <v>1151629.3199999994</v>
      </c>
      <c r="BA72" s="195">
        <f t="shared" si="5"/>
        <v>548466.69999999995</v>
      </c>
      <c r="BB72" s="195">
        <f t="shared" si="5"/>
        <v>11674677.84</v>
      </c>
      <c r="BC72" s="195">
        <f t="shared" si="5"/>
        <v>0</v>
      </c>
      <c r="BD72" s="195">
        <f t="shared" si="5"/>
        <v>4196170.93</v>
      </c>
      <c r="BE72" s="195">
        <f t="shared" si="5"/>
        <v>56176534.339999996</v>
      </c>
      <c r="BF72" s="195">
        <f t="shared" si="5"/>
        <v>14887045.960000001</v>
      </c>
      <c r="BG72" s="195">
        <f t="shared" si="5"/>
        <v>3803961.9500000007</v>
      </c>
      <c r="BH72" s="195">
        <f t="shared" si="5"/>
        <v>86356381.219999999</v>
      </c>
      <c r="BI72" s="195">
        <f t="shared" si="5"/>
        <v>29820786.890000004</v>
      </c>
      <c r="BJ72" s="195">
        <f t="shared" si="5"/>
        <v>11523440.800000001</v>
      </c>
      <c r="BK72" s="195">
        <f t="shared" si="5"/>
        <v>19655797.18</v>
      </c>
      <c r="BL72" s="195">
        <f t="shared" si="5"/>
        <v>2583795.67</v>
      </c>
      <c r="BM72" s="195">
        <f t="shared" si="5"/>
        <v>0</v>
      </c>
      <c r="BN72" s="195">
        <f t="shared" si="5"/>
        <v>71920441.390000015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6692089.9500000002</v>
      </c>
      <c r="BS72" s="195">
        <f t="shared" si="6"/>
        <v>330854.03000000003</v>
      </c>
      <c r="BT72" s="195">
        <f t="shared" si="6"/>
        <v>0</v>
      </c>
      <c r="BU72" s="195">
        <f t="shared" si="6"/>
        <v>0</v>
      </c>
      <c r="BV72" s="195">
        <f t="shared" si="6"/>
        <v>11759668.869999999</v>
      </c>
      <c r="BW72" s="195">
        <f t="shared" si="6"/>
        <v>9828457.8399999999</v>
      </c>
      <c r="BX72" s="195">
        <f t="shared" si="6"/>
        <v>23137247.869999997</v>
      </c>
      <c r="BY72" s="195">
        <f t="shared" si="6"/>
        <v>3595980.47</v>
      </c>
      <c r="BZ72" s="195">
        <f t="shared" si="6"/>
        <v>10511041.220000001</v>
      </c>
      <c r="CA72" s="195">
        <f t="shared" si="6"/>
        <v>2349899.3000000003</v>
      </c>
      <c r="CB72" s="195">
        <f t="shared" si="6"/>
        <v>209635.75</v>
      </c>
      <c r="CC72" s="195">
        <f t="shared" si="6"/>
        <v>119408699.51000001</v>
      </c>
      <c r="CD72" s="248">
        <f>+CD69+CD70-CD71</f>
        <v>0</v>
      </c>
      <c r="CE72" s="195">
        <f>SUM(CE61:CE70)-CE71</f>
        <v>1482181580.4900002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>
        <v>198442054.25</v>
      </c>
      <c r="D74" s="184">
        <v>312914968.12</v>
      </c>
      <c r="E74" s="185">
        <v>41063257.520000003</v>
      </c>
      <c r="F74" s="185">
        <v>0</v>
      </c>
      <c r="G74" s="184">
        <v>12189135.449999999</v>
      </c>
      <c r="H74" s="184">
        <v>15581482.65</v>
      </c>
      <c r="I74" s="185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210653.75</v>
      </c>
      <c r="O74" s="184">
        <v>44681967.57</v>
      </c>
      <c r="P74" s="185">
        <v>240534835.09</v>
      </c>
      <c r="Q74" s="185">
        <v>11373383.050000001</v>
      </c>
      <c r="R74" s="185">
        <v>39946176.740000002</v>
      </c>
      <c r="S74" s="185">
        <v>0</v>
      </c>
      <c r="T74" s="185">
        <v>0</v>
      </c>
      <c r="U74" s="185">
        <v>188843531.43000001</v>
      </c>
      <c r="V74" s="185">
        <v>137538561.44999999</v>
      </c>
      <c r="W74" s="185">
        <v>10584962.24</v>
      </c>
      <c r="X74" s="185">
        <v>41996639.880000003</v>
      </c>
      <c r="Y74" s="185">
        <v>66483430.030000001</v>
      </c>
      <c r="Z74" s="185">
        <v>7346218.7599999998</v>
      </c>
      <c r="AA74" s="185">
        <v>1614247.05</v>
      </c>
      <c r="AB74" s="185">
        <v>283283380.42000002</v>
      </c>
      <c r="AC74" s="185">
        <v>46069572.57</v>
      </c>
      <c r="AD74" s="185">
        <v>10294709.199999999</v>
      </c>
      <c r="AE74" s="185">
        <v>11644842.359999999</v>
      </c>
      <c r="AF74" s="185">
        <v>0</v>
      </c>
      <c r="AG74" s="185">
        <v>36055696.590000004</v>
      </c>
      <c r="AH74" s="185">
        <v>0</v>
      </c>
      <c r="AI74" s="185">
        <v>0</v>
      </c>
      <c r="AJ74" s="185">
        <v>17169119.59</v>
      </c>
      <c r="AK74" s="185">
        <v>8056650.0199999996</v>
      </c>
      <c r="AL74" s="185">
        <v>6518631.1600000001</v>
      </c>
      <c r="AM74" s="185">
        <v>0</v>
      </c>
      <c r="AN74" s="185">
        <v>24567.200000000001</v>
      </c>
      <c r="AO74" s="185">
        <v>0</v>
      </c>
      <c r="AP74" s="185">
        <v>6180</v>
      </c>
      <c r="AQ74" s="185">
        <v>0</v>
      </c>
      <c r="AR74" s="185">
        <v>0</v>
      </c>
      <c r="AS74" s="185">
        <v>0</v>
      </c>
      <c r="AT74" s="185">
        <v>64988240.649999999</v>
      </c>
      <c r="AU74" s="185">
        <v>0</v>
      </c>
      <c r="AV74" s="185">
        <v>5994412.8500000006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1861451507.6400001</v>
      </c>
      <c r="CF74" s="255"/>
    </row>
    <row r="75" spans="1:84" ht="12.65" customHeight="1" x14ac:dyDescent="0.35">
      <c r="A75" s="171" t="s">
        <v>246</v>
      </c>
      <c r="B75" s="175"/>
      <c r="C75" s="184">
        <v>153025.79999999999</v>
      </c>
      <c r="D75" s="184">
        <v>5368294.78</v>
      </c>
      <c r="E75" s="185">
        <v>1035585.44</v>
      </c>
      <c r="F75" s="185">
        <v>0</v>
      </c>
      <c r="G75" s="184">
        <v>11005.3</v>
      </c>
      <c r="H75" s="184">
        <v>75</v>
      </c>
      <c r="I75" s="184">
        <v>0</v>
      </c>
      <c r="J75" s="185">
        <v>0</v>
      </c>
      <c r="K75" s="185">
        <v>0</v>
      </c>
      <c r="L75" s="185">
        <v>0</v>
      </c>
      <c r="M75" s="184">
        <v>0</v>
      </c>
      <c r="N75" s="184">
        <v>7095.75</v>
      </c>
      <c r="O75" s="184">
        <v>1910777.47</v>
      </c>
      <c r="P75" s="185">
        <v>168557243.38999999</v>
      </c>
      <c r="Q75" s="185">
        <v>25260752.890000001</v>
      </c>
      <c r="R75" s="185">
        <v>62646268.380000003</v>
      </c>
      <c r="S75" s="185">
        <v>0</v>
      </c>
      <c r="T75" s="185">
        <v>0</v>
      </c>
      <c r="U75" s="185">
        <v>173374816.52000001</v>
      </c>
      <c r="V75" s="185">
        <v>147070853.81999999</v>
      </c>
      <c r="W75" s="185">
        <v>60517489.890000001</v>
      </c>
      <c r="X75" s="185">
        <v>85531828.319999993</v>
      </c>
      <c r="Y75" s="185">
        <v>136855613.91</v>
      </c>
      <c r="Z75" s="185">
        <v>104646893.05</v>
      </c>
      <c r="AA75" s="185">
        <v>24521890.09</v>
      </c>
      <c r="AB75" s="185">
        <v>351590779.68000001</v>
      </c>
      <c r="AC75" s="185">
        <v>8180450</v>
      </c>
      <c r="AD75" s="185">
        <v>100675.5</v>
      </c>
      <c r="AE75" s="185">
        <v>11422844.949999999</v>
      </c>
      <c r="AF75" s="185">
        <v>0</v>
      </c>
      <c r="AG75" s="185">
        <v>103212949.45</v>
      </c>
      <c r="AH75" s="185">
        <v>0</v>
      </c>
      <c r="AI75" s="185">
        <v>0</v>
      </c>
      <c r="AJ75" s="185">
        <v>184818716.22</v>
      </c>
      <c r="AK75" s="185">
        <v>820389.75</v>
      </c>
      <c r="AL75" s="185">
        <v>261294.37</v>
      </c>
      <c r="AM75" s="185">
        <v>0</v>
      </c>
      <c r="AN75" s="185">
        <v>739761.87</v>
      </c>
      <c r="AO75" s="185">
        <v>0</v>
      </c>
      <c r="AP75" s="185">
        <v>4685531.45</v>
      </c>
      <c r="AQ75" s="185">
        <v>0</v>
      </c>
      <c r="AR75" s="185">
        <v>0</v>
      </c>
      <c r="AS75" s="185">
        <v>0</v>
      </c>
      <c r="AT75" s="185">
        <v>1517226.27</v>
      </c>
      <c r="AU75" s="185">
        <v>0</v>
      </c>
      <c r="AV75" s="185">
        <v>9336428.75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1674156558.0599999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198595080.05000001</v>
      </c>
      <c r="D76" s="195">
        <f t="shared" si="8"/>
        <v>318283262.89999998</v>
      </c>
      <c r="E76" s="195">
        <f t="shared" si="8"/>
        <v>42098842.960000001</v>
      </c>
      <c r="F76" s="195">
        <f t="shared" si="8"/>
        <v>0</v>
      </c>
      <c r="G76" s="195">
        <f t="shared" si="8"/>
        <v>12200140.75</v>
      </c>
      <c r="H76" s="195">
        <f t="shared" si="8"/>
        <v>15581557.65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217749.5</v>
      </c>
      <c r="O76" s="195">
        <f t="shared" si="8"/>
        <v>46592745.039999999</v>
      </c>
      <c r="P76" s="195">
        <f t="shared" si="8"/>
        <v>409092078.48000002</v>
      </c>
      <c r="Q76" s="195">
        <f t="shared" si="8"/>
        <v>36634135.939999998</v>
      </c>
      <c r="R76" s="195">
        <f t="shared" si="8"/>
        <v>102592445.12</v>
      </c>
      <c r="S76" s="195">
        <f t="shared" si="8"/>
        <v>0</v>
      </c>
      <c r="T76" s="195">
        <f t="shared" si="8"/>
        <v>0</v>
      </c>
      <c r="U76" s="195">
        <f t="shared" si="8"/>
        <v>362218347.95000005</v>
      </c>
      <c r="V76" s="195">
        <f t="shared" si="8"/>
        <v>284609415.26999998</v>
      </c>
      <c r="W76" s="195">
        <f t="shared" si="8"/>
        <v>71102452.129999995</v>
      </c>
      <c r="X76" s="195">
        <f t="shared" si="8"/>
        <v>127528468.19999999</v>
      </c>
      <c r="Y76" s="195">
        <f t="shared" si="8"/>
        <v>203339043.94</v>
      </c>
      <c r="Z76" s="195">
        <f t="shared" si="8"/>
        <v>111993111.81</v>
      </c>
      <c r="AA76" s="195">
        <f t="shared" si="8"/>
        <v>26136137.140000001</v>
      </c>
      <c r="AB76" s="195">
        <f t="shared" si="8"/>
        <v>634874160.10000002</v>
      </c>
      <c r="AC76" s="195">
        <f t="shared" si="8"/>
        <v>54250022.57</v>
      </c>
      <c r="AD76" s="195">
        <f t="shared" si="8"/>
        <v>10395384.699999999</v>
      </c>
      <c r="AE76" s="195">
        <f t="shared" si="8"/>
        <v>23067687.309999999</v>
      </c>
      <c r="AF76" s="195">
        <f t="shared" si="8"/>
        <v>0</v>
      </c>
      <c r="AG76" s="195">
        <f t="shared" si="8"/>
        <v>139268646.04000002</v>
      </c>
      <c r="AH76" s="195">
        <f t="shared" si="8"/>
        <v>0</v>
      </c>
      <c r="AI76" s="195">
        <f t="shared" si="8"/>
        <v>0</v>
      </c>
      <c r="AJ76" s="195">
        <f t="shared" si="8"/>
        <v>201987835.81</v>
      </c>
      <c r="AK76" s="195">
        <f t="shared" si="8"/>
        <v>8877039.7699999996</v>
      </c>
      <c r="AL76" s="195">
        <f t="shared" si="8"/>
        <v>6779925.5300000003</v>
      </c>
      <c r="AM76" s="195">
        <f t="shared" si="8"/>
        <v>0</v>
      </c>
      <c r="AN76" s="195">
        <f t="shared" si="8"/>
        <v>764329.07</v>
      </c>
      <c r="AO76" s="195">
        <f t="shared" si="8"/>
        <v>0</v>
      </c>
      <c r="AP76" s="195">
        <f t="shared" si="8"/>
        <v>4691711.45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66505466.920000002</v>
      </c>
      <c r="AU76" s="195">
        <f t="shared" si="8"/>
        <v>0</v>
      </c>
      <c r="AV76" s="195">
        <f t="shared" si="8"/>
        <v>15330841.600000001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3535608065.6999993</v>
      </c>
      <c r="CF76" s="255"/>
    </row>
    <row r="77" spans="1:84" ht="12.65" customHeight="1" x14ac:dyDescent="0.35">
      <c r="A77" s="171" t="s">
        <v>248</v>
      </c>
      <c r="B77" s="175"/>
      <c r="C77" s="184">
        <v>116419</v>
      </c>
      <c r="D77" s="184">
        <v>180585</v>
      </c>
      <c r="E77" s="185">
        <v>42451</v>
      </c>
      <c r="F77" s="185" t="s">
        <v>1270</v>
      </c>
      <c r="G77" s="184">
        <v>7547</v>
      </c>
      <c r="H77" s="184">
        <v>23666</v>
      </c>
      <c r="I77" s="185" t="s">
        <v>1270</v>
      </c>
      <c r="J77" s="185" t="s">
        <v>1270</v>
      </c>
      <c r="K77" s="185" t="s">
        <v>1270</v>
      </c>
      <c r="L77" s="185" t="s">
        <v>1270</v>
      </c>
      <c r="M77" s="185" t="s">
        <v>1270</v>
      </c>
      <c r="N77" s="185" t="s">
        <v>1270</v>
      </c>
      <c r="O77" s="185">
        <v>14504</v>
      </c>
      <c r="P77" s="185">
        <v>116364</v>
      </c>
      <c r="Q77" s="185">
        <v>40097</v>
      </c>
      <c r="R77" s="185">
        <v>4449.96</v>
      </c>
      <c r="S77" s="185">
        <v>28080</v>
      </c>
      <c r="T77" s="185" t="s">
        <v>1270</v>
      </c>
      <c r="U77" s="185">
        <v>69915</v>
      </c>
      <c r="V77" s="185">
        <v>23216</v>
      </c>
      <c r="W77" s="185">
        <v>20154</v>
      </c>
      <c r="X77" s="185">
        <v>12550</v>
      </c>
      <c r="Y77" s="185">
        <v>86501</v>
      </c>
      <c r="Z77" s="185">
        <v>37164</v>
      </c>
      <c r="AA77" s="185">
        <v>4154</v>
      </c>
      <c r="AB77" s="185">
        <v>20784.620000000003</v>
      </c>
      <c r="AC77" s="185">
        <v>5235</v>
      </c>
      <c r="AD77" s="185">
        <v>2037</v>
      </c>
      <c r="AE77" s="185">
        <v>14455</v>
      </c>
      <c r="AF77" s="185" t="s">
        <v>1270</v>
      </c>
      <c r="AG77" s="185">
        <v>26555</v>
      </c>
      <c r="AH77" s="185" t="s">
        <v>1270</v>
      </c>
      <c r="AI77" s="185" t="s">
        <v>1270</v>
      </c>
      <c r="AJ77" s="185">
        <v>273569.09999999998</v>
      </c>
      <c r="AK77" s="185">
        <v>4024</v>
      </c>
      <c r="AL77" s="185">
        <v>1699</v>
      </c>
      <c r="AM77" s="185" t="s">
        <v>1270</v>
      </c>
      <c r="AN77" s="185">
        <v>1661</v>
      </c>
      <c r="AO77" s="185" t="s">
        <v>1270</v>
      </c>
      <c r="AP77" s="185">
        <v>2669</v>
      </c>
      <c r="AQ77" s="185" t="s">
        <v>1270</v>
      </c>
      <c r="AR77" s="185" t="s">
        <v>1270</v>
      </c>
      <c r="AS77" s="185" t="s">
        <v>1270</v>
      </c>
      <c r="AT77" s="185">
        <v>20057</v>
      </c>
      <c r="AU77" s="185" t="s">
        <v>1270</v>
      </c>
      <c r="AV77" s="185">
        <v>7656.35</v>
      </c>
      <c r="AW77" s="185">
        <v>9949</v>
      </c>
      <c r="AX77" s="185" t="s">
        <v>1270</v>
      </c>
      <c r="AY77" s="185">
        <v>20636</v>
      </c>
      <c r="AZ77" s="185">
        <v>22254</v>
      </c>
      <c r="BA77" s="185">
        <v>583</v>
      </c>
      <c r="BB77" s="185">
        <v>2989.25</v>
      </c>
      <c r="BC77" s="185" t="s">
        <v>1270</v>
      </c>
      <c r="BD77" s="185">
        <v>775</v>
      </c>
      <c r="BE77" s="185">
        <v>30120.5</v>
      </c>
      <c r="BF77" s="185">
        <v>20518</v>
      </c>
      <c r="BG77" s="185">
        <v>5003</v>
      </c>
      <c r="BH77" s="185">
        <v>0</v>
      </c>
      <c r="BI77" s="185">
        <v>369971</v>
      </c>
      <c r="BJ77" s="185">
        <v>265</v>
      </c>
      <c r="BK77" s="185">
        <v>223</v>
      </c>
      <c r="BL77" s="185">
        <v>1249</v>
      </c>
      <c r="BM77" s="185" t="s">
        <v>1270</v>
      </c>
      <c r="BN77" s="185">
        <v>6010</v>
      </c>
      <c r="BO77" s="185" t="s">
        <v>1270</v>
      </c>
      <c r="BP77" s="185" t="s">
        <v>1270</v>
      </c>
      <c r="BQ77" s="185" t="s">
        <v>1270</v>
      </c>
      <c r="BR77" s="185">
        <v>1065</v>
      </c>
      <c r="BS77" s="185">
        <v>1387</v>
      </c>
      <c r="BT77" s="185" t="s">
        <v>1270</v>
      </c>
      <c r="BU77" s="185" t="s">
        <v>1270</v>
      </c>
      <c r="BV77" s="185">
        <v>4880</v>
      </c>
      <c r="BW77" s="185">
        <v>4275</v>
      </c>
      <c r="BX77" s="185">
        <v>2056.75</v>
      </c>
      <c r="BY77" s="185">
        <v>4396</v>
      </c>
      <c r="BZ77" s="185">
        <v>0</v>
      </c>
      <c r="CA77" s="185">
        <v>712</v>
      </c>
      <c r="CB77" s="185">
        <v>100</v>
      </c>
      <c r="CC77" s="185">
        <v>520</v>
      </c>
      <c r="CD77" s="252" t="s">
        <v>221</v>
      </c>
      <c r="CE77" s="195">
        <f t="shared" si="7"/>
        <v>1718156.53</v>
      </c>
      <c r="CF77" s="195">
        <f>BE59-CE77</f>
        <v>0.46999999997206032</v>
      </c>
    </row>
    <row r="78" spans="1:84" ht="12.65" customHeight="1" x14ac:dyDescent="0.35">
      <c r="A78" s="171" t="s">
        <v>249</v>
      </c>
      <c r="B78" s="175"/>
      <c r="C78" s="184">
        <v>34889</v>
      </c>
      <c r="D78" s="184">
        <v>226688</v>
      </c>
      <c r="E78" s="184">
        <v>23713</v>
      </c>
      <c r="F78" s="184" t="s">
        <v>1270</v>
      </c>
      <c r="G78" s="184">
        <v>15358</v>
      </c>
      <c r="H78" s="184">
        <v>23216</v>
      </c>
      <c r="I78" s="184" t="s">
        <v>1270</v>
      </c>
      <c r="J78" s="184" t="s">
        <v>1270</v>
      </c>
      <c r="K78" s="184" t="s">
        <v>1270</v>
      </c>
      <c r="L78" s="184" t="s">
        <v>1270</v>
      </c>
      <c r="M78" s="184" t="s">
        <v>1270</v>
      </c>
      <c r="N78" s="184" t="s">
        <v>1270</v>
      </c>
      <c r="O78" s="184">
        <v>16130</v>
      </c>
      <c r="P78" s="184">
        <v>15754</v>
      </c>
      <c r="Q78" s="184">
        <v>1475</v>
      </c>
      <c r="R78" s="184" t="s">
        <v>1270</v>
      </c>
      <c r="S78" s="184" t="s">
        <v>1270</v>
      </c>
      <c r="T78" s="184" t="s">
        <v>1270</v>
      </c>
      <c r="U78" s="184" t="s">
        <v>1270</v>
      </c>
      <c r="V78" s="184">
        <v>199</v>
      </c>
      <c r="W78" s="184" t="s">
        <v>1270</v>
      </c>
      <c r="X78" s="184" t="s">
        <v>1270</v>
      </c>
      <c r="Y78" s="184">
        <v>0</v>
      </c>
      <c r="Z78" s="184">
        <v>1</v>
      </c>
      <c r="AA78" s="184" t="s">
        <v>1270</v>
      </c>
      <c r="AB78" s="184" t="s">
        <v>1270</v>
      </c>
      <c r="AC78" s="184" t="s">
        <v>1270</v>
      </c>
      <c r="AD78" s="184" t="s">
        <v>1270</v>
      </c>
      <c r="AE78" s="184" t="s">
        <v>1270</v>
      </c>
      <c r="AF78" s="184" t="s">
        <v>1270</v>
      </c>
      <c r="AG78" s="184">
        <v>3013</v>
      </c>
      <c r="AH78" s="184" t="s">
        <v>1270</v>
      </c>
      <c r="AI78" s="184" t="s">
        <v>1270</v>
      </c>
      <c r="AJ78" s="184">
        <v>67</v>
      </c>
      <c r="AK78" s="184" t="s">
        <v>1270</v>
      </c>
      <c r="AL78" s="184" t="s">
        <v>1270</v>
      </c>
      <c r="AM78" s="184" t="s">
        <v>1270</v>
      </c>
      <c r="AN78" s="184" t="s">
        <v>1270</v>
      </c>
      <c r="AO78" s="184" t="s">
        <v>1270</v>
      </c>
      <c r="AP78" s="184" t="s">
        <v>1270</v>
      </c>
      <c r="AQ78" s="184" t="s">
        <v>1270</v>
      </c>
      <c r="AR78" s="184" t="s">
        <v>1270</v>
      </c>
      <c r="AS78" s="184" t="s">
        <v>1270</v>
      </c>
      <c r="AT78" s="184" t="s">
        <v>1270</v>
      </c>
      <c r="AU78" s="184" t="s">
        <v>1270</v>
      </c>
      <c r="AV78" s="184">
        <v>1568</v>
      </c>
      <c r="AW78" s="184">
        <v>83</v>
      </c>
      <c r="AX78" s="252" t="s">
        <v>221</v>
      </c>
      <c r="AY78" s="252" t="s">
        <v>221</v>
      </c>
      <c r="AZ78" s="184" t="s">
        <v>1270</v>
      </c>
      <c r="BA78" s="184" t="s">
        <v>1270</v>
      </c>
      <c r="BB78" s="184" t="s">
        <v>1270</v>
      </c>
      <c r="BC78" s="184" t="s">
        <v>1270</v>
      </c>
      <c r="BD78" s="252" t="s">
        <v>221</v>
      </c>
      <c r="BE78" s="252" t="s">
        <v>221</v>
      </c>
      <c r="BF78" s="184">
        <v>0</v>
      </c>
      <c r="BG78" s="252" t="s">
        <v>221</v>
      </c>
      <c r="BH78" s="184" t="s">
        <v>1270</v>
      </c>
      <c r="BI78" s="184" t="s">
        <v>1270</v>
      </c>
      <c r="BJ78" s="252" t="s">
        <v>221</v>
      </c>
      <c r="BK78" s="184" t="s">
        <v>1270</v>
      </c>
      <c r="BL78" s="184" t="s">
        <v>1270</v>
      </c>
      <c r="BM78" s="184" t="s">
        <v>1270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184">
        <v>0</v>
      </c>
      <c r="BS78" s="184" t="s">
        <v>1270</v>
      </c>
      <c r="BT78" s="184" t="s">
        <v>1270</v>
      </c>
      <c r="BU78" s="184" t="s">
        <v>1270</v>
      </c>
      <c r="BV78" s="184" t="s">
        <v>1270</v>
      </c>
      <c r="BW78" s="184" t="s">
        <v>1270</v>
      </c>
      <c r="BX78" s="184" t="s">
        <v>1270</v>
      </c>
      <c r="BY78" s="184" t="s">
        <v>1270</v>
      </c>
      <c r="BZ78" s="184" t="s">
        <v>1270</v>
      </c>
      <c r="CA78" s="184" t="s">
        <v>1270</v>
      </c>
      <c r="CB78" s="184" t="s">
        <v>1270</v>
      </c>
      <c r="CC78" s="252" t="s">
        <v>221</v>
      </c>
      <c r="CD78" s="252" t="s">
        <v>221</v>
      </c>
      <c r="CE78" s="195">
        <f>SUM(C78:CD78)</f>
        <v>362154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>
        <v>27048.684203109246</v>
      </c>
      <c r="D79" s="184">
        <v>41956.954078101371</v>
      </c>
      <c r="E79" s="184">
        <v>9863.026594509407</v>
      </c>
      <c r="F79" s="184">
        <v>0</v>
      </c>
      <c r="G79" s="184">
        <v>1753.4630917708062</v>
      </c>
      <c r="H79" s="184">
        <v>5498.536839783741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3369.8461220410454</v>
      </c>
      <c r="P79" s="184">
        <v>27035.905553308348</v>
      </c>
      <c r="Q79" s="184">
        <v>9316.1003830308746</v>
      </c>
      <c r="R79" s="184">
        <v>1033.8996448729849</v>
      </c>
      <c r="S79" s="184">
        <v>6524.0815710778097</v>
      </c>
      <c r="T79" s="184">
        <v>0</v>
      </c>
      <c r="U79" s="184">
        <v>16243.987287817135</v>
      </c>
      <c r="V79" s="184">
        <v>5393.9842505036486</v>
      </c>
      <c r="W79" s="184">
        <v>4682.5619652244377</v>
      </c>
      <c r="X79" s="184">
        <v>2915.8555454781526</v>
      </c>
      <c r="Y79" s="184">
        <v>20097.563389594077</v>
      </c>
      <c r="Z79" s="184">
        <v>8634.6498400119563</v>
      </c>
      <c r="AA79" s="184">
        <v>965.13656859890398</v>
      </c>
      <c r="AB79" s="184">
        <v>4829.0796404506873</v>
      </c>
      <c r="AC79" s="184">
        <v>1216.2951219584165</v>
      </c>
      <c r="AD79" s="184">
        <v>473.27472080788817</v>
      </c>
      <c r="AE79" s="184">
        <v>3358.4615067638802</v>
      </c>
      <c r="AF79" s="184">
        <v>0</v>
      </c>
      <c r="AG79" s="184">
        <v>6169.7644629619399</v>
      </c>
      <c r="AH79" s="184">
        <v>0</v>
      </c>
      <c r="AI79" s="184">
        <v>0</v>
      </c>
      <c r="AJ79" s="184">
        <v>63560.795004499378</v>
      </c>
      <c r="AK79" s="184">
        <v>934.93248725132162</v>
      </c>
      <c r="AL79" s="184">
        <v>394.74410930417378</v>
      </c>
      <c r="AM79" s="184">
        <v>0</v>
      </c>
      <c r="AN79" s="184">
        <v>385.91522398718814</v>
      </c>
      <c r="AO79" s="184">
        <v>0</v>
      </c>
      <c r="AP79" s="184">
        <v>620.11302397459667</v>
      </c>
      <c r="AQ79" s="184">
        <v>0</v>
      </c>
      <c r="AR79" s="184">
        <v>0</v>
      </c>
      <c r="AS79" s="184">
        <v>0</v>
      </c>
      <c r="AT79" s="184">
        <v>4660.0250737573951</v>
      </c>
      <c r="AU79" s="184">
        <v>0</v>
      </c>
      <c r="AV79" s="184">
        <v>1778.8693709658687</v>
      </c>
      <c r="AW79" s="184">
        <v>2311.5415794392143</v>
      </c>
      <c r="AX79" s="252" t="s">
        <v>221</v>
      </c>
      <c r="AY79" s="252" t="s">
        <v>221</v>
      </c>
      <c r="AZ79" s="252" t="s">
        <v>221</v>
      </c>
      <c r="BA79" s="184">
        <v>135.45368788954286</v>
      </c>
      <c r="BB79" s="184">
        <v>694.51961667892965</v>
      </c>
      <c r="BC79" s="184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184">
        <v>0</v>
      </c>
      <c r="BI79" s="184">
        <v>85958.72446343406</v>
      </c>
      <c r="BJ79" s="252" t="s">
        <v>221</v>
      </c>
      <c r="BK79" s="184">
        <v>51.811616465468369</v>
      </c>
      <c r="BL79" s="184">
        <v>290.19152002408072</v>
      </c>
      <c r="BM79" s="184">
        <v>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>
        <v>322.25431406997586</v>
      </c>
      <c r="BT79" s="184">
        <v>0</v>
      </c>
      <c r="BU79" s="184">
        <v>0</v>
      </c>
      <c r="BV79" s="184">
        <v>1133.8147459707877</v>
      </c>
      <c r="BW79" s="184">
        <v>993.2495981608846</v>
      </c>
      <c r="BX79" s="184">
        <v>477.86341778184783</v>
      </c>
      <c r="BY79" s="184">
        <v>1021.3626277228653</v>
      </c>
      <c r="BZ79" s="184">
        <v>0</v>
      </c>
      <c r="CA79" s="184">
        <v>165.42543014983622</v>
      </c>
      <c r="CB79" s="184">
        <v>23.233908728909583</v>
      </c>
      <c r="CC79" s="252" t="s">
        <v>221</v>
      </c>
      <c r="CD79" s="252" t="s">
        <v>221</v>
      </c>
      <c r="CE79" s="195">
        <f t="shared" si="7"/>
        <v>374295.95320203307</v>
      </c>
      <c r="CF79" s="195"/>
    </row>
    <row r="80" spans="1:84" ht="12.65" customHeight="1" x14ac:dyDescent="0.35">
      <c r="A80" s="171" t="s">
        <v>251</v>
      </c>
      <c r="B80" s="175"/>
      <c r="C80" s="225">
        <v>463540.21</v>
      </c>
      <c r="D80" s="225">
        <v>966568.22999999986</v>
      </c>
      <c r="E80" s="184">
        <v>57548.88</v>
      </c>
      <c r="F80" s="184" t="s">
        <v>1270</v>
      </c>
      <c r="G80" s="184">
        <v>56682.75</v>
      </c>
      <c r="H80" s="184">
        <v>13144.38</v>
      </c>
      <c r="I80" s="184" t="s">
        <v>1270</v>
      </c>
      <c r="J80" s="184" t="s">
        <v>1270</v>
      </c>
      <c r="K80" s="184" t="s">
        <v>1270</v>
      </c>
      <c r="L80" s="184" t="s">
        <v>1270</v>
      </c>
      <c r="M80" s="184" t="s">
        <v>1270</v>
      </c>
      <c r="N80" s="184" t="s">
        <v>1270</v>
      </c>
      <c r="O80" s="184">
        <v>193123.69</v>
      </c>
      <c r="P80" s="184">
        <v>482747.39999999997</v>
      </c>
      <c r="Q80" s="184">
        <v>171122.75</v>
      </c>
      <c r="R80" s="184">
        <v>45.96</v>
      </c>
      <c r="S80" s="184">
        <v>10991.69</v>
      </c>
      <c r="T80" s="184" t="s">
        <v>1270</v>
      </c>
      <c r="U80" s="184">
        <v>37208.149999999994</v>
      </c>
      <c r="V80" s="184">
        <v>125924.53</v>
      </c>
      <c r="W80" s="184">
        <v>85653.66</v>
      </c>
      <c r="X80" s="184">
        <v>70262.53</v>
      </c>
      <c r="Y80" s="184">
        <v>267641.30000000005</v>
      </c>
      <c r="Z80" s="184">
        <v>85326.36</v>
      </c>
      <c r="AA80" s="184">
        <v>34583.879999999997</v>
      </c>
      <c r="AB80" s="184">
        <v>12618.59</v>
      </c>
      <c r="AC80" s="184">
        <v>2570.83</v>
      </c>
      <c r="AD80" s="184">
        <v>500.13</v>
      </c>
      <c r="AE80" s="184">
        <v>17977.84</v>
      </c>
      <c r="AF80" s="184" t="s">
        <v>1270</v>
      </c>
      <c r="AG80" s="184">
        <v>195667.68</v>
      </c>
      <c r="AH80" s="184" t="s">
        <v>1270</v>
      </c>
      <c r="AI80" s="184" t="s">
        <v>1270</v>
      </c>
      <c r="AJ80" s="184">
        <v>279577.71000000002</v>
      </c>
      <c r="AK80" s="184" t="s">
        <v>1270</v>
      </c>
      <c r="AL80" s="184" t="s">
        <v>1270</v>
      </c>
      <c r="AM80" s="184" t="s">
        <v>1270</v>
      </c>
      <c r="AN80" s="184">
        <v>5817.22</v>
      </c>
      <c r="AO80" s="184" t="s">
        <v>1270</v>
      </c>
      <c r="AP80" s="184" t="s">
        <v>1270</v>
      </c>
      <c r="AQ80" s="184" t="s">
        <v>1270</v>
      </c>
      <c r="AR80" s="184" t="s">
        <v>1270</v>
      </c>
      <c r="AS80" s="184" t="s">
        <v>1270</v>
      </c>
      <c r="AT80" s="184">
        <v>281.40999999999997</v>
      </c>
      <c r="AU80" s="184" t="s">
        <v>1270</v>
      </c>
      <c r="AV80" s="184">
        <v>14022.18</v>
      </c>
      <c r="AW80" s="184">
        <v>6946.27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184" t="s">
        <v>1270</v>
      </c>
      <c r="BC80" s="184" t="s">
        <v>1270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184" t="s">
        <v>1270</v>
      </c>
      <c r="BI80" s="184">
        <v>2317.4299999999998</v>
      </c>
      <c r="BJ80" s="252" t="s">
        <v>221</v>
      </c>
      <c r="BK80" s="184" t="s">
        <v>1270</v>
      </c>
      <c r="BL80" s="184" t="s">
        <v>1270</v>
      </c>
      <c r="BM80" s="184" t="s">
        <v>1270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184" t="s">
        <v>1270</v>
      </c>
      <c r="BT80" s="184" t="s">
        <v>1270</v>
      </c>
      <c r="BU80" s="184" t="s">
        <v>1270</v>
      </c>
      <c r="BV80" s="184" t="s">
        <v>1270</v>
      </c>
      <c r="BW80" s="184" t="s">
        <v>1270</v>
      </c>
      <c r="BX80" s="184" t="s">
        <v>1270</v>
      </c>
      <c r="BY80" s="184" t="s">
        <v>1270</v>
      </c>
      <c r="BZ80" s="184" t="s">
        <v>1270</v>
      </c>
      <c r="CA80" s="184" t="s">
        <v>1270</v>
      </c>
      <c r="CB80" s="184" t="s">
        <v>1270</v>
      </c>
      <c r="CC80" s="252" t="s">
        <v>221</v>
      </c>
      <c r="CD80" s="252" t="s">
        <v>221</v>
      </c>
      <c r="CE80" s="195">
        <f t="shared" si="7"/>
        <v>3660413.6399999997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>
        <v>366.2</v>
      </c>
      <c r="D81" s="187">
        <v>565.49000000000012</v>
      </c>
      <c r="E81" s="187">
        <v>83.5</v>
      </c>
      <c r="F81" s="187" t="s">
        <v>1270</v>
      </c>
      <c r="G81" s="187">
        <v>20.310000000000002</v>
      </c>
      <c r="H81" s="187">
        <v>42.26</v>
      </c>
      <c r="I81" s="187" t="s">
        <v>1270</v>
      </c>
      <c r="J81" s="187" t="s">
        <v>1270</v>
      </c>
      <c r="K81" s="187" t="s">
        <v>1270</v>
      </c>
      <c r="L81" s="187" t="s">
        <v>1270</v>
      </c>
      <c r="M81" s="187" t="s">
        <v>1270</v>
      </c>
      <c r="N81" s="187" t="s">
        <v>1270</v>
      </c>
      <c r="O81" s="187">
        <v>114.19999999999999</v>
      </c>
      <c r="P81" s="187">
        <v>182.24</v>
      </c>
      <c r="Q81" s="187">
        <v>96.23</v>
      </c>
      <c r="R81" s="187">
        <v>0.01</v>
      </c>
      <c r="S81" s="187">
        <v>0</v>
      </c>
      <c r="T81" s="187" t="s">
        <v>1270</v>
      </c>
      <c r="U81" s="187">
        <v>0.21000000000000002</v>
      </c>
      <c r="V81" s="187">
        <v>51.92</v>
      </c>
      <c r="W81" s="187">
        <v>0</v>
      </c>
      <c r="X81" s="187">
        <v>0</v>
      </c>
      <c r="Y81" s="187">
        <v>24.73</v>
      </c>
      <c r="Z81" s="187">
        <v>7.98</v>
      </c>
      <c r="AA81" s="187" t="s">
        <v>1270</v>
      </c>
      <c r="AB81" s="187">
        <v>0.86</v>
      </c>
      <c r="AC81" s="187" t="s">
        <v>1270</v>
      </c>
      <c r="AD81" s="187">
        <v>6.15</v>
      </c>
      <c r="AE81" s="187" t="s">
        <v>1270</v>
      </c>
      <c r="AF81" s="187" t="s">
        <v>1270</v>
      </c>
      <c r="AG81" s="187">
        <v>88.52</v>
      </c>
      <c r="AH81" s="187" t="s">
        <v>1270</v>
      </c>
      <c r="AI81" s="187" t="s">
        <v>1270</v>
      </c>
      <c r="AJ81" s="187">
        <v>226.02999999999994</v>
      </c>
      <c r="AK81" s="187" t="s">
        <v>1270</v>
      </c>
      <c r="AL81" s="187" t="s">
        <v>1270</v>
      </c>
      <c r="AM81" s="187" t="s">
        <v>1270</v>
      </c>
      <c r="AN81" s="187">
        <v>0.02</v>
      </c>
      <c r="AO81" s="187" t="s">
        <v>1270</v>
      </c>
      <c r="AP81" s="187">
        <v>40.119999999999997</v>
      </c>
      <c r="AQ81" s="187" t="s">
        <v>1270</v>
      </c>
      <c r="AR81" s="187" t="s">
        <v>1270</v>
      </c>
      <c r="AS81" s="187" t="s">
        <v>1270</v>
      </c>
      <c r="AT81" s="187">
        <v>39.47</v>
      </c>
      <c r="AU81" s="187" t="s">
        <v>1270</v>
      </c>
      <c r="AV81" s="187">
        <v>24.04</v>
      </c>
      <c r="AW81" s="252" t="s">
        <v>221</v>
      </c>
      <c r="AX81" s="252" t="s">
        <v>221</v>
      </c>
      <c r="AY81" s="252" t="s">
        <v>221</v>
      </c>
      <c r="AZ81" s="252" t="s">
        <v>221</v>
      </c>
      <c r="BA81" s="252" t="s">
        <v>221</v>
      </c>
      <c r="BB81" s="252" t="s">
        <v>221</v>
      </c>
      <c r="BC81" s="252" t="s">
        <v>221</v>
      </c>
      <c r="BD81" s="252" t="s">
        <v>221</v>
      </c>
      <c r="BE81" s="252" t="s">
        <v>221</v>
      </c>
      <c r="BF81" s="252" t="s">
        <v>221</v>
      </c>
      <c r="BG81" s="252" t="s">
        <v>221</v>
      </c>
      <c r="BH81" s="252" t="s">
        <v>221</v>
      </c>
      <c r="BI81" s="252" t="s">
        <v>221</v>
      </c>
      <c r="BJ81" s="252" t="s">
        <v>221</v>
      </c>
      <c r="BK81" s="252" t="s">
        <v>221</v>
      </c>
      <c r="BL81" s="252" t="s">
        <v>221</v>
      </c>
      <c r="BM81" s="252" t="s">
        <v>221</v>
      </c>
      <c r="BN81" s="252" t="s">
        <v>221</v>
      </c>
      <c r="BO81" s="252" t="s">
        <v>221</v>
      </c>
      <c r="BP81" s="252" t="s">
        <v>221</v>
      </c>
      <c r="BQ81" s="252" t="s">
        <v>221</v>
      </c>
      <c r="BR81" s="252" t="s">
        <v>221</v>
      </c>
      <c r="BS81" s="252" t="s">
        <v>221</v>
      </c>
      <c r="BT81" s="252" t="s">
        <v>221</v>
      </c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1980.49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5" t="s">
        <v>1271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1272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 t="s">
        <v>1273</v>
      </c>
      <c r="D85" s="205"/>
      <c r="E85" s="204"/>
    </row>
    <row r="86" spans="1:84" ht="12.65" customHeight="1" x14ac:dyDescent="0.35">
      <c r="A86" s="173" t="s">
        <v>1251</v>
      </c>
      <c r="B86" s="172"/>
      <c r="C86" s="227" t="s">
        <v>1274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 t="s">
        <v>1274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 t="s">
        <v>1275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 t="s">
        <v>1276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 t="s">
        <v>1277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 t="s">
        <v>1278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 t="s">
        <v>1279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 t="s">
        <v>1280</v>
      </c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 t="s">
        <v>1281</v>
      </c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>
        <v>1</v>
      </c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>
        <v>22177</v>
      </c>
      <c r="D112" s="174">
        <v>154203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280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3" t="s">
        <v>281</v>
      </c>
      <c r="B115" s="172" t="s">
        <v>256</v>
      </c>
      <c r="C115" s="189">
        <v>1942</v>
      </c>
      <c r="D115" s="174">
        <v>3853</v>
      </c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>
        <v>141</v>
      </c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>
        <v>351</v>
      </c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>
        <v>89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>
        <v>41</v>
      </c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>
        <v>21</v>
      </c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>
        <v>37</v>
      </c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>
        <v>0</v>
      </c>
      <c r="D124" s="175"/>
      <c r="E124" s="175"/>
    </row>
    <row r="125" spans="1:5" ht="12.65" customHeight="1" x14ac:dyDescent="0.35">
      <c r="A125" s="173" t="s">
        <v>289</v>
      </c>
      <c r="B125" s="172"/>
      <c r="C125" s="189">
        <v>0</v>
      </c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>
        <v>3</v>
      </c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683</v>
      </c>
    </row>
    <row r="129" spans="1:6" ht="12.65" customHeight="1" x14ac:dyDescent="0.35">
      <c r="A129" s="173" t="s">
        <v>292</v>
      </c>
      <c r="B129" s="172" t="s">
        <v>256</v>
      </c>
      <c r="C129" s="189">
        <v>683</v>
      </c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>
        <v>48</v>
      </c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>
        <v>8575</v>
      </c>
      <c r="C139" s="189">
        <v>4145</v>
      </c>
      <c r="D139" s="174">
        <v>9457</v>
      </c>
      <c r="E139" s="175">
        <f>SUM(B139:D139)</f>
        <v>22177</v>
      </c>
    </row>
    <row r="140" spans="1:6" ht="12.65" customHeight="1" x14ac:dyDescent="0.35">
      <c r="A140" s="173" t="s">
        <v>215</v>
      </c>
      <c r="B140" s="174">
        <v>59626</v>
      </c>
      <c r="C140" s="189">
        <v>31577</v>
      </c>
      <c r="D140" s="174">
        <v>63000</v>
      </c>
      <c r="E140" s="175">
        <f>SUM(B140:D140)</f>
        <v>154203</v>
      </c>
    </row>
    <row r="141" spans="1:6" ht="12.65" customHeight="1" x14ac:dyDescent="0.35">
      <c r="A141" s="173" t="s">
        <v>298</v>
      </c>
      <c r="B141" s="174">
        <v>183738</v>
      </c>
      <c r="C141" s="174">
        <v>84807</v>
      </c>
      <c r="D141" s="174">
        <v>330172</v>
      </c>
      <c r="E141" s="175">
        <f>SUM(B141:D141)</f>
        <v>598717</v>
      </c>
    </row>
    <row r="142" spans="1:6" ht="12.65" customHeight="1" x14ac:dyDescent="0.35">
      <c r="A142" s="173" t="s">
        <v>245</v>
      </c>
      <c r="B142" s="174">
        <v>703969565</v>
      </c>
      <c r="C142" s="189">
        <v>322896335</v>
      </c>
      <c r="D142" s="174">
        <v>834585608</v>
      </c>
      <c r="E142" s="175">
        <f>SUM(B142:D142)</f>
        <v>1861451508</v>
      </c>
      <c r="F142" s="199"/>
    </row>
    <row r="143" spans="1:6" ht="12.65" customHeight="1" x14ac:dyDescent="0.35">
      <c r="A143" s="173" t="s">
        <v>246</v>
      </c>
      <c r="B143" s="174">
        <v>553887006</v>
      </c>
      <c r="C143" s="189">
        <v>234532430</v>
      </c>
      <c r="D143" s="174">
        <v>885737122</v>
      </c>
      <c r="E143" s="175">
        <f>SUM(B143:D143)</f>
        <v>1674156558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215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298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173" t="s">
        <v>246</v>
      </c>
      <c r="B149" s="174">
        <v>0</v>
      </c>
      <c r="C149" s="189">
        <v>0</v>
      </c>
      <c r="D149" s="174">
        <v>0</v>
      </c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215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298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3" t="s">
        <v>246</v>
      </c>
      <c r="B155" s="174">
        <v>0</v>
      </c>
      <c r="C155" s="189">
        <v>0</v>
      </c>
      <c r="D155" s="174">
        <v>0</v>
      </c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>
        <v>15589818</v>
      </c>
      <c r="C158" s="174">
        <v>10241035</v>
      </c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>
        <v>33240763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>
        <v>549165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>
        <v>3127813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>
        <v>78099363</v>
      </c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>
        <v>0</v>
      </c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>
        <v>25356306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3026652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>
        <v>0</v>
      </c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143400062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>
        <v>10996159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>
        <v>6723914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17720073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>
        <v>7343732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>
        <v>1573900</v>
      </c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8917632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>
        <v>659827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>
        <v>0</v>
      </c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659827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>
        <v>14792396</v>
      </c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>
        <v>0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14792396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>
        <v>2631402</v>
      </c>
      <c r="C196" s="189">
        <v>10816822</v>
      </c>
      <c r="D196" s="174">
        <v>2631402</v>
      </c>
      <c r="E196" s="175">
        <f t="shared" ref="E196:E204" si="9">SUM(B196:C196)-D196</f>
        <v>10816822</v>
      </c>
    </row>
    <row r="197" spans="1:8" ht="12.65" customHeight="1" x14ac:dyDescent="0.35">
      <c r="A197" s="173" t="s">
        <v>333</v>
      </c>
      <c r="B197" s="174">
        <v>8213656</v>
      </c>
      <c r="C197" s="189">
        <v>5477181</v>
      </c>
      <c r="D197" s="174">
        <v>0</v>
      </c>
      <c r="E197" s="175">
        <f t="shared" si="9"/>
        <v>13690837</v>
      </c>
    </row>
    <row r="198" spans="1:8" ht="12.65" customHeight="1" x14ac:dyDescent="0.35">
      <c r="A198" s="173" t="s">
        <v>334</v>
      </c>
      <c r="B198" s="174">
        <v>759855973</v>
      </c>
      <c r="C198" s="189">
        <v>172668263</v>
      </c>
      <c r="D198" s="174">
        <v>426999</v>
      </c>
      <c r="E198" s="175">
        <f t="shared" si="9"/>
        <v>932097237</v>
      </c>
    </row>
    <row r="199" spans="1:8" ht="12.65" customHeight="1" x14ac:dyDescent="0.35">
      <c r="A199" s="173" t="s">
        <v>335</v>
      </c>
      <c r="B199" s="174">
        <v>117373716</v>
      </c>
      <c r="C199" s="189">
        <v>46372208</v>
      </c>
      <c r="D199" s="174">
        <v>0</v>
      </c>
      <c r="E199" s="175">
        <f t="shared" si="9"/>
        <v>163745924</v>
      </c>
    </row>
    <row r="200" spans="1:8" ht="12.65" customHeight="1" x14ac:dyDescent="0.35">
      <c r="A200" s="173" t="s">
        <v>336</v>
      </c>
      <c r="B200" s="174">
        <v>1630674</v>
      </c>
      <c r="C200" s="189">
        <v>0</v>
      </c>
      <c r="D200" s="174">
        <v>-56693</v>
      </c>
      <c r="E200" s="175">
        <f t="shared" si="9"/>
        <v>1687367</v>
      </c>
    </row>
    <row r="201" spans="1:8" ht="12.65" customHeight="1" x14ac:dyDescent="0.35">
      <c r="A201" s="173" t="s">
        <v>337</v>
      </c>
      <c r="B201" s="174">
        <v>396741513</v>
      </c>
      <c r="C201" s="189">
        <v>86215732</v>
      </c>
      <c r="D201" s="174">
        <v>30442540</v>
      </c>
      <c r="E201" s="175">
        <f t="shared" si="9"/>
        <v>452514705</v>
      </c>
    </row>
    <row r="202" spans="1:8" ht="12.65" customHeight="1" x14ac:dyDescent="0.35">
      <c r="A202" s="173" t="s">
        <v>338</v>
      </c>
      <c r="B202" s="174">
        <v>0</v>
      </c>
      <c r="C202" s="189">
        <v>0</v>
      </c>
      <c r="D202" s="174">
        <v>0</v>
      </c>
      <c r="E202" s="175">
        <f t="shared" si="9"/>
        <v>0</v>
      </c>
    </row>
    <row r="203" spans="1:8" ht="12.65" customHeight="1" x14ac:dyDescent="0.35">
      <c r="A203" s="173" t="s">
        <v>339</v>
      </c>
      <c r="B203" s="174">
        <v>0</v>
      </c>
      <c r="C203" s="189">
        <v>0</v>
      </c>
      <c r="D203" s="174">
        <v>0</v>
      </c>
      <c r="E203" s="175">
        <f t="shared" si="9"/>
        <v>0</v>
      </c>
    </row>
    <row r="204" spans="1:8" ht="12.65" customHeight="1" x14ac:dyDescent="0.35">
      <c r="A204" s="173" t="s">
        <v>340</v>
      </c>
      <c r="B204" s="174">
        <v>18775877</v>
      </c>
      <c r="C204" s="189">
        <v>26058253</v>
      </c>
      <c r="D204" s="174">
        <v>827585</v>
      </c>
      <c r="E204" s="175">
        <f t="shared" si="9"/>
        <v>44006545</v>
      </c>
    </row>
    <row r="205" spans="1:8" ht="12.65" customHeight="1" x14ac:dyDescent="0.35">
      <c r="A205" s="173" t="s">
        <v>203</v>
      </c>
      <c r="B205" s="175">
        <f>SUM(B196:B204)</f>
        <v>1305222811</v>
      </c>
      <c r="C205" s="191">
        <f>SUM(C196:C204)</f>
        <v>347608459</v>
      </c>
      <c r="D205" s="175">
        <f>SUM(D196:D204)</f>
        <v>34271833</v>
      </c>
      <c r="E205" s="175">
        <f>SUM(E196:E204)</f>
        <v>1618559437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>
        <v>3203326</v>
      </c>
      <c r="C210" s="189">
        <v>5513196</v>
      </c>
      <c r="D210" s="174">
        <v>0</v>
      </c>
      <c r="E210" s="175">
        <f t="shared" ref="E210:E217" si="10">SUM(B210:C210)-D210</f>
        <v>8716522</v>
      </c>
      <c r="H210" s="262"/>
    </row>
    <row r="211" spans="1:8" ht="12.65" customHeight="1" x14ac:dyDescent="0.35">
      <c r="A211" s="173" t="s">
        <v>334</v>
      </c>
      <c r="B211" s="174">
        <v>334211293</v>
      </c>
      <c r="C211" s="189">
        <v>127307815</v>
      </c>
      <c r="D211" s="174">
        <v>426999</v>
      </c>
      <c r="E211" s="175">
        <f t="shared" si="10"/>
        <v>461092109</v>
      </c>
      <c r="H211" s="262"/>
    </row>
    <row r="212" spans="1:8" ht="12.65" customHeight="1" x14ac:dyDescent="0.35">
      <c r="A212" s="173" t="s">
        <v>335</v>
      </c>
      <c r="B212" s="174">
        <v>89470239</v>
      </c>
      <c r="C212" s="189">
        <v>50949033</v>
      </c>
      <c r="D212" s="174">
        <v>0</v>
      </c>
      <c r="E212" s="175">
        <f t="shared" si="10"/>
        <v>140419272</v>
      </c>
      <c r="H212" s="262"/>
    </row>
    <row r="213" spans="1:8" ht="12.65" customHeight="1" x14ac:dyDescent="0.35">
      <c r="A213" s="173" t="s">
        <v>336</v>
      </c>
      <c r="B213" s="174">
        <v>0</v>
      </c>
      <c r="C213" s="189">
        <v>0</v>
      </c>
      <c r="D213" s="174">
        <v>0</v>
      </c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>
        <v>350813524</v>
      </c>
      <c r="C214" s="189">
        <v>85986012</v>
      </c>
      <c r="D214" s="174">
        <v>30390137</v>
      </c>
      <c r="E214" s="175">
        <f t="shared" si="10"/>
        <v>406409399</v>
      </c>
      <c r="H214" s="262"/>
    </row>
    <row r="215" spans="1:8" ht="12.65" customHeight="1" x14ac:dyDescent="0.35">
      <c r="A215" s="173" t="s">
        <v>338</v>
      </c>
      <c r="B215" s="174">
        <v>0</v>
      </c>
      <c r="C215" s="189">
        <v>0</v>
      </c>
      <c r="D215" s="174">
        <v>0</v>
      </c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>
        <v>0</v>
      </c>
      <c r="C216" s="189">
        <v>0</v>
      </c>
      <c r="D216" s="174">
        <v>0</v>
      </c>
      <c r="E216" s="175">
        <f t="shared" si="10"/>
        <v>0</v>
      </c>
      <c r="H216" s="262"/>
    </row>
    <row r="217" spans="1:8" ht="12.65" customHeight="1" x14ac:dyDescent="0.35">
      <c r="A217" s="173" t="s">
        <v>340</v>
      </c>
      <c r="B217" s="174">
        <v>0</v>
      </c>
      <c r="C217" s="189">
        <v>0</v>
      </c>
      <c r="D217" s="174">
        <v>0</v>
      </c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777698382</v>
      </c>
      <c r="C218" s="191">
        <f>SUM(C209:C217)</f>
        <v>269756056</v>
      </c>
      <c r="D218" s="175">
        <f>SUM(D209:D217)</f>
        <v>30817136</v>
      </c>
      <c r="E218" s="175">
        <f>SUM(E209:E217)</f>
        <v>1016637302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>
        <v>908826431</v>
      </c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>
        <v>398348969</v>
      </c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>
        <v>0</v>
      </c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>
        <v>0</v>
      </c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>
        <v>763008435</v>
      </c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2070183835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>
        <v>10132</v>
      </c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>
        <v>13636055</v>
      </c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>
        <v>25095899</v>
      </c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38731954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>
        <v>0</v>
      </c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2108915789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>
        <v>143267297</v>
      </c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>
        <v>0</v>
      </c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>
        <v>544994038</v>
      </c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>
        <v>345518342</v>
      </c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>
        <v>0</v>
      </c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>
        <v>45137447</v>
      </c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>
        <v>908103</v>
      </c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>
        <v>30236943</v>
      </c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>
        <v>13567918</v>
      </c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432593404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>
        <v>189256190</v>
      </c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>
        <v>0</v>
      </c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>
        <v>7785204</v>
      </c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197041394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>
        <v>10816822</v>
      </c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>
        <v>13690837</v>
      </c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>
        <v>932097237</v>
      </c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>
        <v>163745924</v>
      </c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>
        <v>1687367</v>
      </c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>
        <v>452514705</v>
      </c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>
        <v>0</v>
      </c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>
        <v>44006545</v>
      </c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1618559437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>
        <v>1016637300</v>
      </c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601922137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>
        <v>0</v>
      </c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>
        <v>208441663</v>
      </c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>
        <v>134905300</v>
      </c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343346963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>
        <v>0</v>
      </c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1574903898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>
        <v>0</v>
      </c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>
        <v>58329554</v>
      </c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>
        <v>73686068</v>
      </c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>
        <v>1281650</v>
      </c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>
        <v>110000000</v>
      </c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>
        <v>38917931</v>
      </c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>
        <v>44298165</v>
      </c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>
        <v>18248396</v>
      </c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344761764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>
        <v>0</v>
      </c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>
        <v>151765232</v>
      </c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151765232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>
        <v>0</v>
      </c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>
        <v>18248396</v>
      </c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>
        <v>334042873</v>
      </c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>
        <v>524486582</v>
      </c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876777851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18248396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858529455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>
        <v>219847447</v>
      </c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>
        <v>0</v>
      </c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>
        <v>0</v>
      </c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1574903898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1574903898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>
        <v>1861451508</v>
      </c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>
        <v>1674156558</v>
      </c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3535608066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>
        <v>7430335</v>
      </c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>
        <v>2070183836</v>
      </c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>
        <v>38731954</v>
      </c>
      <c r="D364" s="175"/>
      <c r="E364" s="175"/>
    </row>
    <row r="365" spans="1:5" ht="12.65" customHeight="1" x14ac:dyDescent="0.35">
      <c r="A365" s="173" t="s">
        <v>359</v>
      </c>
      <c r="B365" s="175"/>
      <c r="C365" s="189">
        <v>0</v>
      </c>
      <c r="D365" s="175">
        <f>SUM(C362:C364)</f>
        <v>2116346125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1419261941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>
        <v>126246596</v>
      </c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>
        <v>9313576</v>
      </c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135560172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1554822113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>
        <v>494824035</v>
      </c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>
        <v>143400062</v>
      </c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>
        <v>113426528</v>
      </c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>
        <v>379912137</v>
      </c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>
        <v>8281139</v>
      </c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>
        <v>371591707</v>
      </c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>
        <v>52623414</v>
      </c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>
        <v>17720073</v>
      </c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>
        <v>8917632</v>
      </c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>
        <v>659827</v>
      </c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>
        <v>14792396</v>
      </c>
      <c r="D386" s="175"/>
      <c r="E386" s="175"/>
    </row>
    <row r="387" spans="1:6" ht="12.65" customHeight="1" x14ac:dyDescent="0.35">
      <c r="A387" s="171" t="s">
        <v>450</v>
      </c>
      <c r="B387" s="172"/>
      <c r="C387" s="189">
        <v>7430335</v>
      </c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>
        <v>2279223</v>
      </c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1615858508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-61036395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>
        <v>89402509</v>
      </c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28366114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>
        <v>0</v>
      </c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28366114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str">
        <f>C85&amp;"   "&amp;"H-"&amp;FIXED(C84,0,TRUE)&amp;"     FYE "&amp;C83</f>
        <v>University of Washington Medical Center   H-0     FYE 06/30/2020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22177</v>
      </c>
      <c r="C413" s="194">
        <f>E139</f>
        <v>22177</v>
      </c>
      <c r="D413" s="179"/>
    </row>
    <row r="414" spans="1:5" ht="12.65" customHeight="1" x14ac:dyDescent="0.35">
      <c r="A414" s="179" t="s">
        <v>464</v>
      </c>
      <c r="B414" s="179">
        <f>D112</f>
        <v>154203</v>
      </c>
      <c r="C414" s="179">
        <f>E140</f>
        <v>154203</v>
      </c>
      <c r="D414" s="194">
        <f>SUM(C59:H59)+N59</f>
        <v>154203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1942</v>
      </c>
    </row>
    <row r="423" spans="1:7" ht="12.65" customHeight="1" x14ac:dyDescent="0.35">
      <c r="A423" s="179" t="s">
        <v>1244</v>
      </c>
      <c r="B423" s="179">
        <f>D115</f>
        <v>3853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494824035</v>
      </c>
      <c r="C426" s="179">
        <f t="shared" ref="C426:C433" si="12">CE61</f>
        <v>494824035.72000027</v>
      </c>
      <c r="D426" s="179"/>
    </row>
    <row r="427" spans="1:7" ht="12.65" customHeight="1" x14ac:dyDescent="0.35">
      <c r="A427" s="179" t="s">
        <v>3</v>
      </c>
      <c r="B427" s="179">
        <f t="shared" si="11"/>
        <v>143400062</v>
      </c>
      <c r="C427" s="179">
        <f t="shared" si="12"/>
        <v>143400063</v>
      </c>
      <c r="D427" s="179">
        <f>D174</f>
        <v>143400062</v>
      </c>
    </row>
    <row r="428" spans="1:7" ht="12.65" customHeight="1" x14ac:dyDescent="0.35">
      <c r="A428" s="179" t="s">
        <v>236</v>
      </c>
      <c r="B428" s="179">
        <f t="shared" si="11"/>
        <v>113426528</v>
      </c>
      <c r="C428" s="179">
        <f t="shared" si="12"/>
        <v>113426528.48</v>
      </c>
      <c r="D428" s="179"/>
    </row>
    <row r="429" spans="1:7" ht="12.65" customHeight="1" x14ac:dyDescent="0.35">
      <c r="A429" s="179" t="s">
        <v>237</v>
      </c>
      <c r="B429" s="179">
        <f t="shared" si="11"/>
        <v>379912137</v>
      </c>
      <c r="C429" s="179">
        <f t="shared" si="12"/>
        <v>379912136.99999988</v>
      </c>
      <c r="D429" s="179"/>
    </row>
    <row r="430" spans="1:7" ht="12.65" customHeight="1" x14ac:dyDescent="0.35">
      <c r="A430" s="179" t="s">
        <v>444</v>
      </c>
      <c r="B430" s="179">
        <f t="shared" si="11"/>
        <v>8281139</v>
      </c>
      <c r="C430" s="179">
        <f t="shared" si="12"/>
        <v>8281138.5300000003</v>
      </c>
      <c r="D430" s="179"/>
    </row>
    <row r="431" spans="1:7" ht="12.65" customHeight="1" x14ac:dyDescent="0.35">
      <c r="A431" s="179" t="s">
        <v>445</v>
      </c>
      <c r="B431" s="179">
        <f t="shared" si="11"/>
        <v>371591707</v>
      </c>
      <c r="C431" s="179">
        <f t="shared" si="12"/>
        <v>371591707.43999988</v>
      </c>
      <c r="D431" s="179"/>
    </row>
    <row r="432" spans="1:7" ht="12.65" customHeight="1" x14ac:dyDescent="0.35">
      <c r="A432" s="179" t="s">
        <v>6</v>
      </c>
      <c r="B432" s="179">
        <f t="shared" si="11"/>
        <v>52623414</v>
      </c>
      <c r="C432" s="179">
        <f t="shared" si="12"/>
        <v>52623416</v>
      </c>
      <c r="D432" s="179">
        <f>C218</f>
        <v>269756056</v>
      </c>
    </row>
    <row r="433" spans="1:7" ht="12.65" customHeight="1" x14ac:dyDescent="0.35">
      <c r="A433" s="179" t="s">
        <v>474</v>
      </c>
      <c r="B433" s="179">
        <f t="shared" si="11"/>
        <v>17720073</v>
      </c>
      <c r="C433" s="179">
        <f t="shared" si="12"/>
        <v>17720073.390000004</v>
      </c>
      <c r="D433" s="179">
        <f>D178</f>
        <v>17720073</v>
      </c>
    </row>
    <row r="434" spans="1:7" ht="12.65" customHeight="1" x14ac:dyDescent="0.35">
      <c r="A434" s="179" t="s">
        <v>447</v>
      </c>
      <c r="B434" s="179">
        <f t="shared" si="11"/>
        <v>8917632</v>
      </c>
      <c r="C434" s="179"/>
      <c r="D434" s="179">
        <f>D182</f>
        <v>8917632</v>
      </c>
    </row>
    <row r="435" spans="1:7" ht="12.65" customHeight="1" x14ac:dyDescent="0.35">
      <c r="A435" s="179" t="s">
        <v>475</v>
      </c>
      <c r="B435" s="179">
        <f t="shared" si="11"/>
        <v>659827</v>
      </c>
      <c r="C435" s="179"/>
      <c r="D435" s="179">
        <f>D187</f>
        <v>659827</v>
      </c>
    </row>
    <row r="436" spans="1:7" ht="12.65" customHeight="1" x14ac:dyDescent="0.35">
      <c r="A436" s="194" t="s">
        <v>449</v>
      </c>
      <c r="B436" s="194">
        <f t="shared" si="11"/>
        <v>14792396</v>
      </c>
      <c r="C436" s="194"/>
      <c r="D436" s="194">
        <f>D191</f>
        <v>14792396</v>
      </c>
    </row>
    <row r="437" spans="1:7" ht="12.65" customHeight="1" x14ac:dyDescent="0.35">
      <c r="A437" s="194" t="s">
        <v>476</v>
      </c>
      <c r="B437" s="194">
        <f>C384+C385+C386</f>
        <v>24369855</v>
      </c>
      <c r="C437" s="194">
        <f>CD70</f>
        <v>0</v>
      </c>
      <c r="D437" s="194">
        <f>D182+D187+D191</f>
        <v>24369855</v>
      </c>
    </row>
    <row r="438" spans="1:7" ht="12.65" customHeight="1" x14ac:dyDescent="0.35">
      <c r="A438" s="179" t="s">
        <v>1263</v>
      </c>
      <c r="B438" s="179">
        <f>C387</f>
        <v>7430335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2279223</v>
      </c>
      <c r="C439" s="194">
        <f>SUM(C70:CC70)</f>
        <v>26649076.970000003</v>
      </c>
      <c r="D439" s="179"/>
    </row>
    <row r="440" spans="1:7" ht="12.65" customHeight="1" x14ac:dyDescent="0.35">
      <c r="A440" s="179" t="s">
        <v>477</v>
      </c>
      <c r="B440" s="194">
        <f>B437+B439</f>
        <v>26649078</v>
      </c>
      <c r="C440" s="194">
        <f>CE70</f>
        <v>26649076.970000003</v>
      </c>
      <c r="D440" s="179"/>
    </row>
    <row r="441" spans="1:7" ht="12.65" customHeight="1" x14ac:dyDescent="0.35">
      <c r="A441" s="179" t="s">
        <v>478</v>
      </c>
      <c r="B441" s="179">
        <f>D389</f>
        <v>1615858508</v>
      </c>
      <c r="C441" s="179">
        <f>SUM(C426:C436)+C438+C440</f>
        <v>1608428176.5300002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2070183835</v>
      </c>
      <c r="C444" s="179">
        <f>C362</f>
        <v>7430335</v>
      </c>
      <c r="D444" s="179"/>
    </row>
    <row r="445" spans="1:7" ht="12.65" customHeight="1" x14ac:dyDescent="0.35">
      <c r="A445" s="179" t="s">
        <v>351</v>
      </c>
      <c r="B445" s="179">
        <f>D235</f>
        <v>38731954</v>
      </c>
      <c r="C445" s="179">
        <f>C363</f>
        <v>2070183836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38731954</v>
      </c>
      <c r="D446" s="179"/>
    </row>
    <row r="447" spans="1:7" ht="12.65" customHeight="1" x14ac:dyDescent="0.35">
      <c r="A447" s="179" t="s">
        <v>358</v>
      </c>
      <c r="B447" s="179">
        <f>D241</f>
        <v>2108915789</v>
      </c>
      <c r="C447" s="179">
        <f>D365</f>
        <v>2116346125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10132</v>
      </c>
    </row>
    <row r="453" spans="1:7" ht="12.65" customHeight="1" x14ac:dyDescent="0.35">
      <c r="A453" s="179" t="s">
        <v>168</v>
      </c>
      <c r="B453" s="179">
        <f>C232</f>
        <v>13636055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25095899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126246596</v>
      </c>
      <c r="C457" s="194">
        <f>CE71</f>
        <v>126246596.04000001</v>
      </c>
      <c r="D457" s="194"/>
    </row>
    <row r="458" spans="1:7" ht="12.65" customHeight="1" x14ac:dyDescent="0.35">
      <c r="A458" s="179" t="s">
        <v>244</v>
      </c>
      <c r="B458" s="194">
        <f>C369</f>
        <v>9313576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1861451508</v>
      </c>
      <c r="C462" s="194">
        <f>CE74</f>
        <v>1861451507.6400001</v>
      </c>
      <c r="D462" s="194">
        <f>E142+E148+E154</f>
        <v>1861451508</v>
      </c>
    </row>
    <row r="463" spans="1:7" ht="12.65" customHeight="1" x14ac:dyDescent="0.35">
      <c r="A463" s="179" t="s">
        <v>246</v>
      </c>
      <c r="B463" s="194">
        <f>C359</f>
        <v>1674156558</v>
      </c>
      <c r="C463" s="194">
        <f>CE75</f>
        <v>1674156558.0599999</v>
      </c>
      <c r="D463" s="194">
        <f>E143+E149+E155</f>
        <v>1674156558</v>
      </c>
    </row>
    <row r="464" spans="1:7" ht="12.65" customHeight="1" x14ac:dyDescent="0.35">
      <c r="A464" s="179" t="s">
        <v>247</v>
      </c>
      <c r="B464" s="194">
        <f>D360</f>
        <v>3535608066</v>
      </c>
      <c r="C464" s="194">
        <f>CE76</f>
        <v>3535608065.6999993</v>
      </c>
      <c r="D464" s="194">
        <f>D462+D463</f>
        <v>3535608066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10816822</v>
      </c>
      <c r="C467" s="179">
        <f>E196</f>
        <v>10816822</v>
      </c>
      <c r="D467" s="179"/>
    </row>
    <row r="468" spans="1:7" ht="12.65" customHeight="1" x14ac:dyDescent="0.35">
      <c r="A468" s="179" t="s">
        <v>333</v>
      </c>
      <c r="B468" s="179">
        <f t="shared" si="13"/>
        <v>13690837</v>
      </c>
      <c r="C468" s="179">
        <f>E197</f>
        <v>13690837</v>
      </c>
      <c r="D468" s="179"/>
    </row>
    <row r="469" spans="1:7" ht="12.65" customHeight="1" x14ac:dyDescent="0.35">
      <c r="A469" s="179" t="s">
        <v>334</v>
      </c>
      <c r="B469" s="179">
        <f t="shared" si="13"/>
        <v>932097237</v>
      </c>
      <c r="C469" s="179">
        <f>E198</f>
        <v>932097237</v>
      </c>
      <c r="D469" s="179"/>
    </row>
    <row r="470" spans="1:7" ht="12.65" customHeight="1" x14ac:dyDescent="0.35">
      <c r="A470" s="179" t="s">
        <v>494</v>
      </c>
      <c r="B470" s="179">
        <f t="shared" si="13"/>
        <v>163745924</v>
      </c>
      <c r="C470" s="179">
        <f>E199</f>
        <v>163745924</v>
      </c>
      <c r="D470" s="179"/>
    </row>
    <row r="471" spans="1:7" ht="12.65" customHeight="1" x14ac:dyDescent="0.35">
      <c r="A471" s="179" t="s">
        <v>377</v>
      </c>
      <c r="B471" s="179">
        <f t="shared" si="13"/>
        <v>1687367</v>
      </c>
      <c r="C471" s="179">
        <f>E200</f>
        <v>1687367</v>
      </c>
      <c r="D471" s="179"/>
    </row>
    <row r="472" spans="1:7" ht="12.65" customHeight="1" x14ac:dyDescent="0.35">
      <c r="A472" s="179" t="s">
        <v>495</v>
      </c>
      <c r="B472" s="179">
        <f t="shared" si="13"/>
        <v>452514705</v>
      </c>
      <c r="C472" s="179">
        <f>SUM(E201:E202)</f>
        <v>452514705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44006545</v>
      </c>
      <c r="C474" s="179">
        <f>E204</f>
        <v>44006545</v>
      </c>
      <c r="D474" s="179"/>
    </row>
    <row r="475" spans="1:7" ht="12.65" customHeight="1" x14ac:dyDescent="0.35">
      <c r="A475" s="179" t="s">
        <v>203</v>
      </c>
      <c r="B475" s="179">
        <f>D274</f>
        <v>1618559437</v>
      </c>
      <c r="C475" s="179">
        <f>E205</f>
        <v>1618559437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1016637300</v>
      </c>
      <c r="C477" s="179">
        <f>E218</f>
        <v>1016637302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1574903898</v>
      </c>
    </row>
    <row r="481" spans="1:12" ht="12.65" customHeight="1" x14ac:dyDescent="0.35">
      <c r="A481" s="180" t="s">
        <v>499</v>
      </c>
      <c r="C481" s="180">
        <f>D338</f>
        <v>1574903898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 t="str">
        <f>C85</f>
        <v>University of Washington Medical Center</v>
      </c>
      <c r="B492" s="264" t="s">
        <v>1265</v>
      </c>
      <c r="C492" s="264" t="str">
        <f>RIGHT(C83,4)</f>
        <v>2020</v>
      </c>
      <c r="D492" s="264" t="s">
        <v>1265</v>
      </c>
      <c r="E492" s="264" t="str">
        <f>RIGHT(C83,4)</f>
        <v>2020</v>
      </c>
      <c r="F492" s="264" t="s">
        <v>1265</v>
      </c>
      <c r="G492" s="264" t="str">
        <f>RIGHT(C83,4)</f>
        <v>2020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>
        <f>C72</f>
        <v>62803914.789999999</v>
      </c>
      <c r="D495" s="243">
        <v>9430</v>
      </c>
      <c r="E495" s="180">
        <f>C59</f>
        <v>33641</v>
      </c>
      <c r="F495" s="266">
        <f t="shared" ref="F495:G510" si="14">IF(B495=0,"",IF(D495=0,"",B495/D495))</f>
        <v>1708.2729586426299</v>
      </c>
      <c r="G495" s="267">
        <f t="shared" si="14"/>
        <v>1866.8860851342113</v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>
        <f>D72</f>
        <v>89192040.229999989</v>
      </c>
      <c r="D496" s="243">
        <v>0</v>
      </c>
      <c r="E496" s="180">
        <f>D59</f>
        <v>92705</v>
      </c>
      <c r="F496" s="266" t="str">
        <f t="shared" si="14"/>
        <v/>
      </c>
      <c r="G496" s="266">
        <f t="shared" si="14"/>
        <v>962.10603775416632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>
        <f>E72</f>
        <v>11078535.229999999</v>
      </c>
      <c r="D497" s="243">
        <v>48942</v>
      </c>
      <c r="E497" s="180">
        <f>E59</f>
        <v>16435</v>
      </c>
      <c r="F497" s="266">
        <f t="shared" si="14"/>
        <v>853.76310735155903</v>
      </c>
      <c r="G497" s="266">
        <f t="shared" si="14"/>
        <v>674.0818515363552</v>
      </c>
      <c r="H497" s="268" t="str">
        <f t="shared" si="15"/>
        <v/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>
        <f>G72</f>
        <v>4289212.24</v>
      </c>
      <c r="D499" s="243">
        <v>0</v>
      </c>
      <c r="E499" s="180">
        <f>G59</f>
        <v>4719</v>
      </c>
      <c r="F499" s="266" t="str">
        <f t="shared" si="14"/>
        <v/>
      </c>
      <c r="G499" s="266">
        <f t="shared" si="14"/>
        <v>908.92397541852097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>
        <f>H72</f>
        <v>6286071.9500000011</v>
      </c>
      <c r="D500" s="243">
        <v>4243</v>
      </c>
      <c r="E500" s="180">
        <f>H59</f>
        <v>6646</v>
      </c>
      <c r="F500" s="266">
        <f t="shared" si="14"/>
        <v>694.27386283290127</v>
      </c>
      <c r="G500" s="266">
        <f t="shared" si="14"/>
        <v>945.84290550707215</v>
      </c>
      <c r="H500" s="268">
        <f t="shared" si="15"/>
        <v>0.36234842782021714</v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>
        <f>J72</f>
        <v>0</v>
      </c>
      <c r="D502" s="243">
        <v>0</v>
      </c>
      <c r="E502" s="180">
        <f>J59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57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>
        <f>O72</f>
        <v>17277723.390000001</v>
      </c>
      <c r="D507" s="243">
        <v>3648</v>
      </c>
      <c r="E507" s="180">
        <f>O59</f>
        <v>3004</v>
      </c>
      <c r="F507" s="266">
        <f t="shared" si="14"/>
        <v>2348.1441885964914</v>
      </c>
      <c r="G507" s="266">
        <f t="shared" si="14"/>
        <v>5751.5723668442079</v>
      </c>
      <c r="H507" s="268">
        <f t="shared" si="15"/>
        <v>1.4494119206035547</v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>
        <f>P72</f>
        <v>100462429.32999998</v>
      </c>
      <c r="D508" s="243">
        <v>1391652</v>
      </c>
      <c r="E508" s="180">
        <f>P59</f>
        <v>6787900</v>
      </c>
      <c r="F508" s="266">
        <f t="shared" si="14"/>
        <v>33.312853357017417</v>
      </c>
      <c r="G508" s="266">
        <f t="shared" si="14"/>
        <v>14.800222355956921</v>
      </c>
      <c r="H508" s="268">
        <f t="shared" si="15"/>
        <v>-0.55572036422874516</v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>
        <f>Q72</f>
        <v>17020858.599999998</v>
      </c>
      <c r="D509" s="243">
        <v>693702</v>
      </c>
      <c r="E509" s="180">
        <f>Q59</f>
        <v>5474300</v>
      </c>
      <c r="F509" s="266">
        <f t="shared" si="14"/>
        <v>5.2924555500776993</v>
      </c>
      <c r="G509" s="266">
        <f t="shared" si="14"/>
        <v>3.1092301481467945</v>
      </c>
      <c r="H509" s="268">
        <f t="shared" si="15"/>
        <v>-0.41251653061098503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>
        <f>R72</f>
        <v>19563291.969999999</v>
      </c>
      <c r="D510" s="243">
        <v>1385678</v>
      </c>
      <c r="E510" s="180">
        <f>R59</f>
        <v>6150400</v>
      </c>
      <c r="F510" s="266">
        <f t="shared" si="14"/>
        <v>1.4623029304066313</v>
      </c>
      <c r="G510" s="266">
        <f t="shared" si="14"/>
        <v>3.1808162021982307</v>
      </c>
      <c r="H510" s="268">
        <f t="shared" si="15"/>
        <v>1.1752101675086721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>
        <f>S72</f>
        <v>12694315.969999999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>
        <f>U72</f>
        <v>78624213.439999998</v>
      </c>
      <c r="D513" s="243">
        <v>1204214</v>
      </c>
      <c r="E513" s="180">
        <f>U59</f>
        <v>4588684</v>
      </c>
      <c r="F513" s="266">
        <f t="shared" si="16"/>
        <v>12.466768365091255</v>
      </c>
      <c r="G513" s="266">
        <f t="shared" si="16"/>
        <v>17.134370865372293</v>
      </c>
      <c r="H513" s="268">
        <f t="shared" si="15"/>
        <v>0.37440356342474423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>
        <f>V72</f>
        <v>66316748.210000008</v>
      </c>
      <c r="D514" s="243">
        <v>23863</v>
      </c>
      <c r="E514" s="180">
        <f>V59</f>
        <v>39777</v>
      </c>
      <c r="F514" s="266">
        <f t="shared" si="16"/>
        <v>26.193563256924946</v>
      </c>
      <c r="G514" s="266">
        <f t="shared" si="16"/>
        <v>1667.2134200668729</v>
      </c>
      <c r="H514" s="268">
        <f t="shared" si="15"/>
        <v>62.649737292848151</v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>
        <f>W72</f>
        <v>5639511.7299999995</v>
      </c>
      <c r="D515" s="243">
        <v>136581</v>
      </c>
      <c r="E515" s="180">
        <f>W59</f>
        <v>161868</v>
      </c>
      <c r="F515" s="266">
        <f t="shared" si="16"/>
        <v>22.146887195144274</v>
      </c>
      <c r="G515" s="266">
        <f t="shared" si="16"/>
        <v>34.840189104702596</v>
      </c>
      <c r="H515" s="268">
        <f t="shared" si="15"/>
        <v>0.57314157956885881</v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>
        <f>X72</f>
        <v>5846214.79</v>
      </c>
      <c r="D516" s="243">
        <v>138430</v>
      </c>
      <c r="E516" s="180">
        <f>X59</f>
        <v>212331</v>
      </c>
      <c r="F516" s="266">
        <f t="shared" si="16"/>
        <v>16.979318066893015</v>
      </c>
      <c r="G516" s="266">
        <f t="shared" si="16"/>
        <v>27.53349623936213</v>
      </c>
      <c r="H516" s="268">
        <f t="shared" si="15"/>
        <v>0.62159022705676814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>
        <f>Y72</f>
        <v>42027009.25</v>
      </c>
      <c r="D517" s="243">
        <v>146839</v>
      </c>
      <c r="E517" s="180">
        <f>Y59</f>
        <v>301867</v>
      </c>
      <c r="F517" s="266">
        <f t="shared" si="16"/>
        <v>60.994640388452659</v>
      </c>
      <c r="G517" s="266">
        <f t="shared" si="16"/>
        <v>139.22359598763694</v>
      </c>
      <c r="H517" s="268">
        <f t="shared" si="15"/>
        <v>1.2825545835006573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>
        <f>Z72</f>
        <v>12043555.039999999</v>
      </c>
      <c r="D518" s="243">
        <v>24260</v>
      </c>
      <c r="E518" s="180">
        <f>Z59</f>
        <v>244904</v>
      </c>
      <c r="F518" s="266">
        <f t="shared" si="16"/>
        <v>724.87308326463312</v>
      </c>
      <c r="G518" s="266">
        <f t="shared" si="16"/>
        <v>49.176636722960829</v>
      </c>
      <c r="H518" s="268">
        <f t="shared" si="15"/>
        <v>-0.93215828003782053</v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>
        <f>AA72</f>
        <v>6053120.5599999996</v>
      </c>
      <c r="D519" s="243">
        <v>38874.47</v>
      </c>
      <c r="E519" s="180">
        <f>AA59</f>
        <v>29514</v>
      </c>
      <c r="F519" s="266">
        <f t="shared" si="16"/>
        <v>53.854624899066145</v>
      </c>
      <c r="G519" s="266">
        <f t="shared" si="16"/>
        <v>205.09319509385375</v>
      </c>
      <c r="H519" s="268">
        <f t="shared" si="15"/>
        <v>2.8082745071242736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>
        <f>AB72</f>
        <v>149065581.11000001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>
        <f>AC72</f>
        <v>10933403.880000001</v>
      </c>
      <c r="D521" s="243">
        <v>0</v>
      </c>
      <c r="E521" s="180">
        <f>AC59</f>
        <v>85208</v>
      </c>
      <c r="F521" s="266" t="str">
        <f t="shared" si="16"/>
        <v/>
      </c>
      <c r="G521" s="266">
        <f t="shared" si="16"/>
        <v>128.3142883297343</v>
      </c>
      <c r="H521" s="268" t="str">
        <f t="shared" si="15"/>
        <v/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>
        <f>AD72</f>
        <v>2376001.2600000002</v>
      </c>
      <c r="D522" s="243">
        <v>0</v>
      </c>
      <c r="E522" s="180">
        <f>AD59</f>
        <v>29378</v>
      </c>
      <c r="F522" s="266" t="str">
        <f t="shared" si="16"/>
        <v/>
      </c>
      <c r="G522" s="266">
        <f t="shared" si="16"/>
        <v>80.876889509156527</v>
      </c>
      <c r="H522" s="268" t="str">
        <f t="shared" si="15"/>
        <v/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>
        <f>AE72</f>
        <v>12230307.210000001</v>
      </c>
      <c r="D523" s="243">
        <v>0</v>
      </c>
      <c r="E523" s="180">
        <f>AE59</f>
        <v>265268</v>
      </c>
      <c r="F523" s="266" t="str">
        <f t="shared" si="16"/>
        <v/>
      </c>
      <c r="G523" s="266">
        <f t="shared" si="16"/>
        <v>46.105475255213598</v>
      </c>
      <c r="H523" s="268" t="str">
        <f t="shared" si="15"/>
        <v/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 t="str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>
        <f>AG72</f>
        <v>26163933.82</v>
      </c>
      <c r="D525" s="243">
        <v>44098</v>
      </c>
      <c r="E525" s="180">
        <f>AG59</f>
        <v>40497</v>
      </c>
      <c r="F525" s="266">
        <f t="shared" si="16"/>
        <v>268.5709102453626</v>
      </c>
      <c r="G525" s="266">
        <f t="shared" si="16"/>
        <v>646.07091438872021</v>
      </c>
      <c r="H525" s="268">
        <f t="shared" si="15"/>
        <v>1.405587834507017</v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>
        <f>AH72</f>
        <v>0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>
        <f>AJ72</f>
        <v>104686261.56</v>
      </c>
      <c r="D528" s="243">
        <v>23069</v>
      </c>
      <c r="E528" s="180">
        <f>AJ59</f>
        <v>371719</v>
      </c>
      <c r="F528" s="266">
        <f t="shared" si="17"/>
        <v>92.037452858814859</v>
      </c>
      <c r="G528" s="266">
        <f t="shared" si="17"/>
        <v>281.62741630102312</v>
      </c>
      <c r="H528" s="268">
        <f t="shared" si="15"/>
        <v>2.0599218856375634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>
        <f>AK72</f>
        <v>4365021.96</v>
      </c>
      <c r="D529" s="243">
        <v>0</v>
      </c>
      <c r="E529" s="180">
        <f>AK59</f>
        <v>89500</v>
      </c>
      <c r="F529" s="266" t="str">
        <f t="shared" si="17"/>
        <v/>
      </c>
      <c r="G529" s="266">
        <f t="shared" si="17"/>
        <v>48.771195083798879</v>
      </c>
      <c r="H529" s="268" t="str">
        <f t="shared" si="15"/>
        <v/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>
        <f>AL72</f>
        <v>1601481.04</v>
      </c>
      <c r="D530" s="243">
        <v>0</v>
      </c>
      <c r="E530" s="180">
        <f>AL59</f>
        <v>19530</v>
      </c>
      <c r="F530" s="266" t="str">
        <f t="shared" si="17"/>
        <v/>
      </c>
      <c r="G530" s="266">
        <f t="shared" si="17"/>
        <v>82.001077316948283</v>
      </c>
      <c r="H530" s="268" t="str">
        <f t="shared" si="15"/>
        <v/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>
        <f>AN72</f>
        <v>86686.54</v>
      </c>
      <c r="D532" s="243">
        <v>0</v>
      </c>
      <c r="E532" s="180">
        <f>AN59</f>
        <v>1105</v>
      </c>
      <c r="F532" s="266" t="str">
        <f t="shared" si="17"/>
        <v/>
      </c>
      <c r="G532" s="266">
        <f t="shared" si="17"/>
        <v>78.449357466063347</v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>
        <f>AP72</f>
        <v>13377121.210000005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>
        <f>AT72</f>
        <v>45022648.459999993</v>
      </c>
      <c r="D538" s="243">
        <v>0</v>
      </c>
      <c r="E538" s="180">
        <f>AT59</f>
        <v>400</v>
      </c>
      <c r="F538" s="266" t="str">
        <f t="shared" si="17"/>
        <v/>
      </c>
      <c r="G538" s="266">
        <f t="shared" si="17"/>
        <v>112556.62114999998</v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>
        <f>AV72</f>
        <v>7130288.8999999994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>
        <f>AW72</f>
        <v>38338589.020000003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>
        <f>AY72</f>
        <v>7462782.7999999998</v>
      </c>
      <c r="D543" s="243">
        <v>285759</v>
      </c>
      <c r="E543" s="180">
        <f>AY59</f>
        <v>362154</v>
      </c>
      <c r="F543" s="266">
        <f t="shared" ref="F543:G549" si="18">IF(B543=0,"",IF(D543=0,"",B543/D543))</f>
        <v>2.2626758912230236</v>
      </c>
      <c r="G543" s="266">
        <f t="shared" si="18"/>
        <v>20.606655732091873</v>
      </c>
      <c r="H543" s="268">
        <f t="shared" si="15"/>
        <v>8.1072061235219799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>
        <f>AZ72</f>
        <v>1151629.3199999994</v>
      </c>
      <c r="D544" s="243">
        <v>1081972</v>
      </c>
      <c r="E544" s="180">
        <f>AZ59</f>
        <v>1048850</v>
      </c>
      <c r="F544" s="266">
        <f t="shared" si="18"/>
        <v>4.1278572828132338</v>
      </c>
      <c r="G544" s="266">
        <f t="shared" si="18"/>
        <v>1.0979923916670633</v>
      </c>
      <c r="H544" s="268">
        <f t="shared" si="15"/>
        <v>-0.73400427475080843</v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>
        <f>BA72</f>
        <v>548466.69999999995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>
        <f>BB72</f>
        <v>11674677.84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>
        <f>BD72</f>
        <v>4196170.93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>
        <f>BE72</f>
        <v>56176534.339999996</v>
      </c>
      <c r="D549" s="243">
        <v>564884</v>
      </c>
      <c r="E549" s="180">
        <f>BE59</f>
        <v>1718157</v>
      </c>
      <c r="F549" s="266">
        <f t="shared" si="18"/>
        <v>17.27373761692666</v>
      </c>
      <c r="G549" s="266">
        <f t="shared" si="18"/>
        <v>32.695809719367901</v>
      </c>
      <c r="H549" s="268">
        <f t="shared" si="15"/>
        <v>0.89280458256637196</v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>
        <f>BF72</f>
        <v>14887045.960000001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>
        <f>BG72</f>
        <v>3803961.9500000007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>
        <f>BH72</f>
        <v>86356381.219999999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>
        <f>BI72</f>
        <v>29820786.890000004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>
        <f>BJ72</f>
        <v>11523440.800000001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>
        <f>BK72</f>
        <v>19655797.18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>
        <f>BL72</f>
        <v>2583795.67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>
        <f>BN72</f>
        <v>71920441.390000015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>
        <f>BO72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>
        <f>BP72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>
        <f>BR72</f>
        <v>6692089.9500000002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>
        <f>BS72</f>
        <v>330854.03000000003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>
        <f>BV72</f>
        <v>11759668.869999999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>
        <f>BW72</f>
        <v>9828457.8399999999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>
        <f>BX72</f>
        <v>23137247.869999997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>
        <f>BY72</f>
        <v>3595980.47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>
        <f>BZ72</f>
        <v>10511041.220000001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>
        <f>CA72</f>
        <v>2349899.3000000003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>
        <f>CB72</f>
        <v>209635.75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>
        <f>CC72</f>
        <v>119408699.51000001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1688036.03</v>
      </c>
      <c r="E611" s="180">
        <f>SUM(C623:D646)+SUM(C667:D712)</f>
        <v>1274919444.8463542</v>
      </c>
      <c r="F611" s="180">
        <f>CE64-(AX64+BD64+BE64+BG64+BJ64+BN64+BP64+BQ64+CB64+CC64+CD64)</f>
        <v>371281341.11999989</v>
      </c>
      <c r="G611" s="180">
        <f>CE78-(AX78+AY78+BD78+BE78+BG78+BJ78+BN78+BP78+BQ78+CB78+CC78+CD78)</f>
        <v>362154</v>
      </c>
      <c r="H611" s="197">
        <f>CE60-(AX60+AY60+AZ60+BD60+BE60+BG60+BJ60+BN60+BO60+BP60+BQ60+BR60+CB60+CC60+CD60)</f>
        <v>5844.37</v>
      </c>
      <c r="I611" s="180">
        <f>CE79-(AX79+AY79+AZ79+BD79+BE79+BF79+BG79+BJ79+BN79+BO79+BP79+BQ79+BR79+CB79+CC79+CD79)</f>
        <v>374272.71929330414</v>
      </c>
      <c r="J611" s="180">
        <f>CE80-(AX80+AY80+AZ80+BA80+BD80+BE80+BF80+BG80+BJ80+BN80+BO80+BP80+BQ80+BR80+CB80+CC80+CD80)</f>
        <v>3660413.6399999997</v>
      </c>
      <c r="K611" s="180">
        <f>CE76-(AW76+AX76+AY76+AZ76+BA76+BB76+BC76+BD76+BE76+BF76+BG76+BH76+BI76+BJ76+BK76+BL76+BM76+BN76+BO76+BP76+BQ76+BR76+BS76+BT76+BU76+BV76+BW76+BX76+CB76+CC76+CD76)</f>
        <v>3535608065.6999993</v>
      </c>
      <c r="L611" s="197">
        <f>CE81-(AW81+AX81+AY81+AZ81+BA81+BB81+BC81+BD81+BE81+BF81+BG81+BH81+BI81+BJ81+BK81+BL81+BM81+BN81+BO81+BP81+BQ81+BR81+BS81+BT81+BU81+BV81+BW81+BX81+BY81+BZ81+CA81+CB81+CC81+CD81)</f>
        <v>1980.49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>
        <f>BE72</f>
        <v>56176534.339999996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9">
        <f>SUM(C613:C614)</f>
        <v>56176534.339999996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>
        <f>BJ72</f>
        <v>11523440.800000001</v>
      </c>
      <c r="D616" s="180">
        <f>(D614/D611)*BJ77</f>
        <v>8818.9951728103806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>
        <f>BG72</f>
        <v>3803961.9500000007</v>
      </c>
      <c r="D617" s="180">
        <f>(D614/D611)*BG77</f>
        <v>166495.97301724655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>
        <f>BN72</f>
        <v>71920441.390000015</v>
      </c>
      <c r="D618" s="180">
        <f>(D614/D611)*BN77</f>
        <v>200008.15467392601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>
        <f>CC72</f>
        <v>119408699.51000001</v>
      </c>
      <c r="D619" s="180">
        <f>(D614/D611)*CC77</f>
        <v>17305.198074948672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>
        <f>CB72</f>
        <v>209635.75</v>
      </c>
      <c r="D621" s="180">
        <f>(D614/D611)*CB77</f>
        <v>3327.9227067208985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207262135.64364564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>
        <f>BD72</f>
        <v>4196170.93</v>
      </c>
      <c r="D623" s="180">
        <f>(D614/D611)*BD77</f>
        <v>25791.400977086963</v>
      </c>
      <c r="E623" s="180">
        <f>(E622/E611)*SUM(C623:D623)</f>
        <v>686359.38753823901</v>
      </c>
      <c r="F623" s="180">
        <f>SUM(C623:E623)</f>
        <v>4908321.7185153263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>
        <f>AY72</f>
        <v>7462782.7999999998</v>
      </c>
      <c r="D624" s="180">
        <f>(D614/D611)*AY77</f>
        <v>686750.1297589246</v>
      </c>
      <c r="E624" s="180">
        <f>(E622/E611)*SUM(C624:D624)</f>
        <v>1324859.8618115908</v>
      </c>
      <c r="F624" s="180">
        <f>(F623/F611)*AY64</f>
        <v>21981.759566100023</v>
      </c>
      <c r="G624" s="180">
        <f>SUM(C624:F624)</f>
        <v>9496374.5511366148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>
        <f>BR72</f>
        <v>6692089.9500000002</v>
      </c>
      <c r="D625" s="180">
        <f>(D614/D611)*BR77</f>
        <v>35442.376826577573</v>
      </c>
      <c r="E625" s="180">
        <f>(E622/E611)*SUM(C625:D625)</f>
        <v>1093686.9174803288</v>
      </c>
      <c r="F625" s="180">
        <f>(F623/F611)*BR64</f>
        <v>1538.2350784022763</v>
      </c>
      <c r="G625" s="180">
        <f>(G624/G611)*BR78</f>
        <v>0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>
        <f>AZ72</f>
        <v>1151629.3199999994</v>
      </c>
      <c r="D627" s="180">
        <f>(D614/D611)*AZ77</f>
        <v>740595.9191536688</v>
      </c>
      <c r="E627" s="180">
        <f>(E622/E611)*SUM(C627:D627)</f>
        <v>307616.80337620189</v>
      </c>
      <c r="F627" s="180">
        <f>(F623/F611)*AZ64</f>
        <v>36900.810238046681</v>
      </c>
      <c r="G627" s="180">
        <f>(G624/G611)*AZ78</f>
        <v>0</v>
      </c>
      <c r="H627" s="180">
        <f>SUM(C625:G627)</f>
        <v>10059500.332153225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>
        <f>BF72</f>
        <v>14887045.960000001</v>
      </c>
      <c r="D628" s="180">
        <f>(D614/D611)*BF77</f>
        <v>682823.18096499401</v>
      </c>
      <c r="E628" s="180">
        <f>(E622/E611)*SUM(C628:D628)</f>
        <v>2531175.0816047862</v>
      </c>
      <c r="F628" s="180">
        <f>(F623/F611)*BF64</f>
        <v>12602.636437856381</v>
      </c>
      <c r="G628" s="180">
        <f>(G624/G611)*BF78</f>
        <v>0</v>
      </c>
      <c r="H628" s="180">
        <f>(H627/H611)*BF60</f>
        <v>421976.55203737697</v>
      </c>
      <c r="I628" s="180">
        <f>SUM(C628:H628)</f>
        <v>18535623.411045011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>
        <f>BA72</f>
        <v>548466.69999999995</v>
      </c>
      <c r="D629" s="180">
        <f>(D614/D611)*BA77</f>
        <v>19401.78938018284</v>
      </c>
      <c r="E629" s="180">
        <f>(E622/E611)*SUM(C629:D629)</f>
        <v>92317.703953328455</v>
      </c>
      <c r="F629" s="180">
        <f>(F623/F611)*BA64</f>
        <v>1700.0688463416373</v>
      </c>
      <c r="G629" s="180">
        <f>(G624/G611)*BA78</f>
        <v>0</v>
      </c>
      <c r="H629" s="180">
        <f>(H627/H611)*BA60</f>
        <v>15491.062850123972</v>
      </c>
      <c r="I629" s="180">
        <f>(I628/I611)*BA79</f>
        <v>6708.2595629692005</v>
      </c>
      <c r="J629" s="180">
        <f>SUM(C629:I629)</f>
        <v>684085.58459294611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>
        <f>AW72</f>
        <v>38338589.020000003</v>
      </c>
      <c r="D630" s="180">
        <f>(D614/D611)*AW77</f>
        <v>331095.03009166219</v>
      </c>
      <c r="E630" s="180">
        <f>(E622/E611)*SUM(C630:D630)</f>
        <v>6286484.4781255275</v>
      </c>
      <c r="F630" s="180">
        <f>(F623/F611)*AW64</f>
        <v>1942.4742591893987</v>
      </c>
      <c r="G630" s="180">
        <f>(G624/G611)*AW78</f>
        <v>2176.4196660656489</v>
      </c>
      <c r="H630" s="180">
        <f>(H627/H611)*AW60</f>
        <v>9931.4925161350347</v>
      </c>
      <c r="I630" s="180">
        <f>(I628/I611)*AW79</f>
        <v>114477.65761917765</v>
      </c>
      <c r="J630" s="180">
        <f>(J629/J611)*AW80</f>
        <v>1298.1710924043123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>
        <f>BB72</f>
        <v>11674677.84</v>
      </c>
      <c r="D631" s="180">
        <f>(D614/D611)*BB77</f>
        <v>99479.92951065446</v>
      </c>
      <c r="E631" s="180">
        <f>(E622/E611)*SUM(C631:D631)</f>
        <v>1914110.8048658688</v>
      </c>
      <c r="F631" s="180">
        <f>(F623/F611)*BB64</f>
        <v>440.10292910775416</v>
      </c>
      <c r="G631" s="180">
        <f>(G624/G611)*BB78</f>
        <v>0</v>
      </c>
      <c r="H631" s="180">
        <f>(H627/H611)*BB60</f>
        <v>180660.21741655687</v>
      </c>
      <c r="I631" s="180">
        <f>(I628/I611)*BB79</f>
        <v>34395.65162711095</v>
      </c>
      <c r="J631" s="180">
        <f>(J629/J611)*BB80</f>
        <v>0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>
        <f>BI72</f>
        <v>29820786.890000004</v>
      </c>
      <c r="D633" s="180">
        <f>(D614/D611)*BI77</f>
        <v>12312348.917282376</v>
      </c>
      <c r="E633" s="180">
        <f>(E622/E611)*SUM(C633:D633)</f>
        <v>6849533.7051146058</v>
      </c>
      <c r="F633" s="180">
        <f>(F623/F611)*BI64</f>
        <v>-54476.817024017066</v>
      </c>
      <c r="G633" s="180">
        <f>(G624/G611)*BI78</f>
        <v>0</v>
      </c>
      <c r="H633" s="180">
        <f>(H627/H611)*BI60</f>
        <v>102481.98689959793</v>
      </c>
      <c r="I633" s="180">
        <f>(I628/I611)*BI79</f>
        <v>4257052.3135013338</v>
      </c>
      <c r="J633" s="180">
        <f>(J629/J611)*BI80</f>
        <v>433.09871840146218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>
        <f>BK72</f>
        <v>19655797.18</v>
      </c>
      <c r="D634" s="180">
        <f>(D614/D611)*BK77</f>
        <v>7421.2676359876041</v>
      </c>
      <c r="E634" s="180">
        <f>(E622/E611)*SUM(C634:D634)</f>
        <v>3196626.0029673586</v>
      </c>
      <c r="F634" s="180">
        <f>(F623/F611)*BK64</f>
        <v>0</v>
      </c>
      <c r="G634" s="180">
        <f>(G624/G611)*BK78</f>
        <v>0</v>
      </c>
      <c r="H634" s="180">
        <f>(H627/H611)*BK60</f>
        <v>5094.8384484852168</v>
      </c>
      <c r="I634" s="180">
        <f>(I628/I611)*BK79</f>
        <v>2565.9380489573446</v>
      </c>
      <c r="J634" s="180">
        <f>(J629/J611)*BK80</f>
        <v>0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>
        <f>BH72</f>
        <v>86356381.219999999</v>
      </c>
      <c r="D635" s="180">
        <f>(D614/D611)*BH77</f>
        <v>0</v>
      </c>
      <c r="E635" s="180">
        <f>(E622/E611)*SUM(C635:D635)</f>
        <v>14038854.039339736</v>
      </c>
      <c r="F635" s="180">
        <f>(F623/F611)*BH64</f>
        <v>0</v>
      </c>
      <c r="G635" s="180">
        <f>(G624/G611)*BH78</f>
        <v>0</v>
      </c>
      <c r="H635" s="180">
        <f>(H627/H611)*BH60</f>
        <v>0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>
        <f>BL72</f>
        <v>2583795.67</v>
      </c>
      <c r="D636" s="180">
        <f>(D614/D611)*BL77</f>
        <v>41565.754606944021</v>
      </c>
      <c r="E636" s="180">
        <f>(E622/E611)*SUM(C636:D636)</f>
        <v>426801.87983645941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14371.554363891137</v>
      </c>
      <c r="J636" s="180">
        <f>(J629/J611)*BL80</f>
        <v>0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>
        <f>BS72</f>
        <v>330854.03000000003</v>
      </c>
      <c r="D638" s="180">
        <f>(D614/D611)*BS77</f>
        <v>46158.287942218863</v>
      </c>
      <c r="E638" s="180">
        <f>(E622/E611)*SUM(C638:D638)</f>
        <v>61290.443483731207</v>
      </c>
      <c r="F638" s="180">
        <f>(F623/F611)*BS64</f>
        <v>101.61794159414761</v>
      </c>
      <c r="G638" s="180">
        <f>(G624/G611)*BS78</f>
        <v>0</v>
      </c>
      <c r="H638" s="180">
        <f>(H627/H611)*BS60</f>
        <v>7401.285583948119</v>
      </c>
      <c r="I638" s="180">
        <f>(I628/I611)*BS79</f>
        <v>15959.444277595678</v>
      </c>
      <c r="J638" s="180">
        <f>(J629/J611)*BS80</f>
        <v>0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>
        <f>BV72</f>
        <v>11759668.869999999</v>
      </c>
      <c r="D641" s="180">
        <f>(D614/D611)*BV77</f>
        <v>162402.62808797986</v>
      </c>
      <c r="E641" s="180">
        <f>(E622/E611)*SUM(C641:D641)</f>
        <v>1938156.9635466202</v>
      </c>
      <c r="F641" s="180">
        <f>(F623/F611)*BV64</f>
        <v>0</v>
      </c>
      <c r="G641" s="180">
        <f>(G624/G611)*BV78</f>
        <v>0</v>
      </c>
      <c r="H641" s="180">
        <f>(H627/H611)*BV60</f>
        <v>0</v>
      </c>
      <c r="I641" s="180">
        <f>(I628/I611)*BV79</f>
        <v>56151.469412160724</v>
      </c>
      <c r="J641" s="180">
        <f>(J629/J611)*BV80</f>
        <v>0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>
        <f>BW72</f>
        <v>9828457.8399999999</v>
      </c>
      <c r="D642" s="180">
        <f>(D614/D611)*BW77</f>
        <v>142268.69571231841</v>
      </c>
      <c r="E642" s="180">
        <f>(E622/E611)*SUM(C642:D642)</f>
        <v>1620929.1371813319</v>
      </c>
      <c r="F642" s="180">
        <f>(F623/F611)*BW64</f>
        <v>168.54117527313869</v>
      </c>
      <c r="G642" s="180">
        <f>(G624/G611)*BW78</f>
        <v>0</v>
      </c>
      <c r="H642" s="180">
        <f>(H627/H611)*BW60</f>
        <v>64959.190218186508</v>
      </c>
      <c r="I642" s="180">
        <f>(I628/I611)*BW79</f>
        <v>49190.067978890795</v>
      </c>
      <c r="J642" s="180">
        <f>(J629/J611)*BW80</f>
        <v>0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>
        <f>BX72</f>
        <v>23137247.869999997</v>
      </c>
      <c r="D643" s="180">
        <f>(D614/D611)*BX77</f>
        <v>68447.050270482083</v>
      </c>
      <c r="E643" s="180">
        <f>(E622/E611)*SUM(C643:D643)</f>
        <v>3772522.1838229876</v>
      </c>
      <c r="F643" s="180">
        <f>(F623/F611)*BX64</f>
        <v>14126.59053029893</v>
      </c>
      <c r="G643" s="180">
        <f>(G624/G611)*BX78</f>
        <v>0</v>
      </c>
      <c r="H643" s="180">
        <f>(H627/H611)*BX60</f>
        <v>105838.38385045811</v>
      </c>
      <c r="I643" s="180">
        <f>(I628/I611)*BX79</f>
        <v>23665.888260955238</v>
      </c>
      <c r="J643" s="180">
        <f>(J629/J611)*BX80</f>
        <v>0</v>
      </c>
      <c r="K643" s="180">
        <f>SUM(C630:J643)</f>
        <v>291813161.2087366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>
        <f>BY72</f>
        <v>3595980.47</v>
      </c>
      <c r="D644" s="180">
        <f>(D614/D611)*BY77</f>
        <v>146295.48218745069</v>
      </c>
      <c r="E644" s="180">
        <f>(E622/E611)*SUM(C644:D644)</f>
        <v>608377.34427346766</v>
      </c>
      <c r="F644" s="180">
        <f>(F623/F611)*BY64</f>
        <v>140.76182454563443</v>
      </c>
      <c r="G644" s="180">
        <f>(G624/G611)*BY78</f>
        <v>0</v>
      </c>
      <c r="H644" s="180">
        <f>(H627/H611)*BY60</f>
        <v>40259.551118266631</v>
      </c>
      <c r="I644" s="180">
        <f>(I628/I611)*BY79</f>
        <v>50582.348265544788</v>
      </c>
      <c r="J644" s="180">
        <f>(J629/J611)*BY80</f>
        <v>0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>
        <f>BZ72</f>
        <v>10511041.220000001</v>
      </c>
      <c r="D645" s="180">
        <f>(D614/D611)*BZ77</f>
        <v>0</v>
      </c>
      <c r="E645" s="180">
        <f>(E622/E611)*SUM(C645:D645)</f>
        <v>1708767.4518589962</v>
      </c>
      <c r="F645" s="180">
        <f>(F623/F611)*BZ64</f>
        <v>298.21198841339606</v>
      </c>
      <c r="G645" s="180">
        <f>(G624/G611)*BZ78</f>
        <v>0</v>
      </c>
      <c r="H645" s="180">
        <f>(H627/H611)*BZ60</f>
        <v>182329.80974595912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>
        <f>CA72</f>
        <v>2349899.3000000003</v>
      </c>
      <c r="D646" s="180">
        <f>(D614/D611)*CA77</f>
        <v>23694.8096718528</v>
      </c>
      <c r="E646" s="180">
        <f>(E622/E611)*SUM(C646:D646)</f>
        <v>385872.36731733556</v>
      </c>
      <c r="F646" s="180">
        <f>(F623/F611)*CA64</f>
        <v>496.3953379302157</v>
      </c>
      <c r="G646" s="180">
        <f>(G624/G611)*CA78</f>
        <v>0</v>
      </c>
      <c r="H646" s="180">
        <f>(H627/H611)*CA60</f>
        <v>23907.873665357998</v>
      </c>
      <c r="I646" s="180">
        <f>(I628/I611)*CA79</f>
        <v>8192.5914388234487</v>
      </c>
      <c r="J646" s="180">
        <f>(J629/J611)*CA80</f>
        <v>0</v>
      </c>
      <c r="K646" s="180">
        <v>0</v>
      </c>
      <c r="L646" s="180">
        <f>SUM(C644:K646)</f>
        <v>19636135.988693945</v>
      </c>
      <c r="N646" s="199" t="s">
        <v>659</v>
      </c>
    </row>
    <row r="647" spans="1:14" ht="12.65" customHeight="1" x14ac:dyDescent="0.35">
      <c r="A647" s="196"/>
      <c r="B647" s="196"/>
      <c r="C647" s="180">
        <f>SUM(C613:C646)</f>
        <v>547924076.81999993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>
        <f>C72</f>
        <v>62803914.789999999</v>
      </c>
      <c r="D667" s="180">
        <f>(D614/D611)*C77</f>
        <v>3874334.3359374027</v>
      </c>
      <c r="E667" s="180">
        <f>(E622/E611)*SUM(C667:D667)</f>
        <v>10839803.542635845</v>
      </c>
      <c r="F667" s="180">
        <f>(F623/F611)*C64</f>
        <v>58039.303269592652</v>
      </c>
      <c r="G667" s="180">
        <f>(G624/G611)*C78</f>
        <v>914856.69553451112</v>
      </c>
      <c r="H667" s="180">
        <f>(H627/H611)*C60</f>
        <v>753175.47577302752</v>
      </c>
      <c r="I667" s="180">
        <f>(I628/I611)*C79</f>
        <v>1339569.2453881842</v>
      </c>
      <c r="J667" s="180">
        <f>(J629/J611)*C80</f>
        <v>86629.874852118373</v>
      </c>
      <c r="K667" s="180">
        <f>(K643/K611)*C76</f>
        <v>16391143.201676913</v>
      </c>
      <c r="L667" s="180">
        <f>(L646/L611)*C81</f>
        <v>3630794.9038165919</v>
      </c>
      <c r="M667" s="180">
        <f t="shared" ref="M667:M712" si="19">ROUND(SUM(D667:L667),0)</f>
        <v>37888347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>
        <f>D72</f>
        <v>89192040.229999989</v>
      </c>
      <c r="D668" s="180">
        <f>(D614/D611)*D77</f>
        <v>6009729.219931935</v>
      </c>
      <c r="E668" s="180">
        <f>(E622/E611)*SUM(C668:D668)</f>
        <v>15476838.268495325</v>
      </c>
      <c r="F668" s="180">
        <f>(F623/F611)*D64</f>
        <v>65335.17603655249</v>
      </c>
      <c r="G668" s="180">
        <f>(G624/G611)*D78</f>
        <v>5944195.4368805997</v>
      </c>
      <c r="H668" s="180">
        <f>(H627/H611)*D60</f>
        <v>1410547.3339640661</v>
      </c>
      <c r="I668" s="180">
        <f>(I628/I611)*D79</f>
        <v>2077892.0294661976</v>
      </c>
      <c r="J668" s="180">
        <f>(J629/J611)*D80</f>
        <v>180639.52812407268</v>
      </c>
      <c r="K668" s="180">
        <f>(K643/K611)*D76</f>
        <v>26269666.597870383</v>
      </c>
      <c r="L668" s="180">
        <f>(L646/L611)*D81</f>
        <v>5606712.7530290689</v>
      </c>
      <c r="M668" s="180">
        <f t="shared" si="19"/>
        <v>63041556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>
        <f>E72</f>
        <v>11078535.229999999</v>
      </c>
      <c r="D669" s="180">
        <f>(D614/D611)*E77</f>
        <v>1412736.4682300887</v>
      </c>
      <c r="E669" s="180">
        <f>(E622/E611)*SUM(C669:D669)</f>
        <v>2030691.162132368</v>
      </c>
      <c r="F669" s="180">
        <f>(F623/F611)*E64</f>
        <v>4543.3389076696876</v>
      </c>
      <c r="G669" s="180">
        <f>(G624/G611)*E78</f>
        <v>621800.47640258714</v>
      </c>
      <c r="H669" s="180">
        <f>(H627/H611)*E60</f>
        <v>214688.91881066255</v>
      </c>
      <c r="I669" s="180">
        <f>(I628/I611)*E79</f>
        <v>488460.25164254813</v>
      </c>
      <c r="J669" s="180">
        <f>(J629/J611)*E80</f>
        <v>10755.166789693558</v>
      </c>
      <c r="K669" s="180">
        <f>(K643/K611)*E76</f>
        <v>3474648.83525078</v>
      </c>
      <c r="L669" s="180">
        <f>(L646/L611)*E81</f>
        <v>827884.69270531251</v>
      </c>
      <c r="M669" s="180">
        <f t="shared" si="19"/>
        <v>9086209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>
        <f>G72</f>
        <v>4289212.24</v>
      </c>
      <c r="D671" s="180">
        <f>(D614/D611)*G77</f>
        <v>251158.32667622622</v>
      </c>
      <c r="E671" s="180">
        <f>(E622/E611)*SUM(C671:D671)</f>
        <v>738122.63517266675</v>
      </c>
      <c r="F671" s="180">
        <f>(F623/F611)*G64</f>
        <v>1842.0216564140078</v>
      </c>
      <c r="G671" s="180">
        <f>(G624/G611)*G78</f>
        <v>402716.30399320764</v>
      </c>
      <c r="H671" s="180">
        <f>(H627/H611)*G60</f>
        <v>58332.457776744603</v>
      </c>
      <c r="I671" s="180">
        <f>(I628/I611)*G79</f>
        <v>86839.16796179855</v>
      </c>
      <c r="J671" s="180">
        <f>(J629/J611)*G80</f>
        <v>10593.297912114058</v>
      </c>
      <c r="K671" s="180">
        <f>(K643/K611)*G76</f>
        <v>1006944.6537321907</v>
      </c>
      <c r="L671" s="180">
        <f>(L646/L611)*G81</f>
        <v>201369.31866880119</v>
      </c>
      <c r="M671" s="180">
        <f t="shared" si="19"/>
        <v>2757918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>
        <f>H72</f>
        <v>6286071.9500000011</v>
      </c>
      <c r="D672" s="180">
        <f>(D614/D611)*H77</f>
        <v>787586.18777256785</v>
      </c>
      <c r="E672" s="180">
        <f>(E622/E611)*SUM(C672:D672)</f>
        <v>1149956.1783093535</v>
      </c>
      <c r="F672" s="180">
        <f>(F623/F611)*H64</f>
        <v>2057.0805397812992</v>
      </c>
      <c r="G672" s="180">
        <f>(G624/G611)*H78</f>
        <v>608768.18032988079</v>
      </c>
      <c r="H672" s="180">
        <f>(H627/H611)*H60</f>
        <v>161520.14865062595</v>
      </c>
      <c r="I672" s="180">
        <f>(I628/I611)*H79</f>
        <v>272311.61375167937</v>
      </c>
      <c r="J672" s="180">
        <f>(J629/J611)*H80</f>
        <v>2456.5204265854036</v>
      </c>
      <c r="K672" s="180">
        <f>(K643/K611)*H76</f>
        <v>1286031.5707822812</v>
      </c>
      <c r="L672" s="180">
        <f>(L646/L611)*H81</f>
        <v>418998.88758953899</v>
      </c>
      <c r="M672" s="180">
        <f t="shared" si="19"/>
        <v>4689686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17972.062730330195</v>
      </c>
      <c r="L678" s="180">
        <f>(L646/L611)*N81</f>
        <v>0</v>
      </c>
      <c r="M678" s="180">
        <f t="shared" si="19"/>
        <v>17972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>
        <f>O72</f>
        <v>17277723.390000001</v>
      </c>
      <c r="D679" s="180">
        <f>(D614/D611)*O77</f>
        <v>482681.90938279912</v>
      </c>
      <c r="E679" s="180">
        <f>(E622/E611)*SUM(C679:D679)</f>
        <v>2887287.9358196785</v>
      </c>
      <c r="F679" s="180">
        <f>(F623/F611)*O64</f>
        <v>13333.79275106265</v>
      </c>
      <c r="G679" s="180">
        <f>(G624/G611)*O78</f>
        <v>422959.62907998695</v>
      </c>
      <c r="H679" s="180">
        <f>(H627/H611)*O60</f>
        <v>237202.5968195094</v>
      </c>
      <c r="I679" s="180">
        <f>(I628/I611)*O79</f>
        <v>166889.53122007765</v>
      </c>
      <c r="J679" s="180">
        <f>(J629/J611)*O80</f>
        <v>36092.405221284476</v>
      </c>
      <c r="K679" s="180">
        <f>(K643/K611)*O76</f>
        <v>3845555.2671173112</v>
      </c>
      <c r="L679" s="180">
        <f>(L646/L611)*O81</f>
        <v>1132268.6455921759</v>
      </c>
      <c r="M679" s="180">
        <f t="shared" si="19"/>
        <v>9224272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>
        <f>P72</f>
        <v>100462429.32999998</v>
      </c>
      <c r="D680" s="180">
        <f>(D614/D611)*P77</f>
        <v>3872503.9784487062</v>
      </c>
      <c r="E680" s="180">
        <f>(E622/E611)*SUM(C680:D680)</f>
        <v>16961605.838832032</v>
      </c>
      <c r="F680" s="180">
        <f>(F623/F611)*P64</f>
        <v>712560.16630656936</v>
      </c>
      <c r="G680" s="180">
        <f>(G624/G611)*P78</f>
        <v>413100.18577347265</v>
      </c>
      <c r="H680" s="180">
        <f>(H627/H611)*P60</f>
        <v>553444.0387587623</v>
      </c>
      <c r="I680" s="180">
        <f>(I628/I611)*P79</f>
        <v>1338936.3907124326</v>
      </c>
      <c r="J680" s="180">
        <f>(J629/J611)*P80</f>
        <v>90219.458733009422</v>
      </c>
      <c r="K680" s="180">
        <f>(K643/K611)*P76</f>
        <v>33764617.126210272</v>
      </c>
      <c r="L680" s="180">
        <f>(L646/L611)*P81</f>
        <v>1806870.7353127683</v>
      </c>
      <c r="M680" s="180">
        <f t="shared" si="19"/>
        <v>59513858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>
        <f>Q72</f>
        <v>17020858.599999998</v>
      </c>
      <c r="D681" s="180">
        <f>(D614/D611)*Q77</f>
        <v>1334397.1677138787</v>
      </c>
      <c r="E681" s="180">
        <f>(E622/E611)*SUM(C681:D681)</f>
        <v>2983992.0679539093</v>
      </c>
      <c r="F681" s="180">
        <f>(F623/F611)*Q64</f>
        <v>11452.263266402995</v>
      </c>
      <c r="G681" s="180">
        <f>(G624/G611)*Q78</f>
        <v>38677.337439118455</v>
      </c>
      <c r="H681" s="180">
        <f>(H627/H611)*Q60</f>
        <v>213105.38794153876</v>
      </c>
      <c r="I681" s="180">
        <f>(I628/I611)*Q79</f>
        <v>461374.07152037055</v>
      </c>
      <c r="J681" s="180">
        <f>(J629/J611)*Q80</f>
        <v>31980.704364029905</v>
      </c>
      <c r="K681" s="180">
        <f>(K643/K611)*Q76</f>
        <v>3023616.5372830885</v>
      </c>
      <c r="L681" s="180">
        <f>(L646/L611)*Q81</f>
        <v>954099.92789260147</v>
      </c>
      <c r="M681" s="180">
        <f t="shared" si="19"/>
        <v>9052695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>
        <f>R72</f>
        <v>19563291.969999999</v>
      </c>
      <c r="D682" s="180">
        <f>(D614/D611)*R77</f>
        <v>148091.22927999729</v>
      </c>
      <c r="E682" s="180">
        <f>(E622/E611)*SUM(C682:D682)</f>
        <v>3204456.0892750365</v>
      </c>
      <c r="F682" s="180">
        <f>(F623/F611)*R64</f>
        <v>61586.10271945256</v>
      </c>
      <c r="G682" s="180">
        <f>(G624/G611)*R78</f>
        <v>0</v>
      </c>
      <c r="H682" s="180">
        <f>(H627/H611)*R60</f>
        <v>135168.12951335948</v>
      </c>
      <c r="I682" s="180">
        <f>(I628/I611)*R79</f>
        <v>51203.236234700562</v>
      </c>
      <c r="J682" s="180">
        <f>(J629/J611)*R80</f>
        <v>8.5893498822968564</v>
      </c>
      <c r="K682" s="180">
        <f>(K643/K611)*R76</f>
        <v>8467518.2232546937</v>
      </c>
      <c r="L682" s="180">
        <f>(L646/L611)*R81</f>
        <v>99.14786738985778</v>
      </c>
      <c r="M682" s="180">
        <f t="shared" si="19"/>
        <v>12068131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>
        <f>S72</f>
        <v>12694315.969999999</v>
      </c>
      <c r="D683" s="180">
        <f>(D614/D611)*S77</f>
        <v>934480.6960472283</v>
      </c>
      <c r="E683" s="180">
        <f>(E622/E611)*SUM(C683:D683)</f>
        <v>2215617.241290383</v>
      </c>
      <c r="F683" s="180">
        <f>(F623/F611)*S64</f>
        <v>30732.185904911938</v>
      </c>
      <c r="G683" s="180">
        <f>(G624/G611)*S78</f>
        <v>0</v>
      </c>
      <c r="H683" s="180">
        <f>(H627/H611)*S60</f>
        <v>197924.1463484173</v>
      </c>
      <c r="I683" s="180">
        <f>(I628/I611)*S79</f>
        <v>323101.07809292473</v>
      </c>
      <c r="J683" s="180">
        <f>(J629/J611)*S80</f>
        <v>2054.2095563042544</v>
      </c>
      <c r="K683" s="180">
        <f>(K643/K611)*S76</f>
        <v>0</v>
      </c>
      <c r="L683" s="180">
        <f>(L646/L611)*S81</f>
        <v>0</v>
      </c>
      <c r="M683" s="180">
        <f t="shared" si="19"/>
        <v>3703910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>
        <f>U72</f>
        <v>78624213.439999998</v>
      </c>
      <c r="D685" s="180">
        <f>(D614/D611)*U77</f>
        <v>2326717.1604039161</v>
      </c>
      <c r="E685" s="180">
        <f>(E622/E611)*SUM(C685:D685)</f>
        <v>13160096.370325778</v>
      </c>
      <c r="F685" s="180">
        <f>(F623/F611)*U64</f>
        <v>256703.59809797743</v>
      </c>
      <c r="G685" s="180">
        <f>(G624/G611)*U78</f>
        <v>0</v>
      </c>
      <c r="H685" s="180">
        <f>(H627/H611)*U60</f>
        <v>613170.69219201803</v>
      </c>
      <c r="I685" s="180">
        <f>(I628/I611)*U79</f>
        <v>804473.3573670527</v>
      </c>
      <c r="J685" s="180">
        <f>(J629/J611)*U80</f>
        <v>6953.7384426236667</v>
      </c>
      <c r="K685" s="180">
        <f>(K643/K611)*U76</f>
        <v>29895870.58263725</v>
      </c>
      <c r="L685" s="180">
        <f>(L646/L611)*U81</f>
        <v>2082.1052151870135</v>
      </c>
      <c r="M685" s="180">
        <f t="shared" si="19"/>
        <v>47066068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>
        <f>V72</f>
        <v>66316748.210000008</v>
      </c>
      <c r="D686" s="180">
        <f>(D614/D611)*V77</f>
        <v>772610.53559232387</v>
      </c>
      <c r="E686" s="180">
        <f>(E622/E611)*SUM(C686:D686)</f>
        <v>10906637.143847093</v>
      </c>
      <c r="F686" s="180">
        <f>(F623/F611)*V64</f>
        <v>625549.5449368594</v>
      </c>
      <c r="G686" s="180">
        <f>(G624/G611)*V78</f>
        <v>5218.1628138200495</v>
      </c>
      <c r="H686" s="180">
        <f>(H627/H611)*V60</f>
        <v>221986.93064227651</v>
      </c>
      <c r="I686" s="180">
        <f>(I628/I611)*V79</f>
        <v>267133.71185916458</v>
      </c>
      <c r="J686" s="180">
        <f>(J629/J611)*V80</f>
        <v>23533.721647819559</v>
      </c>
      <c r="K686" s="180">
        <f>(K643/K611)*V76</f>
        <v>23490378.921076909</v>
      </c>
      <c r="L686" s="180">
        <f>(L646/L611)*V81</f>
        <v>514775.72748814162</v>
      </c>
      <c r="M686" s="180">
        <f t="shared" si="19"/>
        <v>36827824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>
        <f>W72</f>
        <v>5639511.7299999995</v>
      </c>
      <c r="D687" s="180">
        <f>(D614/D611)*W77</f>
        <v>670709.54231252987</v>
      </c>
      <c r="E687" s="180">
        <f>(E622/E611)*SUM(C687:D687)</f>
        <v>1025845.1563903118</v>
      </c>
      <c r="F687" s="180">
        <f>(F623/F611)*W64</f>
        <v>7596.3318829105247</v>
      </c>
      <c r="G687" s="180">
        <f>(G624/G611)*W78</f>
        <v>0</v>
      </c>
      <c r="H687" s="180">
        <f>(H627/H611)*W60</f>
        <v>59675.016557088667</v>
      </c>
      <c r="I687" s="180">
        <f>(I628/I611)*W79</f>
        <v>231900.96609276379</v>
      </c>
      <c r="J687" s="180">
        <f>(J629/J611)*W80</f>
        <v>16007.599095720083</v>
      </c>
      <c r="K687" s="180">
        <f>(K643/K611)*W76</f>
        <v>5868476.0697988272</v>
      </c>
      <c r="L687" s="180">
        <f>(L646/L611)*W81</f>
        <v>0</v>
      </c>
      <c r="M687" s="180">
        <f t="shared" si="19"/>
        <v>7880211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>
        <f>X72</f>
        <v>5846214.79</v>
      </c>
      <c r="D688" s="180">
        <f>(D614/D611)*X77</f>
        <v>417654.29969347274</v>
      </c>
      <c r="E688" s="180">
        <f>(E622/E611)*SUM(C688:D688)</f>
        <v>1018309.7372701431</v>
      </c>
      <c r="F688" s="180">
        <f>(F623/F611)*X64</f>
        <v>9491.8356506303608</v>
      </c>
      <c r="G688" s="180">
        <f>(G624/G611)*X78</f>
        <v>0</v>
      </c>
      <c r="H688" s="180">
        <f>(H627/H611)*X60</f>
        <v>63014.201215893176</v>
      </c>
      <c r="I688" s="180">
        <f>(I628/I611)*X79</f>
        <v>144405.93055791332</v>
      </c>
      <c r="J688" s="180">
        <f>(J629/J611)*X80</f>
        <v>13131.189159821135</v>
      </c>
      <c r="K688" s="180">
        <f>(K643/K611)*X76</f>
        <v>10525625.227122538</v>
      </c>
      <c r="L688" s="180">
        <f>(L646/L611)*X81</f>
        <v>0</v>
      </c>
      <c r="M688" s="180">
        <f t="shared" si="19"/>
        <v>12191632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>
        <f>Y72</f>
        <v>42027009.25</v>
      </c>
      <c r="D689" s="180">
        <f>(D614/D611)*Y77</f>
        <v>2878686.4205406443</v>
      </c>
      <c r="E689" s="180">
        <f>(E622/E611)*SUM(C689:D689)</f>
        <v>7300265.4598004986</v>
      </c>
      <c r="F689" s="180">
        <f>(F623/F611)*Y64</f>
        <v>103878.51567399272</v>
      </c>
      <c r="G689" s="180">
        <f>(G624/G611)*Y78</f>
        <v>0</v>
      </c>
      <c r="H689" s="180">
        <f>(H627/H611)*Y60</f>
        <v>452597.21960445534</v>
      </c>
      <c r="I689" s="180">
        <f>(I628/I611)*Y79</f>
        <v>995319.31467649888</v>
      </c>
      <c r="J689" s="180">
        <f>(J629/J611)*Y80</f>
        <v>50018.815679999519</v>
      </c>
      <c r="K689" s="180">
        <f>(K643/K611)*Y76</f>
        <v>16782688.608768553</v>
      </c>
      <c r="L689" s="180">
        <f>(L646/L611)*Y81</f>
        <v>245192.6760551183</v>
      </c>
      <c r="M689" s="180">
        <f t="shared" si="19"/>
        <v>28808647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>
        <f>Z72</f>
        <v>12043555.039999999</v>
      </c>
      <c r="D690" s="180">
        <f>(D614/D611)*Z77</f>
        <v>1236789.1947257547</v>
      </c>
      <c r="E690" s="180">
        <f>(E622/E611)*SUM(C690:D690)</f>
        <v>2158969.7445580601</v>
      </c>
      <c r="F690" s="180">
        <f>(F623/F611)*Z64</f>
        <v>3313.5865310294198</v>
      </c>
      <c r="G690" s="180">
        <f>(G624/G611)*Z78</f>
        <v>26.221923687537938</v>
      </c>
      <c r="H690" s="180">
        <f>(H627/H611)*Z60</f>
        <v>97559.271371669631</v>
      </c>
      <c r="I690" s="180">
        <f>(I628/I611)*Z79</f>
        <v>427625.65762982395</v>
      </c>
      <c r="J690" s="180">
        <f>(J629/J611)*Z80</f>
        <v>15946.430814247589</v>
      </c>
      <c r="K690" s="180">
        <f>(K643/K611)*Z76</f>
        <v>9243406.9001958836</v>
      </c>
      <c r="L690" s="180">
        <f>(L646/L611)*Z81</f>
        <v>79119.998177106521</v>
      </c>
      <c r="M690" s="180">
        <f t="shared" si="19"/>
        <v>13262757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>
        <f>AA72</f>
        <v>6053120.5599999996</v>
      </c>
      <c r="D691" s="180">
        <f>(D614/D611)*AA77</f>
        <v>138241.90923718613</v>
      </c>
      <c r="E691" s="180">
        <f>(E622/E611)*SUM(C691:D691)</f>
        <v>1006522.42234227</v>
      </c>
      <c r="F691" s="180">
        <f>(F623/F611)*AA64</f>
        <v>50036.035599970448</v>
      </c>
      <c r="G691" s="180">
        <f>(G624/G611)*AA78</f>
        <v>0</v>
      </c>
      <c r="H691" s="180">
        <f>(H627/H611)*AA60</f>
        <v>18331.091039313367</v>
      </c>
      <c r="I691" s="180">
        <f>(I628/I611)*AA79</f>
        <v>47797.787692236809</v>
      </c>
      <c r="J691" s="180">
        <f>(J629/J611)*AA80</f>
        <v>6463.2951611699</v>
      </c>
      <c r="K691" s="180">
        <f>(K643/K611)*AA76</f>
        <v>2157159.0116560212</v>
      </c>
      <c r="L691" s="180">
        <f>(L646/L611)*AA81</f>
        <v>0</v>
      </c>
      <c r="M691" s="180">
        <f t="shared" si="19"/>
        <v>3424552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>
        <f>AB72</f>
        <v>149065581.11000001</v>
      </c>
      <c r="D692" s="180">
        <f>(D614/D611)*AB77</f>
        <v>691696.08848565328</v>
      </c>
      <c r="E692" s="180">
        <f>(E622/E611)*SUM(C692:D692)</f>
        <v>24345862.184317235</v>
      </c>
      <c r="F692" s="180">
        <f>(F623/F611)*AB64</f>
        <v>2160395.0675574844</v>
      </c>
      <c r="G692" s="180">
        <f>(G624/G611)*AB78</f>
        <v>0</v>
      </c>
      <c r="H692" s="180">
        <f>(H627/H611)*AB60</f>
        <v>543822.36749962985</v>
      </c>
      <c r="I692" s="180">
        <f>(I628/I611)*AB79</f>
        <v>239157.16274044756</v>
      </c>
      <c r="J692" s="180">
        <f>(J629/J611)*AB80</f>
        <v>2358.2568435868643</v>
      </c>
      <c r="K692" s="180">
        <f>(K643/K611)*AB76</f>
        <v>52399652.955266923</v>
      </c>
      <c r="L692" s="180">
        <f>(L646/L611)*AB81</f>
        <v>8526.7165955277687</v>
      </c>
      <c r="M692" s="180">
        <f t="shared" si="19"/>
        <v>80391471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>
        <f>AC72</f>
        <v>10933403.880000001</v>
      </c>
      <c r="D693" s="180">
        <f>(D614/D611)*AC77</f>
        <v>174216.75369683903</v>
      </c>
      <c r="E693" s="180">
        <f>(E622/E611)*SUM(C693:D693)</f>
        <v>1805752.6565820619</v>
      </c>
      <c r="F693" s="180">
        <f>(F623/F611)*AC64</f>
        <v>19099.268549497021</v>
      </c>
      <c r="G693" s="180">
        <f>(G624/G611)*AC78</f>
        <v>0</v>
      </c>
      <c r="H693" s="180">
        <f>(H627/H611)*AC60</f>
        <v>138094.21916282736</v>
      </c>
      <c r="I693" s="180">
        <f>(I628/I611)*AC79</f>
        <v>60236.258682922409</v>
      </c>
      <c r="J693" s="180">
        <f>(J629/J611)*AC80</f>
        <v>480.4560130092521</v>
      </c>
      <c r="K693" s="180">
        <f>(K643/K611)*AC76</f>
        <v>4477552.4570658896</v>
      </c>
      <c r="L693" s="180">
        <f>(L646/L611)*AC81</f>
        <v>0</v>
      </c>
      <c r="M693" s="180">
        <f t="shared" si="19"/>
        <v>6675432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>
        <f>AD72</f>
        <v>2376001.2600000002</v>
      </c>
      <c r="D694" s="180">
        <f>(D614/D611)*AD77</f>
        <v>67789.78553590471</v>
      </c>
      <c r="E694" s="180">
        <f>(E622/E611)*SUM(C694:D694)</f>
        <v>397284.19957202108</v>
      </c>
      <c r="F694" s="180">
        <f>(F623/F611)*AD64</f>
        <v>5337.8525045496017</v>
      </c>
      <c r="G694" s="180">
        <f>(G624/G611)*AD78</f>
        <v>0</v>
      </c>
      <c r="H694" s="180">
        <f>(H627/H611)*AD60</f>
        <v>27109.359987716951</v>
      </c>
      <c r="I694" s="180">
        <f>(I628/I611)*AD79</f>
        <v>23438.635900117086</v>
      </c>
      <c r="J694" s="180">
        <f>(J629/J611)*AD80</f>
        <v>93.468049535098501</v>
      </c>
      <c r="K694" s="180">
        <f>(K643/K611)*AD76</f>
        <v>857988.22010757646</v>
      </c>
      <c r="L694" s="180">
        <f>(L646/L611)*AD81</f>
        <v>60975.938444762542</v>
      </c>
      <c r="M694" s="180">
        <f t="shared" si="19"/>
        <v>1440017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>
        <f>AE72</f>
        <v>12230307.210000001</v>
      </c>
      <c r="D695" s="180">
        <f>(D614/D611)*AE77</f>
        <v>481051.22725650587</v>
      </c>
      <c r="E695" s="180">
        <f>(E622/E611)*SUM(C695:D695)</f>
        <v>2066470.4011594728</v>
      </c>
      <c r="F695" s="180">
        <f>(F623/F611)*AE64</f>
        <v>1580.3104858354336</v>
      </c>
      <c r="G695" s="180">
        <f>(G624/G611)*AE78</f>
        <v>0</v>
      </c>
      <c r="H695" s="180">
        <f>(H627/H611)*AE60</f>
        <v>159644.00881655538</v>
      </c>
      <c r="I695" s="180">
        <f>(I628/I611)*AE79</f>
        <v>166325.71523622607</v>
      </c>
      <c r="J695" s="180">
        <f>(J629/J611)*AE80</f>
        <v>3359.8337225402897</v>
      </c>
      <c r="K695" s="180">
        <f>(K643/K611)*AE76</f>
        <v>1903902.9865922162</v>
      </c>
      <c r="L695" s="180">
        <f>(L646/L611)*AE81</f>
        <v>0</v>
      </c>
      <c r="M695" s="180">
        <f t="shared" si="19"/>
        <v>4782334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>
        <f>AG72</f>
        <v>26163933.82</v>
      </c>
      <c r="D697" s="180">
        <f>(D614/D611)*AG77</f>
        <v>883729.87476973457</v>
      </c>
      <c r="E697" s="180">
        <f>(E622/E611)*SUM(C697:D697)</f>
        <v>4397106.4714795938</v>
      </c>
      <c r="F697" s="180">
        <f>(F623/F611)*AG64</f>
        <v>16777.208734663131</v>
      </c>
      <c r="G697" s="180">
        <f>(G624/G611)*AG78</f>
        <v>79006.656070551806</v>
      </c>
      <c r="H697" s="180">
        <f>(H627/H611)*AG60</f>
        <v>299906.97677840007</v>
      </c>
      <c r="I697" s="180">
        <f>(I628/I611)*AG79</f>
        <v>305553.74390162458</v>
      </c>
      <c r="J697" s="180">
        <f>(J629/J611)*AG80</f>
        <v>36567.845173570473</v>
      </c>
      <c r="K697" s="180">
        <f>(K643/K611)*AG76</f>
        <v>11494606.614476874</v>
      </c>
      <c r="L697" s="180">
        <f>(L646/L611)*AG81</f>
        <v>877656.92213502107</v>
      </c>
      <c r="M697" s="180">
        <f t="shared" si="19"/>
        <v>18390912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>
        <f>AJ72</f>
        <v>104686261.56</v>
      </c>
      <c r="D700" s="180">
        <f>(D614/D611)*AJ77</f>
        <v>9104168.1974720005</v>
      </c>
      <c r="E700" s="180">
        <f>(E622/E611)*SUM(C700:D700)</f>
        <v>18498774.634490069</v>
      </c>
      <c r="F700" s="180">
        <f>(F623/F611)*AJ64</f>
        <v>201589.51682986869</v>
      </c>
      <c r="G700" s="180">
        <f>(G624/G611)*AJ78</f>
        <v>1756.8688870650419</v>
      </c>
      <c r="H700" s="180">
        <f>(H627/H611)*AJ60</f>
        <v>1485059.3462731622</v>
      </c>
      <c r="I700" s="180">
        <f>(I628/I611)*AJ79</f>
        <v>3147808.8013857245</v>
      </c>
      <c r="J700" s="180">
        <f>(J629/J611)*AJ80</f>
        <v>52249.581603161983</v>
      </c>
      <c r="K700" s="180">
        <f>(K643/K611)*AJ76</f>
        <v>16671165.977147849</v>
      </c>
      <c r="L700" s="180">
        <f>(L646/L611)*AJ81</f>
        <v>2241039.2466129549</v>
      </c>
      <c r="M700" s="180">
        <f t="shared" si="19"/>
        <v>51403612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>
        <f>AK72</f>
        <v>4365021.96</v>
      </c>
      <c r="D701" s="180">
        <f>(D614/D611)*AK77</f>
        <v>133915.60971844895</v>
      </c>
      <c r="E701" s="180">
        <f>(E622/E611)*SUM(C701:D701)</f>
        <v>731386.92220640893</v>
      </c>
      <c r="F701" s="180">
        <f>(F623/F611)*AK64</f>
        <v>241.88415011805563</v>
      </c>
      <c r="G701" s="180">
        <f>(G624/G611)*AK78</f>
        <v>0</v>
      </c>
      <c r="H701" s="180">
        <f>(H627/H611)*AK60</f>
        <v>63926.45269484492</v>
      </c>
      <c r="I701" s="180">
        <f>(I628/I611)*AK79</f>
        <v>46301.94936773253</v>
      </c>
      <c r="J701" s="180">
        <f>(J629/J611)*AK80</f>
        <v>0</v>
      </c>
      <c r="K701" s="180">
        <f>(K643/K611)*AK76</f>
        <v>732670.8699954577</v>
      </c>
      <c r="L701" s="180">
        <f>(L646/L611)*AK81</f>
        <v>0</v>
      </c>
      <c r="M701" s="180">
        <f t="shared" si="19"/>
        <v>1708444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>
        <f>AL72</f>
        <v>1601481.04</v>
      </c>
      <c r="D702" s="180">
        <f>(D614/D611)*AL77</f>
        <v>56541.406787188069</v>
      </c>
      <c r="E702" s="180">
        <f>(E622/E611)*SUM(C702:D702)</f>
        <v>269542.73437066411</v>
      </c>
      <c r="F702" s="180">
        <f>(F623/F611)*AL64</f>
        <v>65.489001025027406</v>
      </c>
      <c r="G702" s="180">
        <f>(G624/G611)*AL78</f>
        <v>0</v>
      </c>
      <c r="H702" s="180">
        <f>(H627/H611)*AL60</f>
        <v>23391.504903687197</v>
      </c>
      <c r="I702" s="180">
        <f>(I628/I611)*AL79</f>
        <v>19549.456256405952</v>
      </c>
      <c r="J702" s="180">
        <f>(J629/J611)*AL80</f>
        <v>0</v>
      </c>
      <c r="K702" s="180">
        <f>(K643/K611)*AL76</f>
        <v>559584.50849314092</v>
      </c>
      <c r="L702" s="180">
        <f>(L646/L611)*AL81</f>
        <v>0</v>
      </c>
      <c r="M702" s="180">
        <f t="shared" si="19"/>
        <v>928675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>
        <f>AN72</f>
        <v>86686.54</v>
      </c>
      <c r="D704" s="180">
        <f>(D614/D611)*AN77</f>
        <v>55276.796158634126</v>
      </c>
      <c r="E704" s="180">
        <f>(E622/E611)*SUM(C704:D704)</f>
        <v>23078.810472516754</v>
      </c>
      <c r="F704" s="180">
        <f>(F623/F611)*AN64</f>
        <v>206.36954074471097</v>
      </c>
      <c r="G704" s="180">
        <f>(G624/G611)*AN78</f>
        <v>0</v>
      </c>
      <c r="H704" s="180">
        <f>(H627/H611)*AN60</f>
        <v>1118.7989836200645</v>
      </c>
      <c r="I704" s="180">
        <f>(I628/I611)*AN79</f>
        <v>19112.211207704702</v>
      </c>
      <c r="J704" s="180">
        <f>(J629/J611)*AN80</f>
        <v>1087.1657511378355</v>
      </c>
      <c r="K704" s="180">
        <f>(K643/K611)*AN76</f>
        <v>63084.278001349885</v>
      </c>
      <c r="L704" s="180">
        <f>(L646/L611)*AN81</f>
        <v>198.29573477971556</v>
      </c>
      <c r="M704" s="180">
        <f t="shared" si="19"/>
        <v>163163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>
        <f>AP72</f>
        <v>13377121.210000005</v>
      </c>
      <c r="D706" s="180">
        <f>(D614/D611)*AP77</f>
        <v>88822.257042380777</v>
      </c>
      <c r="E706" s="180">
        <f>(E622/E611)*SUM(C706:D706)</f>
        <v>2189142.3906960296</v>
      </c>
      <c r="F706" s="180">
        <f>(F623/F611)*AP64</f>
        <v>25186.292593214141</v>
      </c>
      <c r="G706" s="180">
        <f>(G624/G611)*AP78</f>
        <v>0</v>
      </c>
      <c r="H706" s="180">
        <f>(H627/H611)*AP60</f>
        <v>508812.56545834959</v>
      </c>
      <c r="I706" s="180">
        <f>(I628/I611)*AP79</f>
        <v>30710.711446937898</v>
      </c>
      <c r="J706" s="180">
        <f>(J629/J611)*AP80</f>
        <v>0</v>
      </c>
      <c r="K706" s="180">
        <f>(K643/K611)*AP76</f>
        <v>387232.72610044311</v>
      </c>
      <c r="L706" s="180">
        <f>(L646/L611)*AP81</f>
        <v>397781.24396810943</v>
      </c>
      <c r="M706" s="180">
        <f t="shared" si="19"/>
        <v>3627688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>
        <f>AT72</f>
        <v>45022648.459999993</v>
      </c>
      <c r="D710" s="180">
        <f>(D614/D611)*AT77</f>
        <v>667481.45728701062</v>
      </c>
      <c r="E710" s="180">
        <f>(E622/E611)*SUM(C710:D710)</f>
        <v>7427790.0009861253</v>
      </c>
      <c r="F710" s="180">
        <f>(F623/F611)*AT64</f>
        <v>400401.95775170426</v>
      </c>
      <c r="G710" s="180">
        <f>(G624/G611)*AT78</f>
        <v>0</v>
      </c>
      <c r="H710" s="180">
        <f>(H627/H611)*AT60</f>
        <v>137268.02914415408</v>
      </c>
      <c r="I710" s="180">
        <f>(I628/I611)*AT79</f>
        <v>230784.84057371056</v>
      </c>
      <c r="J710" s="180">
        <f>(J629/J611)*AT80</f>
        <v>52.592013715778023</v>
      </c>
      <c r="K710" s="180">
        <f>(K643/K611)*AT76</f>
        <v>5489061.6207896676</v>
      </c>
      <c r="L710" s="180">
        <f>(L646/L611)*AT81</f>
        <v>391336.63258776866</v>
      </c>
      <c r="M710" s="180">
        <f t="shared" si="19"/>
        <v>14744177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>
        <f>AV72</f>
        <v>7130288.8999999994</v>
      </c>
      <c r="D712" s="180">
        <f>(D614/D611)*AV77</f>
        <v>254797.41015602552</v>
      </c>
      <c r="E712" s="180">
        <f>(E622/E611)*SUM(C712:D712)</f>
        <v>1200584.6853642219</v>
      </c>
      <c r="F712" s="180">
        <f>(F623/F611)*AV64</f>
        <v>21428.231955760784</v>
      </c>
      <c r="G712" s="180">
        <f>(G624/G611)*AV78</f>
        <v>41115.97634205949</v>
      </c>
      <c r="H712" s="180">
        <f>(H627/H611)*AV60</f>
        <v>49571.401120396709</v>
      </c>
      <c r="I712" s="180">
        <f>(I628/I611)*AV79</f>
        <v>88097.398121679653</v>
      </c>
      <c r="J712" s="180">
        <f>(J629/J611)*AV80</f>
        <v>2620.5702813869743</v>
      </c>
      <c r="K712" s="180">
        <f>(K643/K611)*AV76</f>
        <v>1265338.5975350379</v>
      </c>
      <c r="L712" s="180">
        <f>(L646/L611)*AV81</f>
        <v>238351.47320521809</v>
      </c>
      <c r="M712" s="180">
        <f t="shared" si="19"/>
        <v>3161906</v>
      </c>
      <c r="N712" s="199" t="s">
        <v>741</v>
      </c>
    </row>
    <row r="714" spans="1:82" ht="12.65" customHeight="1" x14ac:dyDescent="0.35">
      <c r="C714" s="180">
        <f>SUM(C613:C646)+SUM(C667:C712)</f>
        <v>1482181580.4900002</v>
      </c>
      <c r="D714" s="180">
        <f>SUM(D615:D646)+SUM(D667:D712)</f>
        <v>56176534.340000011</v>
      </c>
      <c r="E714" s="180">
        <f>SUM(E623:E646)+SUM(E667:E712)</f>
        <v>207262135.6436457</v>
      </c>
      <c r="F714" s="180">
        <f>SUM(F624:F647)+SUM(F667:F712)</f>
        <v>4908321.7185153272</v>
      </c>
      <c r="G714" s="180">
        <f>SUM(G625:G646)+SUM(G667:G712)</f>
        <v>9496374.5511366129</v>
      </c>
      <c r="H714" s="180">
        <f>SUM(H628:H646)+SUM(H667:H712)</f>
        <v>10059500.332153225</v>
      </c>
      <c r="I714" s="180">
        <f>SUM(I629:I646)+SUM(I667:I712)</f>
        <v>18535623.411045007</v>
      </c>
      <c r="J714" s="180">
        <f>SUM(J630:J646)+SUM(J667:J712)</f>
        <v>684085.58459294634</v>
      </c>
      <c r="K714" s="180">
        <f>SUM(K667:K712)</f>
        <v>291813161.20873666</v>
      </c>
      <c r="L714" s="180">
        <f>SUM(L667:L712)</f>
        <v>19636135.988693945</v>
      </c>
      <c r="M714" s="180">
        <f>SUM(M667:M712)</f>
        <v>547924076</v>
      </c>
      <c r="N714" s="198" t="s">
        <v>742</v>
      </c>
    </row>
    <row r="715" spans="1:82" ht="12.65" customHeight="1" x14ac:dyDescent="0.35">
      <c r="C715" s="180">
        <f>CE72</f>
        <v>1482181580.4900002</v>
      </c>
      <c r="D715" s="180">
        <f>D614</f>
        <v>56176534.339999996</v>
      </c>
      <c r="E715" s="180">
        <f>E622</f>
        <v>207262135.64364564</v>
      </c>
      <c r="F715" s="180">
        <f>F623</f>
        <v>4908321.7185153263</v>
      </c>
      <c r="G715" s="180">
        <f>G624</f>
        <v>9496374.5511366148</v>
      </c>
      <c r="H715" s="180">
        <f>H627</f>
        <v>10059500.332153225</v>
      </c>
      <c r="I715" s="180">
        <f>I628</f>
        <v>18535623.411045011</v>
      </c>
      <c r="J715" s="180">
        <f>J629</f>
        <v>684085.58459294611</v>
      </c>
      <c r="K715" s="180">
        <f>K643</f>
        <v>291813161.2087366</v>
      </c>
      <c r="L715" s="180">
        <f>L646</f>
        <v>19636135.988693945</v>
      </c>
      <c r="M715" s="180">
        <f>C647</f>
        <v>547924076.81999993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8" t="str">
        <f>RIGHT(C84,3)&amp;"*"&amp;RIGHT(C83,4)&amp;"*"&amp;"A"</f>
        <v>128*2020*A</v>
      </c>
      <c r="B721" s="286">
        <f>ROUND(C166,0)</f>
        <v>33240763</v>
      </c>
      <c r="C721" s="286">
        <f>ROUND(C167,0)</f>
        <v>549165</v>
      </c>
      <c r="D721" s="286">
        <f>ROUND(C168,0)</f>
        <v>3127813</v>
      </c>
      <c r="E721" s="286">
        <f>ROUND(C169,0)</f>
        <v>78099363</v>
      </c>
      <c r="F721" s="286">
        <f>ROUND(C170,0)</f>
        <v>0</v>
      </c>
      <c r="G721" s="286">
        <f>ROUND(C171,0)</f>
        <v>25356306</v>
      </c>
      <c r="H721" s="286">
        <f>ROUND(C172+C173,0)</f>
        <v>3026652</v>
      </c>
      <c r="I721" s="286">
        <f>ROUND(C176,0)</f>
        <v>10996159</v>
      </c>
      <c r="J721" s="286">
        <f>ROUND(C177,0)</f>
        <v>6723914</v>
      </c>
      <c r="K721" s="286">
        <f>ROUND(C180,0)</f>
        <v>7343732</v>
      </c>
      <c r="L721" s="286">
        <f>ROUND(C181,0)</f>
        <v>1573900</v>
      </c>
      <c r="M721" s="286">
        <f>ROUND(C184,0)</f>
        <v>659827</v>
      </c>
      <c r="N721" s="286">
        <f>ROUND(C185,0)</f>
        <v>0</v>
      </c>
      <c r="O721" s="286">
        <f>ROUND(C186,0)</f>
        <v>0</v>
      </c>
      <c r="P721" s="286">
        <f>ROUND(C189,0)</f>
        <v>14792396</v>
      </c>
      <c r="Q721" s="286">
        <f>ROUND(C190,0)</f>
        <v>0</v>
      </c>
      <c r="R721" s="286">
        <f>ROUND(B196,0)</f>
        <v>2631402</v>
      </c>
      <c r="S721" s="286">
        <f>ROUND(C196,0)</f>
        <v>10816822</v>
      </c>
      <c r="T721" s="286">
        <f>ROUND(D196,0)</f>
        <v>2631402</v>
      </c>
      <c r="U721" s="286">
        <f>ROUND(B197,0)</f>
        <v>8213656</v>
      </c>
      <c r="V721" s="286">
        <f>ROUND(C197,0)</f>
        <v>5477181</v>
      </c>
      <c r="W721" s="286">
        <f>ROUND(D197,0)</f>
        <v>0</v>
      </c>
      <c r="X721" s="286">
        <f>ROUND(B198,0)</f>
        <v>759855973</v>
      </c>
      <c r="Y721" s="286">
        <f>ROUND(C198,0)</f>
        <v>172668263</v>
      </c>
      <c r="Z721" s="286">
        <f>ROUND(D198,0)</f>
        <v>426999</v>
      </c>
      <c r="AA721" s="286">
        <f>ROUND(B199,0)</f>
        <v>117373716</v>
      </c>
      <c r="AB721" s="286">
        <f>ROUND(C199,0)</f>
        <v>46372208</v>
      </c>
      <c r="AC721" s="286">
        <f>ROUND(D199,0)</f>
        <v>0</v>
      </c>
      <c r="AD721" s="286">
        <f>ROUND(B200,0)</f>
        <v>1630674</v>
      </c>
      <c r="AE721" s="286">
        <f>ROUND(C200,0)</f>
        <v>0</v>
      </c>
      <c r="AF721" s="286">
        <f>ROUND(D200,0)</f>
        <v>-56693</v>
      </c>
      <c r="AG721" s="286">
        <f>ROUND(B201,0)</f>
        <v>396741513</v>
      </c>
      <c r="AH721" s="286">
        <f>ROUND(C201,0)</f>
        <v>86215732</v>
      </c>
      <c r="AI721" s="286">
        <f>ROUND(D201,0)</f>
        <v>30442540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0</v>
      </c>
      <c r="AN721" s="286">
        <f>ROUND(C203,0)</f>
        <v>0</v>
      </c>
      <c r="AO721" s="286">
        <f>ROUND(D203,0)</f>
        <v>0</v>
      </c>
      <c r="AP721" s="286">
        <f>ROUND(B204,0)</f>
        <v>18775877</v>
      </c>
      <c r="AQ721" s="286">
        <f>ROUND(C204,0)</f>
        <v>26058253</v>
      </c>
      <c r="AR721" s="286">
        <f>ROUND(D204,0)</f>
        <v>827585</v>
      </c>
      <c r="AS721" s="286"/>
      <c r="AT721" s="286"/>
      <c r="AU721" s="286"/>
      <c r="AV721" s="286">
        <f>ROUND(B210,0)</f>
        <v>3203326</v>
      </c>
      <c r="AW721" s="286">
        <f>ROUND(C210,0)</f>
        <v>5513196</v>
      </c>
      <c r="AX721" s="286">
        <f>ROUND(D210,0)</f>
        <v>0</v>
      </c>
      <c r="AY721" s="286">
        <f>ROUND(B211,0)</f>
        <v>334211293</v>
      </c>
      <c r="AZ721" s="286">
        <f>ROUND(C211,0)</f>
        <v>127307815</v>
      </c>
      <c r="BA721" s="286">
        <f>ROUND(D211,0)</f>
        <v>426999</v>
      </c>
      <c r="BB721" s="286">
        <f>ROUND(B212,0)</f>
        <v>89470239</v>
      </c>
      <c r="BC721" s="286">
        <f>ROUND(C212,0)</f>
        <v>50949033</v>
      </c>
      <c r="BD721" s="286">
        <f>ROUND(D212,0)</f>
        <v>0</v>
      </c>
      <c r="BE721" s="286">
        <f>ROUND(B213,0)</f>
        <v>0</v>
      </c>
      <c r="BF721" s="286">
        <f>ROUND(C213,0)</f>
        <v>0</v>
      </c>
      <c r="BG721" s="286">
        <f>ROUND(D213,0)</f>
        <v>0</v>
      </c>
      <c r="BH721" s="286">
        <f>ROUND(B214,0)</f>
        <v>350813524</v>
      </c>
      <c r="BI721" s="286">
        <f>ROUND(C214,0)</f>
        <v>85986012</v>
      </c>
      <c r="BJ721" s="286">
        <f>ROUND(D214,0)</f>
        <v>30390137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908826431</v>
      </c>
      <c r="BU721" s="286">
        <f>ROUND(C223,0)</f>
        <v>398348969</v>
      </c>
      <c r="BV721" s="286">
        <f>ROUND(C224,0)</f>
        <v>0</v>
      </c>
      <c r="BW721" s="286">
        <f>ROUND(C225,0)</f>
        <v>0</v>
      </c>
      <c r="BX721" s="286">
        <f>ROUND(C226,0)</f>
        <v>0</v>
      </c>
      <c r="BY721" s="286">
        <f>ROUND(C227,0)</f>
        <v>763008435</v>
      </c>
      <c r="BZ721" s="286">
        <f>ROUND(C230,0)</f>
        <v>10132</v>
      </c>
      <c r="CA721" s="286">
        <f>ROUND(C232,0)</f>
        <v>13636055</v>
      </c>
      <c r="CB721" s="286">
        <f>ROUND(C233,0)</f>
        <v>25095899</v>
      </c>
      <c r="CC721" s="286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8" t="str">
        <f>RIGHT(C84,3)&amp;"*"&amp;RIGHT(C83,4)&amp;"*"&amp;"A"</f>
        <v>128*2020*A</v>
      </c>
      <c r="B725" s="286">
        <f>ROUND(C112,0)</f>
        <v>22177</v>
      </c>
      <c r="C725" s="286">
        <f>ROUND(C113,0)</f>
        <v>0</v>
      </c>
      <c r="D725" s="286">
        <f>ROUND(C114,0)</f>
        <v>0</v>
      </c>
      <c r="E725" s="286">
        <f>ROUND(C115,0)</f>
        <v>1942</v>
      </c>
      <c r="F725" s="286">
        <f>ROUND(D112,0)</f>
        <v>154203</v>
      </c>
      <c r="G725" s="286">
        <f>ROUND(D113,0)</f>
        <v>0</v>
      </c>
      <c r="H725" s="286">
        <f>ROUND(D114,0)</f>
        <v>0</v>
      </c>
      <c r="I725" s="286">
        <f>ROUND(D115,0)</f>
        <v>3853</v>
      </c>
      <c r="J725" s="286">
        <f>ROUND(C117,0)</f>
        <v>141</v>
      </c>
      <c r="K725" s="286">
        <f>ROUND(C118,0)</f>
        <v>351</v>
      </c>
      <c r="L725" s="286">
        <f>ROUND(C119,0)</f>
        <v>89</v>
      </c>
      <c r="M725" s="286">
        <f>ROUND(C120,0)</f>
        <v>0</v>
      </c>
      <c r="N725" s="286">
        <f>ROUND(C121,0)</f>
        <v>41</v>
      </c>
      <c r="O725" s="286">
        <f>ROUND(C122,0)</f>
        <v>21</v>
      </c>
      <c r="P725" s="286">
        <f>ROUND(C123,0)</f>
        <v>37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3</v>
      </c>
      <c r="V725" s="286">
        <f>ROUND(C129,0)</f>
        <v>683</v>
      </c>
      <c r="W725" s="286">
        <f>ROUND(C130,0)</f>
        <v>48</v>
      </c>
      <c r="X725" s="286">
        <f>ROUND(B139,0)</f>
        <v>8575</v>
      </c>
      <c r="Y725" s="286">
        <f>ROUND(B140,0)</f>
        <v>59626</v>
      </c>
      <c r="Z725" s="286">
        <f>ROUND(B141,0)</f>
        <v>183738</v>
      </c>
      <c r="AA725" s="286">
        <f>ROUND(B142,0)</f>
        <v>703969565</v>
      </c>
      <c r="AB725" s="286">
        <f>ROUND(B143,0)</f>
        <v>553887006</v>
      </c>
      <c r="AC725" s="286">
        <f>ROUND(C139,0)</f>
        <v>4145</v>
      </c>
      <c r="AD725" s="286">
        <f>ROUND(C140,0)</f>
        <v>31577</v>
      </c>
      <c r="AE725" s="286">
        <f>ROUND(C141,0)</f>
        <v>84807</v>
      </c>
      <c r="AF725" s="286">
        <f>ROUND(C142,0)</f>
        <v>322896335</v>
      </c>
      <c r="AG725" s="286">
        <f>ROUND(C143,0)</f>
        <v>234532430</v>
      </c>
      <c r="AH725" s="286">
        <f>ROUND(D139,0)</f>
        <v>9457</v>
      </c>
      <c r="AI725" s="286">
        <f>ROUND(D140,0)</f>
        <v>63000</v>
      </c>
      <c r="AJ725" s="286">
        <f>ROUND(D141,0)</f>
        <v>330172</v>
      </c>
      <c r="AK725" s="286">
        <f>ROUND(D142,0)</f>
        <v>834585608</v>
      </c>
      <c r="AL725" s="286">
        <f>ROUND(D143,0)</f>
        <v>885737122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15589818</v>
      </c>
      <c r="BR725" s="286">
        <f>ROUND(C158,0)</f>
        <v>10241035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8" t="str">
        <f>RIGHT(C84,3)&amp;"*"&amp;RIGHT(C83,4)&amp;"*"&amp;"A"</f>
        <v>128*2020*A</v>
      </c>
      <c r="B729" s="286">
        <f>ROUND(C249,0)</f>
        <v>143267297</v>
      </c>
      <c r="C729" s="286">
        <f>ROUND(C250,0)</f>
        <v>0</v>
      </c>
      <c r="D729" s="286">
        <f>ROUND(C251,0)</f>
        <v>544994038</v>
      </c>
      <c r="E729" s="286">
        <f>ROUND(C252,0)</f>
        <v>345518342</v>
      </c>
      <c r="F729" s="286">
        <f>ROUND(C253,0)</f>
        <v>0</v>
      </c>
      <c r="G729" s="286">
        <f>ROUND(C254,0)</f>
        <v>45137447</v>
      </c>
      <c r="H729" s="286">
        <f>ROUND(C255,0)</f>
        <v>908103</v>
      </c>
      <c r="I729" s="286">
        <f>ROUND(C256,0)</f>
        <v>30236943</v>
      </c>
      <c r="J729" s="286">
        <f>ROUND(C257,0)</f>
        <v>13567918</v>
      </c>
      <c r="K729" s="286">
        <f>ROUND(C258,0)</f>
        <v>0</v>
      </c>
      <c r="L729" s="286">
        <f>ROUND(C261,0)</f>
        <v>189256190</v>
      </c>
      <c r="M729" s="286">
        <f>ROUND(C262,0)</f>
        <v>0</v>
      </c>
      <c r="N729" s="286">
        <f>ROUND(C263,0)</f>
        <v>7785204</v>
      </c>
      <c r="O729" s="286">
        <f>ROUND(C266,0)</f>
        <v>10816822</v>
      </c>
      <c r="P729" s="286">
        <f>ROUND(C267,0)</f>
        <v>13690837</v>
      </c>
      <c r="Q729" s="286">
        <f>ROUND(C268,0)</f>
        <v>932097237</v>
      </c>
      <c r="R729" s="286">
        <f>ROUND(C269,0)</f>
        <v>163745924</v>
      </c>
      <c r="S729" s="286">
        <f>ROUND(C270,0)</f>
        <v>1687367</v>
      </c>
      <c r="T729" s="286">
        <f>ROUND(C271,0)</f>
        <v>452514705</v>
      </c>
      <c r="U729" s="286">
        <f>ROUND(C272,0)</f>
        <v>0</v>
      </c>
      <c r="V729" s="286">
        <f>ROUND(C273,0)</f>
        <v>44006545</v>
      </c>
      <c r="W729" s="286">
        <f>ROUND(C274,0)</f>
        <v>0</v>
      </c>
      <c r="X729" s="286">
        <f>ROUND(C275,0)</f>
        <v>1016637300</v>
      </c>
      <c r="Y729" s="286">
        <f>ROUND(C278,0)</f>
        <v>0</v>
      </c>
      <c r="Z729" s="286">
        <f>ROUND(C279,0)</f>
        <v>0</v>
      </c>
      <c r="AA729" s="286">
        <f>ROUND(C280,0)</f>
        <v>208441663</v>
      </c>
      <c r="AB729" s="286">
        <f>ROUND(C281,0)</f>
        <v>134905300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58329554</v>
      </c>
      <c r="AI729" s="286">
        <f>ROUND(C305,0)</f>
        <v>73686068</v>
      </c>
      <c r="AJ729" s="286">
        <f>ROUND(C306,0)</f>
        <v>1281650</v>
      </c>
      <c r="AK729" s="286">
        <f>ROUND(C307,0)</f>
        <v>110000000</v>
      </c>
      <c r="AL729" s="286">
        <f>ROUND(C308,0)</f>
        <v>38917931</v>
      </c>
      <c r="AM729" s="286">
        <f>ROUND(C309,0)</f>
        <v>0</v>
      </c>
      <c r="AN729" s="286">
        <f>ROUND(C310,0)</f>
        <v>0</v>
      </c>
      <c r="AO729" s="286">
        <f>ROUND(C311,0)</f>
        <v>44298165</v>
      </c>
      <c r="AP729" s="286">
        <f>ROUND(C312,0)</f>
        <v>18248396</v>
      </c>
      <c r="AQ729" s="286">
        <f>ROUND(C315,0)</f>
        <v>0</v>
      </c>
      <c r="AR729" s="286">
        <f>ROUND(C316,0)</f>
        <v>0</v>
      </c>
      <c r="AS729" s="286">
        <f>ROUND(C317,0)</f>
        <v>151765232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18248396</v>
      </c>
      <c r="AY729" s="286">
        <f>ROUND(C325,0)</f>
        <v>334042873</v>
      </c>
      <c r="AZ729" s="286">
        <f>ROUND(C326,0)</f>
        <v>524486582</v>
      </c>
      <c r="BA729" s="286">
        <f>ROUND(C327,0)</f>
        <v>0</v>
      </c>
      <c r="BB729" s="286">
        <f>ROUND(C331,0)</f>
        <v>219847447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6266.69</v>
      </c>
      <c r="BJ729" s="286">
        <f>ROUND(C358,0)</f>
        <v>1861451508</v>
      </c>
      <c r="BK729" s="286">
        <f>ROUND(C359,0)</f>
        <v>1674156558</v>
      </c>
      <c r="BL729" s="286">
        <f>ROUND(C362,0)</f>
        <v>7430335</v>
      </c>
      <c r="BM729" s="286">
        <f>ROUND(C363,0)</f>
        <v>2070183836</v>
      </c>
      <c r="BN729" s="286">
        <f>ROUND(C364,0)</f>
        <v>38731954</v>
      </c>
      <c r="BO729" s="286">
        <f>ROUND(C368,0)</f>
        <v>126246596</v>
      </c>
      <c r="BP729" s="286">
        <f>ROUND(C369,0)</f>
        <v>9313576</v>
      </c>
      <c r="BQ729" s="286">
        <f>ROUND(C376,0)</f>
        <v>494824035</v>
      </c>
      <c r="BR729" s="286">
        <f>ROUND(C377,0)</f>
        <v>143400062</v>
      </c>
      <c r="BS729" s="286">
        <f>ROUND(C378,0)</f>
        <v>113426528</v>
      </c>
      <c r="BT729" s="286">
        <f>ROUND(C379,0)</f>
        <v>379912137</v>
      </c>
      <c r="BU729" s="286">
        <f>ROUND(C380,0)</f>
        <v>8281139</v>
      </c>
      <c r="BV729" s="286">
        <f>ROUND(C381,0)</f>
        <v>371591707</v>
      </c>
      <c r="BW729" s="286">
        <f>ROUND(C382,0)</f>
        <v>52623414</v>
      </c>
      <c r="BX729" s="286">
        <f>ROUND(C383,0)</f>
        <v>17720073</v>
      </c>
      <c r="BY729" s="286">
        <f>ROUND(C384,0)</f>
        <v>8917632</v>
      </c>
      <c r="BZ729" s="286">
        <f>ROUND(C385,0)</f>
        <v>659827</v>
      </c>
      <c r="CA729" s="286">
        <f>ROUND(C386,0)</f>
        <v>14792396</v>
      </c>
      <c r="CB729" s="286">
        <f>ROUND(C387,0)</f>
        <v>7430335</v>
      </c>
      <c r="CC729" s="286">
        <f>ROUND(C388,0)</f>
        <v>2279223</v>
      </c>
      <c r="CD729" s="286">
        <f>ROUND(C391,0)</f>
        <v>89402509</v>
      </c>
      <c r="CE729" s="286">
        <f>ROUND(C393,0)</f>
        <v>0</v>
      </c>
      <c r="CF729" s="286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128*2020*6010*A</v>
      </c>
      <c r="B733" s="286">
        <f>ROUND(C59,0)</f>
        <v>33641</v>
      </c>
      <c r="C733" s="289">
        <f>ROUND(C60,2)</f>
        <v>437.58</v>
      </c>
      <c r="D733" s="286">
        <f>ROUND(C61,0)</f>
        <v>42529281</v>
      </c>
      <c r="E733" s="286">
        <f>ROUND(C62,0)</f>
        <v>14034716</v>
      </c>
      <c r="F733" s="286">
        <f>ROUND(C63,0)</f>
        <v>0</v>
      </c>
      <c r="G733" s="286">
        <f>ROUND(C64,0)</f>
        <v>4390281</v>
      </c>
      <c r="H733" s="286">
        <f>ROUND(C65,0)</f>
        <v>4784</v>
      </c>
      <c r="I733" s="286">
        <f>ROUND(C66,0)</f>
        <v>607674</v>
      </c>
      <c r="J733" s="286">
        <f>ROUND(C67,0)</f>
        <v>1126888</v>
      </c>
      <c r="K733" s="286">
        <f>ROUND(C68,0)</f>
        <v>102507</v>
      </c>
      <c r="L733" s="286">
        <f>ROUND(C70,0)</f>
        <v>13205</v>
      </c>
      <c r="M733" s="286">
        <f>ROUND(C71,0)</f>
        <v>5420</v>
      </c>
      <c r="N733" s="286">
        <f>ROUND(C76,0)</f>
        <v>198595080</v>
      </c>
      <c r="O733" s="286">
        <f>ROUND(C74,0)</f>
        <v>198442054</v>
      </c>
      <c r="P733" s="286">
        <f>IF(C77&gt;0,ROUND(C77,0),0)</f>
        <v>116419</v>
      </c>
      <c r="Q733" s="286">
        <f>IF(C78&gt;0,ROUND(C78,0),0)</f>
        <v>34889</v>
      </c>
      <c r="R733" s="286">
        <f>IF(C79&gt;0,ROUND(C79,0),0)</f>
        <v>27049</v>
      </c>
      <c r="S733" s="286">
        <f>IF(C80&gt;0,ROUND(C80,0),0)</f>
        <v>463540</v>
      </c>
      <c r="T733" s="289">
        <f>IF(C81&gt;0,ROUND(C81,2),0)</f>
        <v>366.2</v>
      </c>
      <c r="U733" s="286"/>
      <c r="X733" s="286"/>
      <c r="Y733" s="286"/>
      <c r="Z733" s="286">
        <f>IF(M667&lt;&gt;0,ROUND(M667,0),0)</f>
        <v>37888347</v>
      </c>
    </row>
    <row r="734" spans="1:84" ht="12.65" customHeight="1" x14ac:dyDescent="0.35">
      <c r="A734" s="209" t="str">
        <f>RIGHT($C$84,3)&amp;"*"&amp;RIGHT($C$83,4)&amp;"*"&amp;D$55&amp;"*"&amp;"A"</f>
        <v>128*2020*6030*A</v>
      </c>
      <c r="B734" s="286">
        <f>ROUND(D59,0)</f>
        <v>92705</v>
      </c>
      <c r="C734" s="289">
        <f>ROUND(D60,2)</f>
        <v>819.5</v>
      </c>
      <c r="D734" s="286">
        <f>ROUND(D61,0)</f>
        <v>61384007</v>
      </c>
      <c r="E734" s="286">
        <f>ROUND(D62,0)</f>
        <v>21438737</v>
      </c>
      <c r="F734" s="286">
        <f>ROUND(D63,0)</f>
        <v>0</v>
      </c>
      <c r="G734" s="286">
        <f>ROUND(D64,0)</f>
        <v>4942164</v>
      </c>
      <c r="H734" s="286">
        <f>ROUND(D65,0)</f>
        <v>9677</v>
      </c>
      <c r="I734" s="286">
        <f>ROUND(D66,0)</f>
        <v>951751</v>
      </c>
      <c r="J734" s="286">
        <f>ROUND(D67,0)</f>
        <v>243378</v>
      </c>
      <c r="K734" s="286">
        <f>ROUND(D68,0)</f>
        <v>191532</v>
      </c>
      <c r="L734" s="286">
        <f>ROUND(D70,0)</f>
        <v>30795</v>
      </c>
      <c r="M734" s="286">
        <f>ROUND(D71,0)</f>
        <v>0</v>
      </c>
      <c r="N734" s="286">
        <f>ROUND(D76,0)</f>
        <v>318283263</v>
      </c>
      <c r="O734" s="286">
        <f>ROUND(D74,0)</f>
        <v>312914968</v>
      </c>
      <c r="P734" s="286">
        <f>IF(D77&gt;0,ROUND(D77,0),0)</f>
        <v>180585</v>
      </c>
      <c r="Q734" s="286">
        <f>IF(D78&gt;0,ROUND(D78,0),0)</f>
        <v>226688</v>
      </c>
      <c r="R734" s="286">
        <f>IF(D79&gt;0,ROUND(D79,0),0)</f>
        <v>41957</v>
      </c>
      <c r="S734" s="286">
        <f>IF(D80&gt;0,ROUND(D80,0),0)</f>
        <v>966568</v>
      </c>
      <c r="T734" s="289">
        <f>IF(D81&gt;0,ROUND(D81,2),0)</f>
        <v>565.49</v>
      </c>
      <c r="U734" s="286"/>
      <c r="X734" s="286"/>
      <c r="Y734" s="286"/>
      <c r="Z734" s="286">
        <f t="shared" ref="Z734:Z778" si="20">IF(M668&lt;&gt;0,ROUND(M668,0),0)</f>
        <v>63041556</v>
      </c>
    </row>
    <row r="735" spans="1:84" ht="12.65" customHeight="1" x14ac:dyDescent="0.35">
      <c r="A735" s="209" t="str">
        <f>RIGHT($C$84,3)&amp;"*"&amp;RIGHT($C$83,4)&amp;"*"&amp;E$55&amp;"*"&amp;"A"</f>
        <v>128*2020*6070*A</v>
      </c>
      <c r="B735" s="286">
        <f>ROUND(E59,0)</f>
        <v>16435</v>
      </c>
      <c r="C735" s="289">
        <f>ROUND(E60,2)</f>
        <v>124.73</v>
      </c>
      <c r="D735" s="286">
        <f>ROUND(E61,0)</f>
        <v>7725516</v>
      </c>
      <c r="E735" s="286">
        <f>ROUND(E62,0)</f>
        <v>2854190</v>
      </c>
      <c r="F735" s="286">
        <f>ROUND(E63,0)</f>
        <v>0</v>
      </c>
      <c r="G735" s="286">
        <f>ROUND(E64,0)</f>
        <v>343673</v>
      </c>
      <c r="H735" s="286">
        <f>ROUND(E65,0)</f>
        <v>724</v>
      </c>
      <c r="I735" s="286">
        <f>ROUND(E66,0)</f>
        <v>117316</v>
      </c>
      <c r="J735" s="286">
        <f>ROUND(E67,0)</f>
        <v>23330</v>
      </c>
      <c r="K735" s="286">
        <f>ROUND(E68,0)</f>
        <v>12660</v>
      </c>
      <c r="L735" s="286">
        <f>ROUND(E70,0)</f>
        <v>2101</v>
      </c>
      <c r="M735" s="286">
        <f>ROUND(E71,0)</f>
        <v>975</v>
      </c>
      <c r="N735" s="286">
        <f>ROUND(E76,0)</f>
        <v>42098843</v>
      </c>
      <c r="O735" s="286">
        <f>ROUND(E74,0)</f>
        <v>41063258</v>
      </c>
      <c r="P735" s="286">
        <f>IF(E77&gt;0,ROUND(E77,0),0)</f>
        <v>42451</v>
      </c>
      <c r="Q735" s="286">
        <f>IF(E78&gt;0,ROUND(E78,0),0)</f>
        <v>23713</v>
      </c>
      <c r="R735" s="286">
        <f>IF(E79&gt;0,ROUND(E79,0),0)</f>
        <v>9863</v>
      </c>
      <c r="S735" s="286">
        <f>IF(E80&gt;0,ROUND(E80,0),0)</f>
        <v>57549</v>
      </c>
      <c r="T735" s="289">
        <f>IF(E81&gt;0,ROUND(E81,2),0)</f>
        <v>83.5</v>
      </c>
      <c r="U735" s="286"/>
      <c r="X735" s="286"/>
      <c r="Y735" s="286"/>
      <c r="Z735" s="286">
        <f t="shared" si="20"/>
        <v>9086209</v>
      </c>
    </row>
    <row r="736" spans="1:84" ht="12.65" customHeight="1" x14ac:dyDescent="0.35">
      <c r="A736" s="209" t="str">
        <f>RIGHT($C$84,3)&amp;"*"&amp;RIGHT($C$83,4)&amp;"*"&amp;F$55&amp;"*"&amp;"A"</f>
        <v>128*2020*6100*A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>
        <f>ROUND(F62,0)</f>
        <v>0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>
        <f>ROUND(F67,0)</f>
        <v>0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>
        <f t="shared" si="20"/>
        <v>0</v>
      </c>
    </row>
    <row r="737" spans="1:26" ht="12.65" customHeight="1" x14ac:dyDescent="0.35">
      <c r="A737" s="209" t="str">
        <f>RIGHT($C$84,3)&amp;"*"&amp;RIGHT($C$83,4)&amp;"*"&amp;G$55&amp;"*"&amp;"A"</f>
        <v>128*2020*6120*A</v>
      </c>
      <c r="B737" s="286">
        <f>ROUND(G59,0)</f>
        <v>4719</v>
      </c>
      <c r="C737" s="289">
        <f>ROUND(G60,2)</f>
        <v>33.89</v>
      </c>
      <c r="D737" s="286">
        <f>ROUND(G61,0)</f>
        <v>3053699</v>
      </c>
      <c r="E737" s="286">
        <f>ROUND(G62,0)</f>
        <v>1000648</v>
      </c>
      <c r="F737" s="286">
        <f>ROUND(G63,0)</f>
        <v>0</v>
      </c>
      <c r="G737" s="286">
        <f>ROUND(G64,0)</f>
        <v>139336</v>
      </c>
      <c r="H737" s="286">
        <f>ROUND(G65,0)</f>
        <v>1460</v>
      </c>
      <c r="I737" s="286">
        <f>ROUND(G66,0)</f>
        <v>41540</v>
      </c>
      <c r="J737" s="286">
        <f>ROUND(G67,0)</f>
        <v>1191</v>
      </c>
      <c r="K737" s="286">
        <f>ROUND(G68,0)</f>
        <v>39296</v>
      </c>
      <c r="L737" s="286">
        <f>ROUND(G70,0)</f>
        <v>12042</v>
      </c>
      <c r="M737" s="286">
        <f>ROUND(G71,0)</f>
        <v>0</v>
      </c>
      <c r="N737" s="286">
        <f>ROUND(G76,0)</f>
        <v>12200141</v>
      </c>
      <c r="O737" s="286">
        <f>ROUND(G74,0)</f>
        <v>12189135</v>
      </c>
      <c r="P737" s="286">
        <f>IF(G77&gt;0,ROUND(G77,0),0)</f>
        <v>7547</v>
      </c>
      <c r="Q737" s="286">
        <f>IF(G78&gt;0,ROUND(G78,0),0)</f>
        <v>15358</v>
      </c>
      <c r="R737" s="286">
        <f>IF(G79&gt;0,ROUND(G79,0),0)</f>
        <v>1753</v>
      </c>
      <c r="S737" s="286">
        <f>IF(G80&gt;0,ROUND(G80,0),0)</f>
        <v>56683</v>
      </c>
      <c r="T737" s="289">
        <f>IF(G81&gt;0,ROUND(G81,2),0)</f>
        <v>20.309999999999999</v>
      </c>
      <c r="U737" s="286"/>
      <c r="X737" s="286"/>
      <c r="Y737" s="286"/>
      <c r="Z737" s="286">
        <f t="shared" si="20"/>
        <v>2757918</v>
      </c>
    </row>
    <row r="738" spans="1:26" ht="12.65" customHeight="1" x14ac:dyDescent="0.35">
      <c r="A738" s="209" t="str">
        <f>RIGHT($C$84,3)&amp;"*"&amp;RIGHT($C$83,4)&amp;"*"&amp;H$55&amp;"*"&amp;"A"</f>
        <v>128*2020*6140*A</v>
      </c>
      <c r="B738" s="286">
        <f>ROUND(H59,0)</f>
        <v>6646</v>
      </c>
      <c r="C738" s="289">
        <f>ROUND(H60,2)</f>
        <v>93.84</v>
      </c>
      <c r="D738" s="286">
        <f>ROUND(H61,0)</f>
        <v>4462924</v>
      </c>
      <c r="E738" s="286">
        <f>ROUND(H62,0)</f>
        <v>1607521</v>
      </c>
      <c r="F738" s="286">
        <f>ROUND(H63,0)</f>
        <v>0</v>
      </c>
      <c r="G738" s="286">
        <f>ROUND(H64,0)</f>
        <v>155604</v>
      </c>
      <c r="H738" s="286">
        <f>ROUND(H65,0)</f>
        <v>760</v>
      </c>
      <c r="I738" s="286">
        <f>ROUND(H66,0)</f>
        <v>36677</v>
      </c>
      <c r="J738" s="286">
        <f>ROUND(H67,0)</f>
        <v>21585</v>
      </c>
      <c r="K738" s="286">
        <f>ROUND(H68,0)</f>
        <v>41</v>
      </c>
      <c r="L738" s="286">
        <f>ROUND(H70,0)</f>
        <v>960</v>
      </c>
      <c r="M738" s="286">
        <f>ROUND(H71,0)</f>
        <v>0</v>
      </c>
      <c r="N738" s="286">
        <f>ROUND(H76,0)</f>
        <v>15581558</v>
      </c>
      <c r="O738" s="286">
        <f>ROUND(H74,0)</f>
        <v>15581483</v>
      </c>
      <c r="P738" s="286">
        <f>IF(H77&gt;0,ROUND(H77,0),0)</f>
        <v>23666</v>
      </c>
      <c r="Q738" s="286">
        <f>IF(H78&gt;0,ROUND(H78,0),0)</f>
        <v>23216</v>
      </c>
      <c r="R738" s="286">
        <f>IF(H79&gt;0,ROUND(H79,0),0)</f>
        <v>5499</v>
      </c>
      <c r="S738" s="286">
        <f>IF(H80&gt;0,ROUND(H80,0),0)</f>
        <v>13144</v>
      </c>
      <c r="T738" s="289">
        <f>IF(H81&gt;0,ROUND(H81,2),0)</f>
        <v>42.26</v>
      </c>
      <c r="U738" s="286"/>
      <c r="X738" s="286"/>
      <c r="Y738" s="286"/>
      <c r="Z738" s="286">
        <f t="shared" si="20"/>
        <v>4689686</v>
      </c>
    </row>
    <row r="739" spans="1:26" ht="12.65" customHeight="1" x14ac:dyDescent="0.35">
      <c r="A739" s="209" t="str">
        <f>RIGHT($C$84,3)&amp;"*"&amp;RIGHT($C$83,4)&amp;"*"&amp;I$55&amp;"*"&amp;"A"</f>
        <v>128*2020*6150*A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>
        <f>ROUND(I62,0)</f>
        <v>0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>
        <f>ROUND(I67,0)</f>
        <v>0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>
        <f t="shared" si="20"/>
        <v>0</v>
      </c>
    </row>
    <row r="740" spans="1:26" ht="12.65" customHeight="1" x14ac:dyDescent="0.35">
      <c r="A740" s="209" t="str">
        <f>RIGHT($C$84,3)&amp;"*"&amp;RIGHT($C$83,4)&amp;"*"&amp;J$55&amp;"*"&amp;"A"</f>
        <v>128*2020*6170*A</v>
      </c>
      <c r="B740" s="286">
        <f>ROUND(J59,0)</f>
        <v>0</v>
      </c>
      <c r="C740" s="289">
        <f>ROUND(J60,2)</f>
        <v>0</v>
      </c>
      <c r="D740" s="286">
        <f>ROUND(J61,0)</f>
        <v>0</v>
      </c>
      <c r="E740" s="286">
        <f>ROUND(J62,0)</f>
        <v>0</v>
      </c>
      <c r="F740" s="286">
        <f>ROUND(J63,0)</f>
        <v>0</v>
      </c>
      <c r="G740" s="286">
        <f>ROUND(J64,0)</f>
        <v>0</v>
      </c>
      <c r="H740" s="286">
        <f>ROUND(J65,0)</f>
        <v>0</v>
      </c>
      <c r="I740" s="286">
        <f>ROUND(J66,0)</f>
        <v>0</v>
      </c>
      <c r="J740" s="286">
        <f>ROUND(J67,0)</f>
        <v>0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0</v>
      </c>
      <c r="O740" s="286">
        <f>ROUND(J74,0)</f>
        <v>0</v>
      </c>
      <c r="P740" s="286">
        <f>IF(J77&gt;0,ROUND(J77,0),0)</f>
        <v>0</v>
      </c>
      <c r="Q740" s="286">
        <f>IF(J78&gt;0,ROUND(J78,0),0)</f>
        <v>0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>
        <f t="shared" si="20"/>
        <v>0</v>
      </c>
    </row>
    <row r="741" spans="1:26" ht="12.65" customHeight="1" x14ac:dyDescent="0.35">
      <c r="A741" s="209" t="str">
        <f>RIGHT($C$84,3)&amp;"*"&amp;RIGHT($C$83,4)&amp;"*"&amp;K$55&amp;"*"&amp;"A"</f>
        <v>128*2020*6200*A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>
        <f>ROUND(K62,0)</f>
        <v>0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>
        <f>ROUND(K67,0)</f>
        <v>0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>
        <f t="shared" si="20"/>
        <v>0</v>
      </c>
    </row>
    <row r="742" spans="1:26" ht="12.65" customHeight="1" x14ac:dyDescent="0.35">
      <c r="A742" s="209" t="str">
        <f>RIGHT($C$84,3)&amp;"*"&amp;RIGHT($C$83,4)&amp;"*"&amp;L$55&amp;"*"&amp;"A"</f>
        <v>128*2020*6210*A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>
        <f>ROUND(L62,0)</f>
        <v>0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>
        <f>ROUND(L67,0)</f>
        <v>0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>
        <f t="shared" si="20"/>
        <v>0</v>
      </c>
    </row>
    <row r="743" spans="1:26" ht="12.65" customHeight="1" x14ac:dyDescent="0.35">
      <c r="A743" s="209" t="str">
        <f>RIGHT($C$84,3)&amp;"*"&amp;RIGHT($C$83,4)&amp;"*"&amp;M$55&amp;"*"&amp;"A"</f>
        <v>128*2020*6330*A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>
        <f>ROUND(M62,0)</f>
        <v>0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>
        <f>ROUND(M67,0)</f>
        <v>0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>
        <f t="shared" si="20"/>
        <v>0</v>
      </c>
    </row>
    <row r="744" spans="1:26" ht="12.65" customHeight="1" x14ac:dyDescent="0.35">
      <c r="A744" s="209" t="str">
        <f>RIGHT($C$84,3)&amp;"*"&amp;RIGHT($C$83,4)&amp;"*"&amp;N$55&amp;"*"&amp;"A"</f>
        <v>128*2020*6400*A</v>
      </c>
      <c r="B744" s="286">
        <f>ROUND(N59,0)</f>
        <v>57</v>
      </c>
      <c r="C744" s="289">
        <f>ROUND(N60,2)</f>
        <v>0</v>
      </c>
      <c r="D744" s="286">
        <f>ROUND(N61,0)</f>
        <v>0</v>
      </c>
      <c r="E744" s="286">
        <f>ROUND(N62,0)</f>
        <v>0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>
        <f>ROUND(N67,0)</f>
        <v>0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217750</v>
      </c>
      <c r="O744" s="286">
        <f>ROUND(N74,0)</f>
        <v>210654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>
        <f t="shared" si="20"/>
        <v>17972</v>
      </c>
    </row>
    <row r="745" spans="1:26" ht="12.65" customHeight="1" x14ac:dyDescent="0.35">
      <c r="A745" s="209" t="str">
        <f>RIGHT($C$84,3)&amp;"*"&amp;RIGHT($C$83,4)&amp;"*"&amp;O$55&amp;"*"&amp;"A"</f>
        <v>128*2020*7010*A</v>
      </c>
      <c r="B745" s="286">
        <f>ROUND(O59,0)</f>
        <v>3004</v>
      </c>
      <c r="C745" s="289">
        <f>ROUND(O60,2)</f>
        <v>137.81</v>
      </c>
      <c r="D745" s="286">
        <f>ROUND(O61,0)</f>
        <v>11412583</v>
      </c>
      <c r="E745" s="286">
        <f>ROUND(O62,0)</f>
        <v>4201654</v>
      </c>
      <c r="F745" s="286">
        <f>ROUND(O63,0)</f>
        <v>0</v>
      </c>
      <c r="G745" s="286">
        <f>ROUND(O64,0)</f>
        <v>1008611</v>
      </c>
      <c r="H745" s="286">
        <f>ROUND(O65,0)</f>
        <v>1498</v>
      </c>
      <c r="I745" s="286">
        <f>ROUND(O66,0)</f>
        <v>503396</v>
      </c>
      <c r="J745" s="286">
        <f>ROUND(O67,0)</f>
        <v>113193</v>
      </c>
      <c r="K745" s="286">
        <f>ROUND(O68,0)</f>
        <v>34969</v>
      </c>
      <c r="L745" s="286">
        <f>ROUND(O70,0)</f>
        <v>1894</v>
      </c>
      <c r="M745" s="286">
        <f>ROUND(O71,0)</f>
        <v>75</v>
      </c>
      <c r="N745" s="286">
        <f>ROUND(O76,0)</f>
        <v>46592745</v>
      </c>
      <c r="O745" s="286">
        <f>ROUND(O74,0)</f>
        <v>44681968</v>
      </c>
      <c r="P745" s="286">
        <f>IF(O77&gt;0,ROUND(O77,0),0)</f>
        <v>14504</v>
      </c>
      <c r="Q745" s="286">
        <f>IF(O78&gt;0,ROUND(O78,0),0)</f>
        <v>16130</v>
      </c>
      <c r="R745" s="286">
        <f>IF(O79&gt;0,ROUND(O79,0),0)</f>
        <v>3370</v>
      </c>
      <c r="S745" s="286">
        <f>IF(O80&gt;0,ROUND(O80,0),0)</f>
        <v>193124</v>
      </c>
      <c r="T745" s="289">
        <f>IF(O81&gt;0,ROUND(O81,2),0)</f>
        <v>114.2</v>
      </c>
      <c r="U745" s="286"/>
      <c r="X745" s="286"/>
      <c r="Y745" s="286"/>
      <c r="Z745" s="286">
        <f t="shared" si="20"/>
        <v>9224272</v>
      </c>
    </row>
    <row r="746" spans="1:26" ht="12.65" customHeight="1" x14ac:dyDescent="0.35">
      <c r="A746" s="209" t="str">
        <f>RIGHT($C$84,3)&amp;"*"&amp;RIGHT($C$83,4)&amp;"*"&amp;P$55&amp;"*"&amp;"A"</f>
        <v>128*2020*7020*A</v>
      </c>
      <c r="B746" s="286">
        <f>ROUND(P59,0)</f>
        <v>6787900</v>
      </c>
      <c r="C746" s="289">
        <f>ROUND(P60,2)</f>
        <v>321.54000000000002</v>
      </c>
      <c r="D746" s="286">
        <f>ROUND(P61,0)</f>
        <v>28412654</v>
      </c>
      <c r="E746" s="286">
        <f>ROUND(P62,0)</f>
        <v>9289477</v>
      </c>
      <c r="F746" s="286">
        <f>ROUND(P63,0)</f>
        <v>0</v>
      </c>
      <c r="G746" s="286">
        <f>ROUND(P64,0)</f>
        <v>53900357</v>
      </c>
      <c r="H746" s="286">
        <f>ROUND(P65,0)</f>
        <v>1740</v>
      </c>
      <c r="I746" s="286">
        <f>ROUND(P66,0)</f>
        <v>1817415</v>
      </c>
      <c r="J746" s="286">
        <f>ROUND(P67,0)</f>
        <v>5481387</v>
      </c>
      <c r="K746" s="286">
        <f>ROUND(P68,0)</f>
        <v>1524360</v>
      </c>
      <c r="L746" s="286">
        <f>ROUND(P70,0)</f>
        <v>35039</v>
      </c>
      <c r="M746" s="286">
        <f>ROUND(P71,0)</f>
        <v>0</v>
      </c>
      <c r="N746" s="286">
        <f>ROUND(P76,0)</f>
        <v>409092078</v>
      </c>
      <c r="O746" s="286">
        <f>ROUND(P74,0)</f>
        <v>240534835</v>
      </c>
      <c r="P746" s="286">
        <f>IF(P77&gt;0,ROUND(P77,0),0)</f>
        <v>116364</v>
      </c>
      <c r="Q746" s="286">
        <f>IF(P78&gt;0,ROUND(P78,0),0)</f>
        <v>15754</v>
      </c>
      <c r="R746" s="286">
        <f>IF(P79&gt;0,ROUND(P79,0),0)</f>
        <v>27036</v>
      </c>
      <c r="S746" s="286">
        <f>IF(P80&gt;0,ROUND(P80,0),0)</f>
        <v>482747</v>
      </c>
      <c r="T746" s="289">
        <f>IF(P81&gt;0,ROUND(P81,2),0)</f>
        <v>182.24</v>
      </c>
      <c r="U746" s="286"/>
      <c r="X746" s="286"/>
      <c r="Y746" s="286"/>
      <c r="Z746" s="286">
        <f t="shared" si="20"/>
        <v>59513858</v>
      </c>
    </row>
    <row r="747" spans="1:26" ht="12.65" customHeight="1" x14ac:dyDescent="0.35">
      <c r="A747" s="209" t="str">
        <f>RIGHT($C$84,3)&amp;"*"&amp;RIGHT($C$83,4)&amp;"*"&amp;Q$55&amp;"*"&amp;"A"</f>
        <v>128*2020*7030*A</v>
      </c>
      <c r="B747" s="286">
        <f>ROUND(Q59,0)</f>
        <v>5474300</v>
      </c>
      <c r="C747" s="289">
        <f>ROUND(Q60,2)</f>
        <v>123.81</v>
      </c>
      <c r="D747" s="286">
        <f>ROUND(Q61,0)</f>
        <v>11630989</v>
      </c>
      <c r="E747" s="286">
        <f>ROUND(Q62,0)</f>
        <v>4202591</v>
      </c>
      <c r="F747" s="286">
        <f>ROUND(Q63,0)</f>
        <v>0</v>
      </c>
      <c r="G747" s="286">
        <f>ROUND(Q64,0)</f>
        <v>866286</v>
      </c>
      <c r="H747" s="286">
        <f>ROUND(Q65,0)</f>
        <v>2490</v>
      </c>
      <c r="I747" s="286">
        <f>ROUND(Q66,0)</f>
        <v>147423</v>
      </c>
      <c r="J747" s="286">
        <f>ROUND(Q67,0)</f>
        <v>117584</v>
      </c>
      <c r="K747" s="286">
        <f>ROUND(Q68,0)</f>
        <v>52326</v>
      </c>
      <c r="L747" s="286">
        <f>ROUND(Q70,0)</f>
        <v>4862</v>
      </c>
      <c r="M747" s="286">
        <f>ROUND(Q71,0)</f>
        <v>3692</v>
      </c>
      <c r="N747" s="286">
        <f>ROUND(Q76,0)</f>
        <v>36634136</v>
      </c>
      <c r="O747" s="286">
        <f>ROUND(Q74,0)</f>
        <v>11373383</v>
      </c>
      <c r="P747" s="286">
        <f>IF(Q77&gt;0,ROUND(Q77,0),0)</f>
        <v>40097</v>
      </c>
      <c r="Q747" s="286">
        <f>IF(Q78&gt;0,ROUND(Q78,0),0)</f>
        <v>1475</v>
      </c>
      <c r="R747" s="286">
        <f>IF(Q79&gt;0,ROUND(Q79,0),0)</f>
        <v>9316</v>
      </c>
      <c r="S747" s="286">
        <f>IF(Q80&gt;0,ROUND(Q80,0),0)</f>
        <v>171123</v>
      </c>
      <c r="T747" s="289">
        <f>IF(Q81&gt;0,ROUND(Q81,2),0)</f>
        <v>96.23</v>
      </c>
      <c r="U747" s="286"/>
      <c r="X747" s="286"/>
      <c r="Y747" s="286"/>
      <c r="Z747" s="286">
        <f t="shared" si="20"/>
        <v>9052695</v>
      </c>
    </row>
    <row r="748" spans="1:26" ht="12.65" customHeight="1" x14ac:dyDescent="0.35">
      <c r="A748" s="209" t="str">
        <f>RIGHT($C$84,3)&amp;"*"&amp;RIGHT($C$83,4)&amp;"*"&amp;R$55&amp;"*"&amp;"A"</f>
        <v>128*2020*7040*A</v>
      </c>
      <c r="B748" s="286">
        <f>ROUND(R59,0)</f>
        <v>6150400</v>
      </c>
      <c r="C748" s="289">
        <f>ROUND(R60,2)</f>
        <v>78.53</v>
      </c>
      <c r="D748" s="286">
        <f>ROUND(R61,0)</f>
        <v>10618367</v>
      </c>
      <c r="E748" s="286">
        <f>ROUND(R62,0)</f>
        <v>3389208</v>
      </c>
      <c r="F748" s="286">
        <f>ROUND(R63,0)</f>
        <v>0</v>
      </c>
      <c r="G748" s="286">
        <f>ROUND(R64,0)</f>
        <v>4658572</v>
      </c>
      <c r="H748" s="286">
        <f>ROUND(R65,0)</f>
        <v>2186</v>
      </c>
      <c r="I748" s="286">
        <f>ROUND(R66,0)</f>
        <v>23569</v>
      </c>
      <c r="J748" s="286">
        <f>ROUND(R67,0)</f>
        <v>299670</v>
      </c>
      <c r="K748" s="286">
        <f>ROUND(R68,0)</f>
        <v>147263</v>
      </c>
      <c r="L748" s="286">
        <f>ROUND(R70,0)</f>
        <v>766262</v>
      </c>
      <c r="M748" s="286">
        <f>ROUND(R71,0)</f>
        <v>341806</v>
      </c>
      <c r="N748" s="286">
        <f>ROUND(R76,0)</f>
        <v>102592445</v>
      </c>
      <c r="O748" s="286">
        <f>ROUND(R74,0)</f>
        <v>39946177</v>
      </c>
      <c r="P748" s="286">
        <f>IF(R77&gt;0,ROUND(R77,0),0)</f>
        <v>4450</v>
      </c>
      <c r="Q748" s="286">
        <f>IF(R78&gt;0,ROUND(R78,0),0)</f>
        <v>0</v>
      </c>
      <c r="R748" s="286">
        <f>IF(R79&gt;0,ROUND(R79,0),0)</f>
        <v>1034</v>
      </c>
      <c r="S748" s="286">
        <f>IF(R80&gt;0,ROUND(R80,0),0)</f>
        <v>46</v>
      </c>
      <c r="T748" s="289">
        <f>IF(R81&gt;0,ROUND(R81,2),0)</f>
        <v>0.01</v>
      </c>
      <c r="U748" s="286"/>
      <c r="X748" s="286"/>
      <c r="Y748" s="286"/>
      <c r="Z748" s="286">
        <f t="shared" si="20"/>
        <v>12068131</v>
      </c>
    </row>
    <row r="749" spans="1:26" ht="12.65" customHeight="1" x14ac:dyDescent="0.35">
      <c r="A749" s="209" t="str">
        <f>RIGHT($C$84,3)&amp;"*"&amp;RIGHT($C$83,4)&amp;"*"&amp;S$55&amp;"*"&amp;"A"</f>
        <v>128*2020*7050*A</v>
      </c>
      <c r="B749" s="286"/>
      <c r="C749" s="289">
        <f>ROUND(S60,2)</f>
        <v>114.99</v>
      </c>
      <c r="D749" s="286">
        <f>ROUND(S61,0)</f>
        <v>5120842</v>
      </c>
      <c r="E749" s="286">
        <f>ROUND(S62,0)</f>
        <v>1784418</v>
      </c>
      <c r="F749" s="286">
        <f>ROUND(S63,0)</f>
        <v>0</v>
      </c>
      <c r="G749" s="286">
        <f>ROUND(S64,0)</f>
        <v>2324682</v>
      </c>
      <c r="H749" s="286">
        <f>ROUND(S65,0)</f>
        <v>0</v>
      </c>
      <c r="I749" s="286">
        <f>ROUND(S66,0)</f>
        <v>1150916</v>
      </c>
      <c r="J749" s="286">
        <f>ROUND(S67,0)</f>
        <v>326094</v>
      </c>
      <c r="K749" s="286">
        <f>ROUND(S68,0)</f>
        <v>1019340</v>
      </c>
      <c r="L749" s="286">
        <f>ROUND(S70,0)</f>
        <v>1039277</v>
      </c>
      <c r="M749" s="286">
        <f>ROUND(S71,0)</f>
        <v>71254</v>
      </c>
      <c r="N749" s="286">
        <f>ROUND(S76,0)</f>
        <v>0</v>
      </c>
      <c r="O749" s="286">
        <f>ROUND(S74,0)</f>
        <v>0</v>
      </c>
      <c r="P749" s="286">
        <f>IF(S77&gt;0,ROUND(S77,0),0)</f>
        <v>28080</v>
      </c>
      <c r="Q749" s="286">
        <f>IF(S78&gt;0,ROUND(S78,0),0)</f>
        <v>0</v>
      </c>
      <c r="R749" s="286">
        <f>IF(S79&gt;0,ROUND(S79,0),0)</f>
        <v>6524</v>
      </c>
      <c r="S749" s="286">
        <f>IF(S80&gt;0,ROUND(S80,0),0)</f>
        <v>10992</v>
      </c>
      <c r="T749" s="289">
        <f>IF(S81&gt;0,ROUND(S81,2),0)</f>
        <v>0</v>
      </c>
      <c r="U749" s="286"/>
      <c r="X749" s="286"/>
      <c r="Y749" s="286"/>
      <c r="Z749" s="286">
        <f t="shared" si="20"/>
        <v>3703910</v>
      </c>
    </row>
    <row r="750" spans="1:26" ht="12.65" customHeight="1" x14ac:dyDescent="0.35">
      <c r="A750" s="209" t="str">
        <f>RIGHT($C$84,3)&amp;"*"&amp;RIGHT($C$83,4)&amp;"*"&amp;T$55&amp;"*"&amp;"A"</f>
        <v>128*2020*7060*A</v>
      </c>
      <c r="B750" s="286"/>
      <c r="C750" s="289">
        <f>ROUND(T60,2)</f>
        <v>0</v>
      </c>
      <c r="D750" s="286">
        <f>ROUND(T61,0)</f>
        <v>0</v>
      </c>
      <c r="E750" s="286">
        <f>ROUND(T62,0)</f>
        <v>0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>
        <f>ROUND(T67,0)</f>
        <v>0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>
        <f t="shared" si="20"/>
        <v>0</v>
      </c>
    </row>
    <row r="751" spans="1:26" ht="12.65" customHeight="1" x14ac:dyDescent="0.35">
      <c r="A751" s="209" t="str">
        <f>RIGHT($C$84,3)&amp;"*"&amp;RIGHT($C$83,4)&amp;"*"&amp;U$55&amp;"*"&amp;"A"</f>
        <v>128*2020*7070*A</v>
      </c>
      <c r="B751" s="286">
        <f>ROUND(U59,0)</f>
        <v>4588684</v>
      </c>
      <c r="C751" s="289">
        <f>ROUND(U60,2)</f>
        <v>356.24</v>
      </c>
      <c r="D751" s="286">
        <f>ROUND(U61,0)</f>
        <v>24145890</v>
      </c>
      <c r="E751" s="286">
        <f>ROUND(U62,0)</f>
        <v>8962797</v>
      </c>
      <c r="F751" s="286">
        <f>ROUND(U63,0)</f>
        <v>0</v>
      </c>
      <c r="G751" s="286">
        <f>ROUND(U64,0)</f>
        <v>19417891</v>
      </c>
      <c r="H751" s="286">
        <f>ROUND(U65,0)</f>
        <v>895</v>
      </c>
      <c r="I751" s="286">
        <f>ROUND(U66,0)</f>
        <v>26769418</v>
      </c>
      <c r="J751" s="286">
        <f>ROUND(U67,0)</f>
        <v>1019680</v>
      </c>
      <c r="K751" s="286">
        <f>ROUND(U68,0)</f>
        <v>457302</v>
      </c>
      <c r="L751" s="286">
        <f>ROUND(U70,0)</f>
        <v>272646</v>
      </c>
      <c r="M751" s="286">
        <f>ROUND(U71,0)</f>
        <v>2422305</v>
      </c>
      <c r="N751" s="286">
        <f>ROUND(U76,0)</f>
        <v>362218348</v>
      </c>
      <c r="O751" s="286">
        <f>ROUND(U74,0)</f>
        <v>188843531</v>
      </c>
      <c r="P751" s="286">
        <f>IF(U77&gt;0,ROUND(U77,0),0)</f>
        <v>69915</v>
      </c>
      <c r="Q751" s="286">
        <f>IF(U78&gt;0,ROUND(U78,0),0)</f>
        <v>0</v>
      </c>
      <c r="R751" s="286">
        <f>IF(U79&gt;0,ROUND(U79,0),0)</f>
        <v>16244</v>
      </c>
      <c r="S751" s="286">
        <f>IF(U80&gt;0,ROUND(U80,0),0)</f>
        <v>37208</v>
      </c>
      <c r="T751" s="289">
        <f>IF(U81&gt;0,ROUND(U81,2),0)</f>
        <v>0.21</v>
      </c>
      <c r="U751" s="286"/>
      <c r="X751" s="286"/>
      <c r="Y751" s="286"/>
      <c r="Z751" s="286">
        <f t="shared" si="20"/>
        <v>47066068</v>
      </c>
    </row>
    <row r="752" spans="1:26" ht="12.65" customHeight="1" x14ac:dyDescent="0.35">
      <c r="A752" s="209" t="str">
        <f>RIGHT($C$84,3)&amp;"*"&amp;RIGHT($C$83,4)&amp;"*"&amp;V$55&amp;"*"&amp;"A"</f>
        <v>128*2020*7110*A</v>
      </c>
      <c r="B752" s="286">
        <f>ROUND(V59,0)</f>
        <v>39777</v>
      </c>
      <c r="C752" s="289">
        <f>ROUND(V60,2)</f>
        <v>128.97</v>
      </c>
      <c r="D752" s="286">
        <f>ROUND(V61,0)</f>
        <v>13071950</v>
      </c>
      <c r="E752" s="286">
        <f>ROUND(V62,0)</f>
        <v>4300851</v>
      </c>
      <c r="F752" s="286">
        <f>ROUND(V63,0)</f>
        <v>0</v>
      </c>
      <c r="G752" s="286">
        <f>ROUND(V64,0)</f>
        <v>47318592</v>
      </c>
      <c r="H752" s="286">
        <f>ROUND(V65,0)</f>
        <v>2222</v>
      </c>
      <c r="I752" s="286">
        <f>ROUND(V66,0)</f>
        <v>494730</v>
      </c>
      <c r="J752" s="286">
        <f>ROUND(V67,0)</f>
        <v>1281281</v>
      </c>
      <c r="K752" s="286">
        <f>ROUND(V68,0)</f>
        <v>226958</v>
      </c>
      <c r="L752" s="286">
        <f>ROUND(V70,0)</f>
        <v>185776</v>
      </c>
      <c r="M752" s="286">
        <f>ROUND(V71,0)</f>
        <v>565612</v>
      </c>
      <c r="N752" s="286">
        <f>ROUND(V76,0)</f>
        <v>284609415</v>
      </c>
      <c r="O752" s="286">
        <f>ROUND(V74,0)</f>
        <v>137538561</v>
      </c>
      <c r="P752" s="286">
        <f>IF(V77&gt;0,ROUND(V77,0),0)</f>
        <v>23216</v>
      </c>
      <c r="Q752" s="286">
        <f>IF(V78&gt;0,ROUND(V78,0),0)</f>
        <v>199</v>
      </c>
      <c r="R752" s="286">
        <f>IF(V79&gt;0,ROUND(V79,0),0)</f>
        <v>5394</v>
      </c>
      <c r="S752" s="286">
        <f>IF(V80&gt;0,ROUND(V80,0),0)</f>
        <v>125925</v>
      </c>
      <c r="T752" s="289">
        <f>IF(V81&gt;0,ROUND(V81,2),0)</f>
        <v>51.92</v>
      </c>
      <c r="U752" s="286"/>
      <c r="X752" s="286"/>
      <c r="Y752" s="286"/>
      <c r="Z752" s="286">
        <f t="shared" si="20"/>
        <v>36827824</v>
      </c>
    </row>
    <row r="753" spans="1:26" ht="12.65" customHeight="1" x14ac:dyDescent="0.35">
      <c r="A753" s="209" t="str">
        <f>RIGHT($C$84,3)&amp;"*"&amp;RIGHT($C$83,4)&amp;"*"&amp;W$55&amp;"*"&amp;"A"</f>
        <v>128*2020*7120*A</v>
      </c>
      <c r="B753" s="286">
        <f>ROUND(W59,0)</f>
        <v>161868</v>
      </c>
      <c r="C753" s="289">
        <f>ROUND(W60,2)</f>
        <v>34.67</v>
      </c>
      <c r="D753" s="286">
        <f>ROUND(W61,0)</f>
        <v>2979134</v>
      </c>
      <c r="E753" s="286">
        <f>ROUND(W62,0)</f>
        <v>1126962</v>
      </c>
      <c r="F753" s="286">
        <f>ROUND(W63,0)</f>
        <v>0</v>
      </c>
      <c r="G753" s="286">
        <f>ROUND(W64,0)</f>
        <v>574611</v>
      </c>
      <c r="H753" s="286">
        <f>ROUND(W65,0)</f>
        <v>0</v>
      </c>
      <c r="I753" s="286">
        <f>ROUND(W66,0)</f>
        <v>162786</v>
      </c>
      <c r="J753" s="286">
        <f>ROUND(W67,0)</f>
        <v>786703</v>
      </c>
      <c r="K753" s="286">
        <f>ROUND(W68,0)</f>
        <v>0</v>
      </c>
      <c r="L753" s="286">
        <f>ROUND(W70,0)</f>
        <v>11458</v>
      </c>
      <c r="M753" s="286">
        <f>ROUND(W71,0)</f>
        <v>2143</v>
      </c>
      <c r="N753" s="286">
        <f>ROUND(W76,0)</f>
        <v>71102452</v>
      </c>
      <c r="O753" s="286">
        <f>ROUND(W74,0)</f>
        <v>10584962</v>
      </c>
      <c r="P753" s="286">
        <f>IF(W77&gt;0,ROUND(W77,0),0)</f>
        <v>20154</v>
      </c>
      <c r="Q753" s="286">
        <f>IF(W78&gt;0,ROUND(W78,0),0)</f>
        <v>0</v>
      </c>
      <c r="R753" s="286">
        <f>IF(W79&gt;0,ROUND(W79,0),0)</f>
        <v>4683</v>
      </c>
      <c r="S753" s="286">
        <f>IF(W80&gt;0,ROUND(W80,0),0)</f>
        <v>85654</v>
      </c>
      <c r="T753" s="289">
        <f>IF(W81&gt;0,ROUND(W81,2),0)</f>
        <v>0</v>
      </c>
      <c r="U753" s="286"/>
      <c r="X753" s="286"/>
      <c r="Y753" s="286"/>
      <c r="Z753" s="286">
        <f t="shared" si="20"/>
        <v>7880211</v>
      </c>
    </row>
    <row r="754" spans="1:26" ht="12.65" customHeight="1" x14ac:dyDescent="0.35">
      <c r="A754" s="209" t="str">
        <f>RIGHT($C$84,3)&amp;"*"&amp;RIGHT($C$83,4)&amp;"*"&amp;X$55&amp;"*"&amp;"A"</f>
        <v>128*2020*7130*A</v>
      </c>
      <c r="B754" s="286">
        <f>ROUND(X59,0)</f>
        <v>212331</v>
      </c>
      <c r="C754" s="289">
        <f>ROUND(X60,2)</f>
        <v>36.61</v>
      </c>
      <c r="D754" s="286">
        <f>ROUND(X61,0)</f>
        <v>2895439</v>
      </c>
      <c r="E754" s="286">
        <f>ROUND(X62,0)</f>
        <v>1083944</v>
      </c>
      <c r="F754" s="286">
        <f>ROUND(X63,0)</f>
        <v>0</v>
      </c>
      <c r="G754" s="286">
        <f>ROUND(X64,0)</f>
        <v>717993</v>
      </c>
      <c r="H754" s="286">
        <f>ROUND(X65,0)</f>
        <v>0</v>
      </c>
      <c r="I754" s="286">
        <f>ROUND(X66,0)</f>
        <v>430780</v>
      </c>
      <c r="J754" s="286">
        <f>ROUND(X67,0)</f>
        <v>707985</v>
      </c>
      <c r="K754" s="286">
        <f>ROUND(X68,0)</f>
        <v>334</v>
      </c>
      <c r="L754" s="286">
        <f>ROUND(X70,0)</f>
        <v>9740</v>
      </c>
      <c r="M754" s="286">
        <f>ROUND(X71,0)</f>
        <v>0</v>
      </c>
      <c r="N754" s="286">
        <f>ROUND(X76,0)</f>
        <v>127528468</v>
      </c>
      <c r="O754" s="286">
        <f>ROUND(X74,0)</f>
        <v>41996640</v>
      </c>
      <c r="P754" s="286">
        <f>IF(X77&gt;0,ROUND(X77,0),0)</f>
        <v>12550</v>
      </c>
      <c r="Q754" s="286">
        <f>IF(X78&gt;0,ROUND(X78,0),0)</f>
        <v>0</v>
      </c>
      <c r="R754" s="286">
        <f>IF(X79&gt;0,ROUND(X79,0),0)</f>
        <v>2916</v>
      </c>
      <c r="S754" s="286">
        <f>IF(X80&gt;0,ROUND(X80,0),0)</f>
        <v>70263</v>
      </c>
      <c r="T754" s="289">
        <f>IF(X81&gt;0,ROUND(X81,2),0)</f>
        <v>0</v>
      </c>
      <c r="U754" s="286"/>
      <c r="X754" s="286"/>
      <c r="Y754" s="286"/>
      <c r="Z754" s="286">
        <f t="shared" si="20"/>
        <v>12191632</v>
      </c>
    </row>
    <row r="755" spans="1:26" ht="12.65" customHeight="1" x14ac:dyDescent="0.35">
      <c r="A755" s="209" t="str">
        <f>RIGHT($C$84,3)&amp;"*"&amp;RIGHT($C$83,4)&amp;"*"&amp;Y$55&amp;"*"&amp;"A"</f>
        <v>128*2020*7140*A</v>
      </c>
      <c r="B755" s="286">
        <f>ROUND(Y59,0)</f>
        <v>301867</v>
      </c>
      <c r="C755" s="289">
        <f>ROUND(Y60,2)</f>
        <v>262.95</v>
      </c>
      <c r="D755" s="286">
        <f>ROUND(Y61,0)</f>
        <v>22000259</v>
      </c>
      <c r="E755" s="286">
        <f>ROUND(Y62,0)</f>
        <v>7931208</v>
      </c>
      <c r="F755" s="286">
        <f>ROUND(Y63,0)</f>
        <v>0</v>
      </c>
      <c r="G755" s="286">
        <f>ROUND(Y64,0)</f>
        <v>7857707</v>
      </c>
      <c r="H755" s="286">
        <f>ROUND(Y65,0)</f>
        <v>6388</v>
      </c>
      <c r="I755" s="286">
        <f>ROUND(Y66,0)</f>
        <v>1436513</v>
      </c>
      <c r="J755" s="286">
        <f>ROUND(Y67,0)</f>
        <v>2701154</v>
      </c>
      <c r="K755" s="286">
        <f>ROUND(Y68,0)</f>
        <v>144494</v>
      </c>
      <c r="L755" s="286">
        <f>ROUND(Y70,0)</f>
        <v>184930</v>
      </c>
      <c r="M755" s="286">
        <f>ROUND(Y71,0)</f>
        <v>235644</v>
      </c>
      <c r="N755" s="286">
        <f>ROUND(Y76,0)</f>
        <v>203339044</v>
      </c>
      <c r="O755" s="286">
        <f>ROUND(Y74,0)</f>
        <v>66483430</v>
      </c>
      <c r="P755" s="286">
        <f>IF(Y77&gt;0,ROUND(Y77,0),0)</f>
        <v>86501</v>
      </c>
      <c r="Q755" s="286">
        <f>IF(Y78&gt;0,ROUND(Y78,0),0)</f>
        <v>0</v>
      </c>
      <c r="R755" s="286">
        <f>IF(Y79&gt;0,ROUND(Y79,0),0)</f>
        <v>20098</v>
      </c>
      <c r="S755" s="286">
        <f>IF(Y80&gt;0,ROUND(Y80,0),0)</f>
        <v>267641</v>
      </c>
      <c r="T755" s="289">
        <f>IF(Y81&gt;0,ROUND(Y81,2),0)</f>
        <v>24.73</v>
      </c>
      <c r="U755" s="286"/>
      <c r="X755" s="286"/>
      <c r="Y755" s="286"/>
      <c r="Z755" s="286">
        <f t="shared" si="20"/>
        <v>28808647</v>
      </c>
    </row>
    <row r="756" spans="1:26" ht="12.65" customHeight="1" x14ac:dyDescent="0.35">
      <c r="A756" s="209" t="str">
        <f>RIGHT($C$84,3)&amp;"*"&amp;RIGHT($C$83,4)&amp;"*"&amp;Z$55&amp;"*"&amp;"A"</f>
        <v>128*2020*7150*A</v>
      </c>
      <c r="B756" s="286">
        <f>ROUND(Z59,0)</f>
        <v>244904</v>
      </c>
      <c r="C756" s="289">
        <f>ROUND(Z60,2)</f>
        <v>56.68</v>
      </c>
      <c r="D756" s="286">
        <f>ROUND(Z61,0)</f>
        <v>6820571</v>
      </c>
      <c r="E756" s="286">
        <f>ROUND(Z62,0)</f>
        <v>2379201</v>
      </c>
      <c r="F756" s="286">
        <f>ROUND(Z63,0)</f>
        <v>0</v>
      </c>
      <c r="G756" s="286">
        <f>ROUND(Z64,0)</f>
        <v>250650</v>
      </c>
      <c r="H756" s="286">
        <f>ROUND(Z65,0)</f>
        <v>1</v>
      </c>
      <c r="I756" s="286">
        <f>ROUND(Z66,0)</f>
        <v>1725477</v>
      </c>
      <c r="J756" s="286">
        <f>ROUND(Z67,0)</f>
        <v>1299805</v>
      </c>
      <c r="K756" s="286">
        <f>ROUND(Z68,0)</f>
        <v>20274</v>
      </c>
      <c r="L756" s="286">
        <f>ROUND(Z70,0)</f>
        <v>73984</v>
      </c>
      <c r="M756" s="286">
        <f>ROUND(Z71,0)</f>
        <v>526408</v>
      </c>
      <c r="N756" s="286">
        <f>ROUND(Z76,0)</f>
        <v>111993112</v>
      </c>
      <c r="O756" s="286">
        <f>ROUND(Z74,0)</f>
        <v>7346219</v>
      </c>
      <c r="P756" s="286">
        <f>IF(Z77&gt;0,ROUND(Z77,0),0)</f>
        <v>37164</v>
      </c>
      <c r="Q756" s="286">
        <f>IF(Z78&gt;0,ROUND(Z78,0),0)</f>
        <v>1</v>
      </c>
      <c r="R756" s="286">
        <f>IF(Z79&gt;0,ROUND(Z79,0),0)</f>
        <v>8635</v>
      </c>
      <c r="S756" s="286">
        <f>IF(Z80&gt;0,ROUND(Z80,0),0)</f>
        <v>85326</v>
      </c>
      <c r="T756" s="289">
        <f>IF(Z81&gt;0,ROUND(Z81,2),0)</f>
        <v>7.98</v>
      </c>
      <c r="U756" s="286"/>
      <c r="X756" s="286"/>
      <c r="Y756" s="286"/>
      <c r="Z756" s="286">
        <f t="shared" si="20"/>
        <v>13262757</v>
      </c>
    </row>
    <row r="757" spans="1:26" ht="12.65" customHeight="1" x14ac:dyDescent="0.35">
      <c r="A757" s="209" t="str">
        <f>RIGHT($C$84,3)&amp;"*"&amp;RIGHT($C$83,4)&amp;"*"&amp;AA$55&amp;"*"&amp;"A"</f>
        <v>128*2020*7160*A</v>
      </c>
      <c r="B757" s="286">
        <f>ROUND(AA59,0)</f>
        <v>29514</v>
      </c>
      <c r="C757" s="289">
        <f>ROUND(AA60,2)</f>
        <v>10.65</v>
      </c>
      <c r="D757" s="286">
        <f>ROUND(AA61,0)</f>
        <v>1239439</v>
      </c>
      <c r="E757" s="286">
        <f>ROUND(AA62,0)</f>
        <v>489228</v>
      </c>
      <c r="F757" s="286">
        <f>ROUND(AA63,0)</f>
        <v>0</v>
      </c>
      <c r="G757" s="286">
        <f>ROUND(AA64,0)</f>
        <v>3784888</v>
      </c>
      <c r="H757" s="286">
        <f>ROUND(AA65,0)</f>
        <v>0</v>
      </c>
      <c r="I757" s="286">
        <f>ROUND(AA66,0)</f>
        <v>82393</v>
      </c>
      <c r="J757" s="286">
        <f>ROUND(AA67,0)</f>
        <v>437659</v>
      </c>
      <c r="K757" s="286">
        <f>ROUND(AA68,0)</f>
        <v>63</v>
      </c>
      <c r="L757" s="286">
        <f>ROUND(AA70,0)</f>
        <v>19450</v>
      </c>
      <c r="M757" s="286">
        <f>ROUND(AA71,0)</f>
        <v>0</v>
      </c>
      <c r="N757" s="286">
        <f>ROUND(AA76,0)</f>
        <v>26136137</v>
      </c>
      <c r="O757" s="286">
        <f>ROUND(AA74,0)</f>
        <v>1614247</v>
      </c>
      <c r="P757" s="286">
        <f>IF(AA77&gt;0,ROUND(AA77,0),0)</f>
        <v>4154</v>
      </c>
      <c r="Q757" s="286">
        <f>IF(AA78&gt;0,ROUND(AA78,0),0)</f>
        <v>0</v>
      </c>
      <c r="R757" s="286">
        <f>IF(AA79&gt;0,ROUND(AA79,0),0)</f>
        <v>965</v>
      </c>
      <c r="S757" s="286">
        <f>IF(AA80&gt;0,ROUND(AA80,0),0)</f>
        <v>34584</v>
      </c>
      <c r="T757" s="289">
        <f>IF(AA81&gt;0,ROUND(AA81,2),0)</f>
        <v>0</v>
      </c>
      <c r="U757" s="286"/>
      <c r="X757" s="286"/>
      <c r="Y757" s="286"/>
      <c r="Z757" s="286">
        <f t="shared" si="20"/>
        <v>3424552</v>
      </c>
    </row>
    <row r="758" spans="1:26" ht="12.65" customHeight="1" x14ac:dyDescent="0.35">
      <c r="A758" s="209" t="str">
        <f>RIGHT($C$84,3)&amp;"*"&amp;RIGHT($C$83,4)&amp;"*"&amp;AB$55&amp;"*"&amp;"A"</f>
        <v>128*2020*7170*A</v>
      </c>
      <c r="B758" s="286"/>
      <c r="C758" s="289">
        <f>ROUND(AB60,2)</f>
        <v>315.95</v>
      </c>
      <c r="D758" s="286">
        <f>ROUND(AB61,0)</f>
        <v>33150373</v>
      </c>
      <c r="E758" s="286">
        <f>ROUND(AB62,0)</f>
        <v>12594300</v>
      </c>
      <c r="F758" s="286">
        <f>ROUND(AB63,0)</f>
        <v>0</v>
      </c>
      <c r="G758" s="286">
        <f>ROUND(AB64,0)</f>
        <v>163419275</v>
      </c>
      <c r="H758" s="286">
        <f>ROUND(AB65,0)</f>
        <v>1938</v>
      </c>
      <c r="I758" s="286">
        <f>ROUND(AB66,0)</f>
        <v>24013943</v>
      </c>
      <c r="J758" s="286">
        <f>ROUND(AB67,0)</f>
        <v>46434</v>
      </c>
      <c r="K758" s="286">
        <f>ROUND(AB68,0)</f>
        <v>1706763</v>
      </c>
      <c r="L758" s="286">
        <f>ROUND(AB70,0)</f>
        <v>389194</v>
      </c>
      <c r="M758" s="286">
        <f>ROUND(AB71,0)</f>
        <v>86256639</v>
      </c>
      <c r="N758" s="286">
        <f>ROUND(AB76,0)</f>
        <v>634874160</v>
      </c>
      <c r="O758" s="286">
        <f>ROUND(AB74,0)</f>
        <v>283283380</v>
      </c>
      <c r="P758" s="286">
        <f>IF(AB77&gt;0,ROUND(AB77,0),0)</f>
        <v>20785</v>
      </c>
      <c r="Q758" s="286">
        <f>IF(AB78&gt;0,ROUND(AB78,0),0)</f>
        <v>0</v>
      </c>
      <c r="R758" s="286">
        <f>IF(AB79&gt;0,ROUND(AB79,0),0)</f>
        <v>4829</v>
      </c>
      <c r="S758" s="286">
        <f>IF(AB80&gt;0,ROUND(AB80,0),0)</f>
        <v>12619</v>
      </c>
      <c r="T758" s="289">
        <f>IF(AB81&gt;0,ROUND(AB81,2),0)</f>
        <v>0.86</v>
      </c>
      <c r="U758" s="286"/>
      <c r="X758" s="286"/>
      <c r="Y758" s="286"/>
      <c r="Z758" s="286">
        <f t="shared" si="20"/>
        <v>80391471</v>
      </c>
    </row>
    <row r="759" spans="1:26" ht="12.65" customHeight="1" x14ac:dyDescent="0.35">
      <c r="A759" s="209" t="str">
        <f>RIGHT($C$84,3)&amp;"*"&amp;RIGHT($C$83,4)&amp;"*"&amp;AC$55&amp;"*"&amp;"A"</f>
        <v>128*2020*7180*A</v>
      </c>
      <c r="B759" s="286">
        <f>ROUND(AC59,0)</f>
        <v>85208</v>
      </c>
      <c r="C759" s="289">
        <f>ROUND(AC60,2)</f>
        <v>80.23</v>
      </c>
      <c r="D759" s="286">
        <f>ROUND(AC61,0)</f>
        <v>6511482</v>
      </c>
      <c r="E759" s="286">
        <f>ROUND(AC62,0)</f>
        <v>2305306</v>
      </c>
      <c r="F759" s="286">
        <f>ROUND(AC63,0)</f>
        <v>0</v>
      </c>
      <c r="G759" s="286">
        <f>ROUND(AC64,0)</f>
        <v>1444730</v>
      </c>
      <c r="H759" s="286">
        <f>ROUND(AC65,0)</f>
        <v>772</v>
      </c>
      <c r="I759" s="286">
        <f>ROUND(AC66,0)</f>
        <v>9474</v>
      </c>
      <c r="J759" s="286">
        <f>ROUND(AC67,0)</f>
        <v>459835</v>
      </c>
      <c r="K759" s="286">
        <f>ROUND(AC68,0)</f>
        <v>200928</v>
      </c>
      <c r="L759" s="286">
        <f>ROUND(AC70,0)</f>
        <v>876</v>
      </c>
      <c r="M759" s="286">
        <f>ROUND(AC71,0)</f>
        <v>0</v>
      </c>
      <c r="N759" s="286">
        <f>ROUND(AC76,0)</f>
        <v>54250023</v>
      </c>
      <c r="O759" s="286">
        <f>ROUND(AC74,0)</f>
        <v>46069573</v>
      </c>
      <c r="P759" s="286">
        <f>IF(AC77&gt;0,ROUND(AC77,0),0)</f>
        <v>5235</v>
      </c>
      <c r="Q759" s="286">
        <f>IF(AC78&gt;0,ROUND(AC78,0),0)</f>
        <v>0</v>
      </c>
      <c r="R759" s="286">
        <f>IF(AC79&gt;0,ROUND(AC79,0),0)</f>
        <v>1216</v>
      </c>
      <c r="S759" s="286">
        <f>IF(AC80&gt;0,ROUND(AC80,0),0)</f>
        <v>2571</v>
      </c>
      <c r="T759" s="289">
        <f>IF(AC81&gt;0,ROUND(AC81,2),0)</f>
        <v>0</v>
      </c>
      <c r="U759" s="286"/>
      <c r="X759" s="286"/>
      <c r="Y759" s="286"/>
      <c r="Z759" s="286">
        <f t="shared" si="20"/>
        <v>6675432</v>
      </c>
    </row>
    <row r="760" spans="1:26" ht="12.65" customHeight="1" x14ac:dyDescent="0.35">
      <c r="A760" s="209" t="str">
        <f>RIGHT($C$84,3)&amp;"*"&amp;RIGHT($C$83,4)&amp;"*"&amp;AD$55&amp;"*"&amp;"A"</f>
        <v>128*2020*7190*A</v>
      </c>
      <c r="B760" s="286">
        <f>ROUND(AD59,0)</f>
        <v>29378</v>
      </c>
      <c r="C760" s="289">
        <f>ROUND(AD60,2)</f>
        <v>15.75</v>
      </c>
      <c r="D760" s="286">
        <f>ROUND(AD61,0)</f>
        <v>1300230</v>
      </c>
      <c r="E760" s="286">
        <f>ROUND(AD62,0)</f>
        <v>486537</v>
      </c>
      <c r="F760" s="286">
        <f>ROUND(AD63,0)</f>
        <v>0</v>
      </c>
      <c r="G760" s="286">
        <f>ROUND(AD64,0)</f>
        <v>403772</v>
      </c>
      <c r="H760" s="286">
        <f>ROUND(AD65,0)</f>
        <v>0</v>
      </c>
      <c r="I760" s="286">
        <f>ROUND(AD66,0)</f>
        <v>21861</v>
      </c>
      <c r="J760" s="286">
        <f>ROUND(AD67,0)</f>
        <v>163713</v>
      </c>
      <c r="K760" s="286">
        <f>ROUND(AD68,0)</f>
        <v>-1407</v>
      </c>
      <c r="L760" s="286">
        <f>ROUND(AD70,0)</f>
        <v>1295</v>
      </c>
      <c r="M760" s="286">
        <f>ROUND(AD71,0)</f>
        <v>0</v>
      </c>
      <c r="N760" s="286">
        <f>ROUND(AD76,0)</f>
        <v>10395385</v>
      </c>
      <c r="O760" s="286">
        <f>ROUND(AD74,0)</f>
        <v>10294709</v>
      </c>
      <c r="P760" s="286">
        <f>IF(AD77&gt;0,ROUND(AD77,0),0)</f>
        <v>2037</v>
      </c>
      <c r="Q760" s="286">
        <f>IF(AD78&gt;0,ROUND(AD78,0),0)</f>
        <v>0</v>
      </c>
      <c r="R760" s="286">
        <f>IF(AD79&gt;0,ROUND(AD79,0),0)</f>
        <v>473</v>
      </c>
      <c r="S760" s="286">
        <f>IF(AD80&gt;0,ROUND(AD80,0),0)</f>
        <v>500</v>
      </c>
      <c r="T760" s="289">
        <f>IF(AD81&gt;0,ROUND(AD81,2),0)</f>
        <v>6.15</v>
      </c>
      <c r="U760" s="286"/>
      <c r="X760" s="286"/>
      <c r="Y760" s="286"/>
      <c r="Z760" s="286">
        <f t="shared" si="20"/>
        <v>1440017</v>
      </c>
    </row>
    <row r="761" spans="1:26" ht="12.65" customHeight="1" x14ac:dyDescent="0.35">
      <c r="A761" s="209" t="str">
        <f>RIGHT($C$84,3)&amp;"*"&amp;RIGHT($C$83,4)&amp;"*"&amp;AE$55&amp;"*"&amp;"A"</f>
        <v>128*2020*7200*A</v>
      </c>
      <c r="B761" s="286">
        <f>ROUND(AE59,0)</f>
        <v>265268</v>
      </c>
      <c r="C761" s="289">
        <f>ROUND(AE60,2)</f>
        <v>92.75</v>
      </c>
      <c r="D761" s="286">
        <f>ROUND(AE61,0)</f>
        <v>8644038</v>
      </c>
      <c r="E761" s="286">
        <f>ROUND(AE62,0)</f>
        <v>3392734</v>
      </c>
      <c r="F761" s="286">
        <f>ROUND(AE63,0)</f>
        <v>0</v>
      </c>
      <c r="G761" s="286">
        <f>ROUND(AE64,0)</f>
        <v>119540</v>
      </c>
      <c r="H761" s="286">
        <f>ROUND(AE65,0)</f>
        <v>0</v>
      </c>
      <c r="I761" s="286">
        <f>ROUND(AE66,0)</f>
        <v>22639</v>
      </c>
      <c r="J761" s="286">
        <f>ROUND(AE67,0)</f>
        <v>35187</v>
      </c>
      <c r="K761" s="286">
        <f>ROUND(AE68,0)</f>
        <v>2623</v>
      </c>
      <c r="L761" s="286">
        <f>ROUND(AE70,0)</f>
        <v>23606</v>
      </c>
      <c r="M761" s="286">
        <f>ROUND(AE71,0)</f>
        <v>10060</v>
      </c>
      <c r="N761" s="286">
        <f>ROUND(AE76,0)</f>
        <v>23067687</v>
      </c>
      <c r="O761" s="286">
        <f>ROUND(AE74,0)</f>
        <v>11644842</v>
      </c>
      <c r="P761" s="286">
        <f>IF(AE77&gt;0,ROUND(AE77,0),0)</f>
        <v>14455</v>
      </c>
      <c r="Q761" s="286">
        <f>IF(AE78&gt;0,ROUND(AE78,0),0)</f>
        <v>0</v>
      </c>
      <c r="R761" s="286">
        <f>IF(AE79&gt;0,ROUND(AE79,0),0)</f>
        <v>3358</v>
      </c>
      <c r="S761" s="286">
        <f>IF(AE80&gt;0,ROUND(AE80,0),0)</f>
        <v>17978</v>
      </c>
      <c r="T761" s="289">
        <f>IF(AE81&gt;0,ROUND(AE81,2),0)</f>
        <v>0</v>
      </c>
      <c r="U761" s="286"/>
      <c r="X761" s="286"/>
      <c r="Y761" s="286"/>
      <c r="Z761" s="286">
        <f t="shared" si="20"/>
        <v>4782334</v>
      </c>
    </row>
    <row r="762" spans="1:26" ht="12.65" customHeight="1" x14ac:dyDescent="0.35">
      <c r="A762" s="209" t="str">
        <f>RIGHT($C$84,3)&amp;"*"&amp;RIGHT($C$83,4)&amp;"*"&amp;AF$55&amp;"*"&amp;"A"</f>
        <v>128*2020*7220*A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>
        <f>ROUND(AF62,0)</f>
        <v>0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>
        <f>ROUND(AF67,0)</f>
        <v>0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>
        <f t="shared" si="20"/>
        <v>0</v>
      </c>
    </row>
    <row r="763" spans="1:26" ht="12.65" customHeight="1" x14ac:dyDescent="0.35">
      <c r="A763" s="209" t="str">
        <f>RIGHT($C$84,3)&amp;"*"&amp;RIGHT($C$83,4)&amp;"*"&amp;AG$55&amp;"*"&amp;"A"</f>
        <v>128*2020*7230*A</v>
      </c>
      <c r="B763" s="286">
        <f>ROUND(AG59,0)</f>
        <v>40497</v>
      </c>
      <c r="C763" s="289">
        <f>ROUND(AG60,2)</f>
        <v>174.24</v>
      </c>
      <c r="D763" s="286">
        <f>ROUND(AG61,0)</f>
        <v>17422388</v>
      </c>
      <c r="E763" s="286">
        <f>ROUND(AG62,0)</f>
        <v>5030762</v>
      </c>
      <c r="F763" s="286">
        <f>ROUND(AG63,0)</f>
        <v>0</v>
      </c>
      <c r="G763" s="286">
        <f>ROUND(AG64,0)</f>
        <v>1269082</v>
      </c>
      <c r="H763" s="286">
        <f>ROUND(AG65,0)</f>
        <v>833</v>
      </c>
      <c r="I763" s="286">
        <f>ROUND(AG66,0)</f>
        <v>2202213</v>
      </c>
      <c r="J763" s="286">
        <f>ROUND(AG67,0)</f>
        <v>157942</v>
      </c>
      <c r="K763" s="286">
        <f>ROUND(AG68,0)</f>
        <v>70372</v>
      </c>
      <c r="L763" s="286">
        <f>ROUND(AG70,0)</f>
        <v>10341</v>
      </c>
      <c r="M763" s="286">
        <f>ROUND(AG71,0)</f>
        <v>0</v>
      </c>
      <c r="N763" s="286">
        <f>ROUND(AG76,0)</f>
        <v>139268646</v>
      </c>
      <c r="O763" s="286">
        <f>ROUND(AG74,0)</f>
        <v>36055697</v>
      </c>
      <c r="P763" s="286">
        <f>IF(AG77&gt;0,ROUND(AG77,0),0)</f>
        <v>26555</v>
      </c>
      <c r="Q763" s="286">
        <f>IF(AG78&gt;0,ROUND(AG78,0),0)</f>
        <v>3013</v>
      </c>
      <c r="R763" s="286">
        <f>IF(AG79&gt;0,ROUND(AG79,0),0)</f>
        <v>6170</v>
      </c>
      <c r="S763" s="286">
        <f>IF(AG80&gt;0,ROUND(AG80,0),0)</f>
        <v>195668</v>
      </c>
      <c r="T763" s="289">
        <f>IF(AG81&gt;0,ROUND(AG81,2),0)</f>
        <v>88.52</v>
      </c>
      <c r="U763" s="286"/>
      <c r="X763" s="286"/>
      <c r="Y763" s="286"/>
      <c r="Z763" s="286">
        <f t="shared" si="20"/>
        <v>18390912</v>
      </c>
    </row>
    <row r="764" spans="1:26" ht="12.65" customHeight="1" x14ac:dyDescent="0.35">
      <c r="A764" s="209" t="str">
        <f>RIGHT($C$84,3)&amp;"*"&amp;RIGHT($C$83,4)&amp;"*"&amp;AH$55&amp;"*"&amp;"A"</f>
        <v>128*2020*7240*A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>
        <f>ROUND(AH62,0)</f>
        <v>0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0</v>
      </c>
      <c r="J764" s="286">
        <f>ROUND(AH67,0)</f>
        <v>0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>
        <f t="shared" si="20"/>
        <v>0</v>
      </c>
    </row>
    <row r="765" spans="1:26" ht="12.65" customHeight="1" x14ac:dyDescent="0.35">
      <c r="A765" s="209" t="str">
        <f>RIGHT($C$84,3)&amp;"*"&amp;RIGHT($C$83,4)&amp;"*"&amp;AI$55&amp;"*"&amp;"A"</f>
        <v>128*2020*7250*A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>
        <f>ROUND(AI62,0)</f>
        <v>0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>
        <f>ROUND(AI67,0)</f>
        <v>0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>
        <f t="shared" si="20"/>
        <v>0</v>
      </c>
    </row>
    <row r="766" spans="1:26" ht="12.65" customHeight="1" x14ac:dyDescent="0.35">
      <c r="A766" s="209" t="str">
        <f>RIGHT($C$84,3)&amp;"*"&amp;RIGHT($C$83,4)&amp;"*"&amp;AJ$55&amp;"*"&amp;"A"</f>
        <v>128*2020*7260*A</v>
      </c>
      <c r="B766" s="286">
        <f>ROUND(AJ59,0)</f>
        <v>371719</v>
      </c>
      <c r="C766" s="289">
        <f>ROUND(AJ60,2)</f>
        <v>862.79</v>
      </c>
      <c r="D766" s="286">
        <f>ROUND(AJ61,0)</f>
        <v>64984635</v>
      </c>
      <c r="E766" s="286">
        <f>ROUND(AJ62,0)</f>
        <v>24300653</v>
      </c>
      <c r="F766" s="286">
        <f>ROUND(AJ63,0)</f>
        <v>0</v>
      </c>
      <c r="G766" s="286">
        <f>ROUND(AJ64,0)</f>
        <v>15248884</v>
      </c>
      <c r="H766" s="286">
        <f>ROUND(AJ65,0)</f>
        <v>31807</v>
      </c>
      <c r="I766" s="286">
        <f>ROUND(AJ66,0)</f>
        <v>2346381</v>
      </c>
      <c r="J766" s="286">
        <f>ROUND(AJ67,0)</f>
        <v>1665483</v>
      </c>
      <c r="K766" s="286">
        <f>ROUND(AJ68,0)</f>
        <v>4042182</v>
      </c>
      <c r="L766" s="286">
        <f>ROUND(AJ70,0)</f>
        <v>180343</v>
      </c>
      <c r="M766" s="286">
        <f>ROUND(AJ71,0)</f>
        <v>8114105</v>
      </c>
      <c r="N766" s="286">
        <f>ROUND(AJ76,0)</f>
        <v>201987836</v>
      </c>
      <c r="O766" s="286">
        <f>ROUND(AJ74,0)</f>
        <v>17169120</v>
      </c>
      <c r="P766" s="286">
        <f>IF(AJ77&gt;0,ROUND(AJ77,0),0)</f>
        <v>273569</v>
      </c>
      <c r="Q766" s="286">
        <f>IF(AJ78&gt;0,ROUND(AJ78,0),0)</f>
        <v>67</v>
      </c>
      <c r="R766" s="286">
        <f>IF(AJ79&gt;0,ROUND(AJ79,0),0)</f>
        <v>63561</v>
      </c>
      <c r="S766" s="286">
        <f>IF(AJ80&gt;0,ROUND(AJ80,0),0)</f>
        <v>279578</v>
      </c>
      <c r="T766" s="289">
        <f>IF(AJ81&gt;0,ROUND(AJ81,2),0)</f>
        <v>226.03</v>
      </c>
      <c r="U766" s="286"/>
      <c r="X766" s="286"/>
      <c r="Y766" s="286"/>
      <c r="Z766" s="286">
        <f t="shared" si="20"/>
        <v>51403612</v>
      </c>
    </row>
    <row r="767" spans="1:26" ht="12.65" customHeight="1" x14ac:dyDescent="0.35">
      <c r="A767" s="209" t="str">
        <f>RIGHT($C$84,3)&amp;"*"&amp;RIGHT($C$83,4)&amp;"*"&amp;AK$55&amp;"*"&amp;"A"</f>
        <v>128*2020*7310*A</v>
      </c>
      <c r="B767" s="286">
        <f>ROUND(AK59,0)</f>
        <v>89500</v>
      </c>
      <c r="C767" s="289">
        <f>ROUND(AK60,2)</f>
        <v>37.14</v>
      </c>
      <c r="D767" s="286">
        <f>ROUND(AK61,0)</f>
        <v>3108140</v>
      </c>
      <c r="E767" s="286">
        <f>ROUND(AK62,0)</f>
        <v>1227051</v>
      </c>
      <c r="F767" s="286">
        <f>ROUND(AK63,0)</f>
        <v>0</v>
      </c>
      <c r="G767" s="286">
        <f>ROUND(AK64,0)</f>
        <v>18297</v>
      </c>
      <c r="H767" s="286">
        <f>ROUND(AK65,0)</f>
        <v>930</v>
      </c>
      <c r="I767" s="286">
        <f>ROUND(AK66,0)</f>
        <v>361</v>
      </c>
      <c r="J767" s="286">
        <f>ROUND(AK67,0)</f>
        <v>6460</v>
      </c>
      <c r="K767" s="286">
        <f>ROUND(AK68,0)</f>
        <v>0</v>
      </c>
      <c r="L767" s="286">
        <f>ROUND(AK70,0)</f>
        <v>3784</v>
      </c>
      <c r="M767" s="286">
        <f>ROUND(AK71,0)</f>
        <v>0</v>
      </c>
      <c r="N767" s="286">
        <f>ROUND(AK76,0)</f>
        <v>8877040</v>
      </c>
      <c r="O767" s="286">
        <f>ROUND(AK74,0)</f>
        <v>8056650</v>
      </c>
      <c r="P767" s="286">
        <f>IF(AK77&gt;0,ROUND(AK77,0),0)</f>
        <v>4024</v>
      </c>
      <c r="Q767" s="286">
        <f>IF(AK78&gt;0,ROUND(AK78,0),0)</f>
        <v>0</v>
      </c>
      <c r="R767" s="286">
        <f>IF(AK79&gt;0,ROUND(AK79,0),0)</f>
        <v>935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>
        <f t="shared" si="20"/>
        <v>1708444</v>
      </c>
    </row>
    <row r="768" spans="1:26" ht="12.65" customHeight="1" x14ac:dyDescent="0.35">
      <c r="A768" s="209" t="str">
        <f>RIGHT($C$84,3)&amp;"*"&amp;RIGHT($C$83,4)&amp;"*"&amp;AL$55&amp;"*"&amp;"A"</f>
        <v>128*2020*7320*A</v>
      </c>
      <c r="B768" s="286">
        <f>ROUND(AL59,0)</f>
        <v>19530</v>
      </c>
      <c r="C768" s="289">
        <f>ROUND(AL60,2)</f>
        <v>13.59</v>
      </c>
      <c r="D768" s="286">
        <f>ROUND(AL61,0)</f>
        <v>1131056</v>
      </c>
      <c r="E768" s="286">
        <f>ROUND(AL62,0)</f>
        <v>438717</v>
      </c>
      <c r="F768" s="286">
        <f>ROUND(AL63,0)</f>
        <v>0</v>
      </c>
      <c r="G768" s="286">
        <f>ROUND(AL64,0)</f>
        <v>4954</v>
      </c>
      <c r="H768" s="286">
        <f>ROUND(AL65,0)</f>
        <v>0</v>
      </c>
      <c r="I768" s="286">
        <f>ROUND(AL66,0)</f>
        <v>117</v>
      </c>
      <c r="J768" s="286">
        <f>ROUND(AL67,0)</f>
        <v>26778</v>
      </c>
      <c r="K768" s="286">
        <f>ROUND(AL68,0)</f>
        <v>0</v>
      </c>
      <c r="L768" s="286">
        <f>ROUND(AL70,0)</f>
        <v>344</v>
      </c>
      <c r="M768" s="286">
        <f>ROUND(AL71,0)</f>
        <v>485</v>
      </c>
      <c r="N768" s="286">
        <f>ROUND(AL76,0)</f>
        <v>6779926</v>
      </c>
      <c r="O768" s="286">
        <f>ROUND(AL74,0)</f>
        <v>6518631</v>
      </c>
      <c r="P768" s="286">
        <f>IF(AL77&gt;0,ROUND(AL77,0),0)</f>
        <v>1699</v>
      </c>
      <c r="Q768" s="286">
        <f>IF(AL78&gt;0,ROUND(AL78,0),0)</f>
        <v>0</v>
      </c>
      <c r="R768" s="286">
        <f>IF(AL79&gt;0,ROUND(AL79,0),0)</f>
        <v>395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>
        <f t="shared" si="20"/>
        <v>928675</v>
      </c>
    </row>
    <row r="769" spans="1:26" ht="12.65" customHeight="1" x14ac:dyDescent="0.35">
      <c r="A769" s="209" t="str">
        <f>RIGHT($C$84,3)&amp;"*"&amp;RIGHT($C$83,4)&amp;"*"&amp;AM$55&amp;"*"&amp;"A"</f>
        <v>128*2020*7330*A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>
        <f>ROUND(AM62,0)</f>
        <v>0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>
        <f>ROUND(AM67,0)</f>
        <v>0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>
        <f t="shared" si="20"/>
        <v>0</v>
      </c>
    </row>
    <row r="770" spans="1:26" ht="12.65" customHeight="1" x14ac:dyDescent="0.35">
      <c r="A770" s="209" t="str">
        <f>RIGHT($C$84,3)&amp;"*"&amp;RIGHT($C$83,4)&amp;"*"&amp;AN$55&amp;"*"&amp;"A"</f>
        <v>128*2020*7340*A</v>
      </c>
      <c r="B770" s="286">
        <f>ROUND(AN59,0)</f>
        <v>1105</v>
      </c>
      <c r="C770" s="289">
        <f>ROUND(AN60,2)</f>
        <v>0.65</v>
      </c>
      <c r="D770" s="286">
        <f>ROUND(AN61,0)</f>
        <v>39242</v>
      </c>
      <c r="E770" s="286">
        <f>ROUND(AN62,0)</f>
        <v>15282</v>
      </c>
      <c r="F770" s="286">
        <f>ROUND(AN63,0)</f>
        <v>0</v>
      </c>
      <c r="G770" s="286">
        <f>ROUND(AN64,0)</f>
        <v>15610</v>
      </c>
      <c r="H770" s="286">
        <f>ROUND(AN65,0)</f>
        <v>0</v>
      </c>
      <c r="I770" s="286">
        <f>ROUND(AN66,0)</f>
        <v>5149</v>
      </c>
      <c r="J770" s="286">
        <f>ROUND(AN67,0)</f>
        <v>11403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764329</v>
      </c>
      <c r="O770" s="286">
        <f>ROUND(AN74,0)</f>
        <v>24567</v>
      </c>
      <c r="P770" s="286">
        <f>IF(AN77&gt;0,ROUND(AN77,0),0)</f>
        <v>1661</v>
      </c>
      <c r="Q770" s="286">
        <f>IF(AN78&gt;0,ROUND(AN78,0),0)</f>
        <v>0</v>
      </c>
      <c r="R770" s="286">
        <f>IF(AN79&gt;0,ROUND(AN79,0),0)</f>
        <v>386</v>
      </c>
      <c r="S770" s="286">
        <f>IF(AN80&gt;0,ROUND(AN80,0),0)</f>
        <v>5817</v>
      </c>
      <c r="T770" s="289">
        <f>IF(AN81&gt;0,ROUND(AN81,2),0)</f>
        <v>0.02</v>
      </c>
      <c r="U770" s="286"/>
      <c r="X770" s="286"/>
      <c r="Y770" s="286"/>
      <c r="Z770" s="286">
        <f t="shared" si="20"/>
        <v>163163</v>
      </c>
    </row>
    <row r="771" spans="1:26" ht="12.65" customHeight="1" x14ac:dyDescent="0.35">
      <c r="A771" s="209" t="str">
        <f>RIGHT($C$84,3)&amp;"*"&amp;RIGHT($C$83,4)&amp;"*"&amp;AO$55&amp;"*"&amp;"A"</f>
        <v>128*2020*7350*A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>
        <f>ROUND(AO62,0)</f>
        <v>0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>
        <f>ROUND(AO67,0)</f>
        <v>0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>
        <f t="shared" si="20"/>
        <v>0</v>
      </c>
    </row>
    <row r="772" spans="1:26" ht="12.65" customHeight="1" x14ac:dyDescent="0.35">
      <c r="A772" s="209" t="str">
        <f>RIGHT($C$84,3)&amp;"*"&amp;RIGHT($C$83,4)&amp;"*"&amp;AP$55&amp;"*"&amp;"A"</f>
        <v>128*2020*7380*A</v>
      </c>
      <c r="B772" s="286">
        <f>ROUND(AP59,0)</f>
        <v>0</v>
      </c>
      <c r="C772" s="289">
        <f>ROUND(AP60,2)</f>
        <v>295.61</v>
      </c>
      <c r="D772" s="286">
        <f>ROUND(AP61,0)</f>
        <v>9674527</v>
      </c>
      <c r="E772" s="286">
        <f>ROUND(AP62,0)</f>
        <v>3709391</v>
      </c>
      <c r="F772" s="286">
        <f>ROUND(AP63,0)</f>
        <v>0</v>
      </c>
      <c r="G772" s="286">
        <f>ROUND(AP64,0)</f>
        <v>1905173</v>
      </c>
      <c r="H772" s="286">
        <f>ROUND(AP65,0)</f>
        <v>22444</v>
      </c>
      <c r="I772" s="286">
        <f>ROUND(AP66,0)</f>
        <v>346704</v>
      </c>
      <c r="J772" s="286">
        <f>ROUND(AP67,0)</f>
        <v>120560</v>
      </c>
      <c r="K772" s="286">
        <f>ROUND(AP68,0)</f>
        <v>2161394</v>
      </c>
      <c r="L772" s="286">
        <f>ROUND(AP70,0)</f>
        <v>212198</v>
      </c>
      <c r="M772" s="286">
        <f>ROUND(AP71,0)</f>
        <v>4775270</v>
      </c>
      <c r="N772" s="286">
        <f>ROUND(AP76,0)</f>
        <v>4691711</v>
      </c>
      <c r="O772" s="286">
        <f>ROUND(AP74,0)</f>
        <v>6180</v>
      </c>
      <c r="P772" s="286">
        <f>IF(AP77&gt;0,ROUND(AP77,0),0)</f>
        <v>2669</v>
      </c>
      <c r="Q772" s="286">
        <f>IF(AP78&gt;0,ROUND(AP78,0),0)</f>
        <v>0</v>
      </c>
      <c r="R772" s="286">
        <f>IF(AP79&gt;0,ROUND(AP79,0),0)</f>
        <v>620</v>
      </c>
      <c r="S772" s="286">
        <f>IF(AP80&gt;0,ROUND(AP80,0),0)</f>
        <v>0</v>
      </c>
      <c r="T772" s="289">
        <f>IF(AP81&gt;0,ROUND(AP81,2),0)</f>
        <v>40.119999999999997</v>
      </c>
      <c r="U772" s="286"/>
      <c r="X772" s="286"/>
      <c r="Y772" s="286"/>
      <c r="Z772" s="286">
        <f t="shared" si="20"/>
        <v>3627688</v>
      </c>
    </row>
    <row r="773" spans="1:26" ht="12.65" customHeight="1" x14ac:dyDescent="0.35">
      <c r="A773" s="209" t="str">
        <f>RIGHT($C$84,3)&amp;"*"&amp;RIGHT($C$83,4)&amp;"*"&amp;AQ$55&amp;"*"&amp;"A"</f>
        <v>128*2020*7390*A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>
        <f>ROUND(AQ62,0)</f>
        <v>0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>
        <f>ROUND(AQ67,0)</f>
        <v>0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>
        <f t="shared" si="20"/>
        <v>0</v>
      </c>
    </row>
    <row r="774" spans="1:26" ht="12.65" customHeight="1" x14ac:dyDescent="0.35">
      <c r="A774" s="209" t="str">
        <f>RIGHT($C$84,3)&amp;"*"&amp;RIGHT($C$83,4)&amp;"*"&amp;AR$55&amp;"*"&amp;"A"</f>
        <v>128*2020*7400*A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>
        <f>ROUND(AR62,0)</f>
        <v>0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>
        <f>ROUND(AR67,0)</f>
        <v>0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>
        <f t="shared" si="20"/>
        <v>0</v>
      </c>
    </row>
    <row r="775" spans="1:26" ht="12.65" customHeight="1" x14ac:dyDescent="0.35">
      <c r="A775" s="209" t="str">
        <f>RIGHT($C$84,3)&amp;"*"&amp;RIGHT($C$83,4)&amp;"*"&amp;AS$55&amp;"*"&amp;"A"</f>
        <v>128*2020*7410*A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>
        <f>ROUND(AS62,0)</f>
        <v>0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>
        <f>ROUND(AS67,0)</f>
        <v>0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>
        <f t="shared" si="20"/>
        <v>0</v>
      </c>
    </row>
    <row r="776" spans="1:26" ht="12.65" customHeight="1" x14ac:dyDescent="0.35">
      <c r="A776" s="209" t="str">
        <f>RIGHT($C$84,3)&amp;"*"&amp;RIGHT($C$83,4)&amp;"*"&amp;AT$55&amp;"*"&amp;"A"</f>
        <v>128*2020*7420*A</v>
      </c>
      <c r="B776" s="286">
        <f>ROUND(AT59,0)</f>
        <v>400</v>
      </c>
      <c r="C776" s="289">
        <f>ROUND(AT60,2)</f>
        <v>79.75</v>
      </c>
      <c r="D776" s="286">
        <f>ROUND(AT61,0)</f>
        <v>8465630</v>
      </c>
      <c r="E776" s="286">
        <f>ROUND(AT62,0)</f>
        <v>2828129</v>
      </c>
      <c r="F776" s="286">
        <f>ROUND(AT63,0)</f>
        <v>0</v>
      </c>
      <c r="G776" s="286">
        <f>ROUND(AT64,0)</f>
        <v>30287700</v>
      </c>
      <c r="H776" s="286">
        <f>ROUND(AT65,0)</f>
        <v>10090</v>
      </c>
      <c r="I776" s="286">
        <f>ROUND(AT66,0)</f>
        <v>3357965</v>
      </c>
      <c r="J776" s="286">
        <f>ROUND(AT67,0)</f>
        <v>48443</v>
      </c>
      <c r="K776" s="286">
        <f>ROUND(AT68,0)</f>
        <v>209</v>
      </c>
      <c r="L776" s="286">
        <f>ROUND(AT70,0)</f>
        <v>31266</v>
      </c>
      <c r="M776" s="286">
        <f>ROUND(AT71,0)</f>
        <v>6783</v>
      </c>
      <c r="N776" s="286">
        <f>ROUND(AT76,0)</f>
        <v>66505467</v>
      </c>
      <c r="O776" s="286">
        <f>ROUND(AT74,0)</f>
        <v>64988241</v>
      </c>
      <c r="P776" s="286">
        <f>IF(AT77&gt;0,ROUND(AT77,0),0)</f>
        <v>20057</v>
      </c>
      <c r="Q776" s="286">
        <f>IF(AT78&gt;0,ROUND(AT78,0),0)</f>
        <v>0</v>
      </c>
      <c r="R776" s="286">
        <f>IF(AT79&gt;0,ROUND(AT79,0),0)</f>
        <v>4660</v>
      </c>
      <c r="S776" s="286">
        <f>IF(AT80&gt;0,ROUND(AT80,0),0)</f>
        <v>281</v>
      </c>
      <c r="T776" s="289">
        <f>IF(AT81&gt;0,ROUND(AT81,2),0)</f>
        <v>39.47</v>
      </c>
      <c r="U776" s="286"/>
      <c r="X776" s="286"/>
      <c r="Y776" s="286"/>
      <c r="Z776" s="286">
        <f t="shared" si="20"/>
        <v>14744177</v>
      </c>
    </row>
    <row r="777" spans="1:26" ht="12.65" customHeight="1" x14ac:dyDescent="0.35">
      <c r="A777" s="209" t="str">
        <f>RIGHT($C$84,3)&amp;"*"&amp;RIGHT($C$83,4)&amp;"*"&amp;AU$55&amp;"*"&amp;"A"</f>
        <v>128*2020*7430*A</v>
      </c>
      <c r="B777" s="286">
        <f>ROUND(AU59,0)</f>
        <v>0</v>
      </c>
      <c r="C777" s="289">
        <f>ROUND(AU60,2)</f>
        <v>0</v>
      </c>
      <c r="D777" s="286">
        <f>ROUND(AU61,0)</f>
        <v>0</v>
      </c>
      <c r="E777" s="286">
        <f>ROUND(AU62,0)</f>
        <v>0</v>
      </c>
      <c r="F777" s="286">
        <f>ROUND(AU63,0)</f>
        <v>0</v>
      </c>
      <c r="G777" s="286">
        <f>ROUND(AU64,0)</f>
        <v>0</v>
      </c>
      <c r="H777" s="286">
        <f>ROUND(AU65,0)</f>
        <v>0</v>
      </c>
      <c r="I777" s="286">
        <f>ROUND(AU66,0)</f>
        <v>0</v>
      </c>
      <c r="J777" s="286">
        <f>ROUND(AU67,0)</f>
        <v>0</v>
      </c>
      <c r="K777" s="286">
        <f>ROUND(AU68,0)</f>
        <v>0</v>
      </c>
      <c r="L777" s="286">
        <f>ROUND(AU70,0)</f>
        <v>0</v>
      </c>
      <c r="M777" s="286">
        <f>ROUND(AU71,0)</f>
        <v>0</v>
      </c>
      <c r="N777" s="286">
        <f>ROUND(AU76,0)</f>
        <v>0</v>
      </c>
      <c r="O777" s="286">
        <f>ROUND(AU74,0)</f>
        <v>0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>
        <f t="shared" si="20"/>
        <v>0</v>
      </c>
    </row>
    <row r="778" spans="1:26" ht="12.65" customHeight="1" x14ac:dyDescent="0.35">
      <c r="A778" s="209" t="str">
        <f>RIGHT($C$84,3)&amp;"*"&amp;RIGHT($C$83,4)&amp;"*"&amp;AV$55&amp;"*"&amp;"A"</f>
        <v>128*2020*7490*A</v>
      </c>
      <c r="B778" s="286"/>
      <c r="C778" s="289">
        <f>ROUND(AV60,2)</f>
        <v>28.8</v>
      </c>
      <c r="D778" s="286">
        <f>ROUND(AV61,0)</f>
        <v>2914104</v>
      </c>
      <c r="E778" s="286">
        <f>ROUND(AV62,0)</f>
        <v>1115504</v>
      </c>
      <c r="F778" s="286">
        <f>ROUND(AV63,0)</f>
        <v>0</v>
      </c>
      <c r="G778" s="286">
        <f>ROUND(AV64,0)</f>
        <v>1620901</v>
      </c>
      <c r="H778" s="286">
        <f>ROUND(AV65,0)</f>
        <v>364</v>
      </c>
      <c r="I778" s="286">
        <f>ROUND(AV66,0)</f>
        <v>1537346</v>
      </c>
      <c r="J778" s="286">
        <f>ROUND(AV67,0)</f>
        <v>72941</v>
      </c>
      <c r="K778" s="286">
        <f>ROUND(AV68,0)</f>
        <v>12013</v>
      </c>
      <c r="L778" s="286">
        <f>ROUND(AV70,0)</f>
        <v>5205</v>
      </c>
      <c r="M778" s="286">
        <f>ROUND(AV71,0)</f>
        <v>148088</v>
      </c>
      <c r="N778" s="286">
        <f>ROUND(AV76,0)</f>
        <v>15330842</v>
      </c>
      <c r="O778" s="286">
        <f>ROUND(AV74,0)</f>
        <v>5994413</v>
      </c>
      <c r="P778" s="286">
        <f>IF(AV77&gt;0,ROUND(AV77,0),0)</f>
        <v>7656</v>
      </c>
      <c r="Q778" s="286">
        <f>IF(AV78&gt;0,ROUND(AV78,0),0)</f>
        <v>1568</v>
      </c>
      <c r="R778" s="286">
        <f>IF(AV79&gt;0,ROUND(AV79,0),0)</f>
        <v>1779</v>
      </c>
      <c r="S778" s="286">
        <f>IF(AV80&gt;0,ROUND(AV80,0),0)</f>
        <v>14022</v>
      </c>
      <c r="T778" s="289">
        <f>IF(AV81&gt;0,ROUND(AV81,2),0)</f>
        <v>24.04</v>
      </c>
      <c r="U778" s="286"/>
      <c r="X778" s="286"/>
      <c r="Y778" s="286"/>
      <c r="Z778" s="286">
        <f t="shared" si="20"/>
        <v>3161906</v>
      </c>
    </row>
    <row r="779" spans="1:26" ht="12.65" customHeight="1" x14ac:dyDescent="0.35">
      <c r="A779" s="209" t="str">
        <f>RIGHT($C$84,3)&amp;"*"&amp;RIGHT($C$83,4)&amp;"*"&amp;AW$55&amp;"*"&amp;"A"</f>
        <v>128*2020*8200*A</v>
      </c>
      <c r="B779" s="286"/>
      <c r="C779" s="289">
        <f>ROUND(AW60,2)</f>
        <v>5.77</v>
      </c>
      <c r="D779" s="286">
        <f>ROUND(AW61,0)</f>
        <v>534846</v>
      </c>
      <c r="E779" s="286">
        <f>ROUND(AW62,0)</f>
        <v>187942</v>
      </c>
      <c r="F779" s="286">
        <f>ROUND(AW63,0)</f>
        <v>0</v>
      </c>
      <c r="G779" s="286">
        <f>ROUND(AW64,0)</f>
        <v>146935</v>
      </c>
      <c r="H779" s="286">
        <f>ROUND(AW65,0)</f>
        <v>21481</v>
      </c>
      <c r="I779" s="286">
        <f>ROUND(AW66,0)</f>
        <v>37437959</v>
      </c>
      <c r="J779" s="286">
        <f>ROUND(AW67,0)</f>
        <v>0</v>
      </c>
      <c r="K779" s="286">
        <f>ROUND(AW68,0)</f>
        <v>9281</v>
      </c>
      <c r="L779" s="286">
        <f>ROUND(AW70,0)</f>
        <v>145</v>
      </c>
      <c r="M779" s="286">
        <f>ROUND(AW71,0)</f>
        <v>0</v>
      </c>
      <c r="N779" s="286"/>
      <c r="O779" s="286"/>
      <c r="P779" s="286">
        <f>IF(AW77&gt;0,ROUND(AW77,0),0)</f>
        <v>9949</v>
      </c>
      <c r="Q779" s="286">
        <f>IF(AW78&gt;0,ROUND(AW78,0),0)</f>
        <v>83</v>
      </c>
      <c r="R779" s="286">
        <f>IF(AW79&gt;0,ROUND(AW79,0),0)</f>
        <v>2312</v>
      </c>
      <c r="S779" s="286">
        <f>IF(AW80&gt;0,ROUND(AW80,0),0)</f>
        <v>6946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5">
      <c r="A780" s="209" t="str">
        <f>RIGHT($C$84,3)&amp;"*"&amp;RIGHT($C$83,4)&amp;"*"&amp;AX$55&amp;"*"&amp;"A"</f>
        <v>128*2020*8310*A</v>
      </c>
      <c r="B780" s="286"/>
      <c r="C780" s="289">
        <f>ROUND(AX60,2)</f>
        <v>0</v>
      </c>
      <c r="D780" s="286">
        <f>ROUND(AX61,0)</f>
        <v>0</v>
      </c>
      <c r="E780" s="286">
        <f>ROUND(AX62,0)</f>
        <v>0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>
        <f>ROUND(AX67,0)</f>
        <v>0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RIGHT($C$84,3)&amp;"*"&amp;RIGHT($C$83,4)&amp;"*"&amp;AY$55&amp;"*"&amp;"A"</f>
        <v>128*2020*8320*A</v>
      </c>
      <c r="B781" s="286">
        <f>ROUND(AY59,0)</f>
        <v>362154</v>
      </c>
      <c r="C781" s="289">
        <f>ROUND(AY60,2)</f>
        <v>117.24</v>
      </c>
      <c r="D781" s="286">
        <f>ROUND(AY61,0)</f>
        <v>4201859</v>
      </c>
      <c r="E781" s="286">
        <f>ROUND(AY62,0)</f>
        <v>1528826</v>
      </c>
      <c r="F781" s="286">
        <f>ROUND(AY63,0)</f>
        <v>0</v>
      </c>
      <c r="G781" s="286">
        <f>ROUND(AY64,0)</f>
        <v>1662771</v>
      </c>
      <c r="H781" s="286">
        <f>ROUND(AY65,0)</f>
        <v>0</v>
      </c>
      <c r="I781" s="286">
        <f>ROUND(AY66,0)</f>
        <v>87482</v>
      </c>
      <c r="J781" s="286">
        <f>ROUND(AY67,0)</f>
        <v>48658</v>
      </c>
      <c r="K781" s="286">
        <f>ROUND(AY68,0)</f>
        <v>385</v>
      </c>
      <c r="L781" s="286">
        <f>ROUND(AY70,0)</f>
        <v>23556</v>
      </c>
      <c r="M781" s="286">
        <f>ROUND(AY71,0)</f>
        <v>90755</v>
      </c>
      <c r="N781" s="286"/>
      <c r="O781" s="286"/>
      <c r="P781" s="286">
        <f>IF(AY77&gt;0,ROUND(AY77,0),0)</f>
        <v>20636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RIGHT($C$84,3)&amp;"*"&amp;RIGHT($C$83,4)&amp;"*"&amp;AZ$55&amp;"*"&amp;"A"</f>
        <v>128*2020*8330*A</v>
      </c>
      <c r="B782" s="286">
        <f>ROUND(AZ59,0)</f>
        <v>1048850</v>
      </c>
      <c r="C782" s="289">
        <f>ROUND(AZ60,2)</f>
        <v>63.43</v>
      </c>
      <c r="D782" s="286">
        <f>ROUND(AZ61,0)</f>
        <v>2258393</v>
      </c>
      <c r="E782" s="286">
        <f>ROUND(AZ62,0)</f>
        <v>826931</v>
      </c>
      <c r="F782" s="286">
        <f>ROUND(AZ63,0)</f>
        <v>0</v>
      </c>
      <c r="G782" s="286">
        <f>ROUND(AZ64,0)</f>
        <v>2791297</v>
      </c>
      <c r="H782" s="286">
        <f>ROUND(AZ65,0)</f>
        <v>0</v>
      </c>
      <c r="I782" s="286">
        <f>ROUND(AZ66,0)</f>
        <v>403636</v>
      </c>
      <c r="J782" s="286">
        <f>ROUND(AZ67,0)</f>
        <v>52925</v>
      </c>
      <c r="K782" s="286">
        <f>ROUND(AZ68,0)</f>
        <v>3386</v>
      </c>
      <c r="L782" s="286">
        <f>ROUND(AZ70,0)</f>
        <v>107566</v>
      </c>
      <c r="M782" s="286">
        <f>ROUND(AZ71,0)</f>
        <v>5292505</v>
      </c>
      <c r="N782" s="286"/>
      <c r="O782" s="286"/>
      <c r="P782" s="286">
        <f>IF(AZ77&gt;0,ROUND(AZ77,0),0)</f>
        <v>22254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RIGHT($C$84,3)&amp;"*"&amp;RIGHT($C$83,4)&amp;"*"&amp;BA$55&amp;"*"&amp;"A"</f>
        <v>128*2020*8350*A</v>
      </c>
      <c r="B783" s="286">
        <f>ROUND(BA59,0)</f>
        <v>0</v>
      </c>
      <c r="C783" s="289">
        <f>ROUND(BA60,2)</f>
        <v>9</v>
      </c>
      <c r="D783" s="286">
        <f>ROUND(BA61,0)</f>
        <v>359146</v>
      </c>
      <c r="E783" s="286">
        <f>ROUND(BA62,0)</f>
        <v>140348</v>
      </c>
      <c r="F783" s="286">
        <f>ROUND(BA63,0)</f>
        <v>0</v>
      </c>
      <c r="G783" s="286">
        <f>ROUND(BA64,0)</f>
        <v>128599</v>
      </c>
      <c r="H783" s="286">
        <f>ROUND(BA65,0)</f>
        <v>0</v>
      </c>
      <c r="I783" s="286">
        <f>ROUND(BA66,0)</f>
        <v>-80408</v>
      </c>
      <c r="J783" s="286">
        <f>ROUND(BA67,0)</f>
        <v>0</v>
      </c>
      <c r="K783" s="286">
        <f>ROUND(BA68,0)</f>
        <v>0</v>
      </c>
      <c r="L783" s="286">
        <f>ROUND(BA70,0)</f>
        <v>782</v>
      </c>
      <c r="M783" s="286">
        <f>ROUND(BA71,0)</f>
        <v>0</v>
      </c>
      <c r="N783" s="286"/>
      <c r="O783" s="286"/>
      <c r="P783" s="286">
        <f>IF(BA77&gt;0,ROUND(BA77,0),0)</f>
        <v>583</v>
      </c>
      <c r="Q783" s="286">
        <f>IF(BA78&gt;0,ROUND(BA78,0),0)</f>
        <v>0</v>
      </c>
      <c r="R783" s="286">
        <f>IF(BA79&gt;0,ROUND(BA79,0),0)</f>
        <v>135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RIGHT($C$84,3)&amp;"*"&amp;RIGHT($C$83,4)&amp;"*"&amp;BB$55&amp;"*"&amp;"A"</f>
        <v>128*2020*8360*A</v>
      </c>
      <c r="B784" s="286"/>
      <c r="C784" s="289">
        <f>ROUND(BB60,2)</f>
        <v>104.96</v>
      </c>
      <c r="D784" s="286">
        <f>ROUND(BB61,0)</f>
        <v>8203173</v>
      </c>
      <c r="E784" s="286">
        <f>ROUND(BB62,0)</f>
        <v>2988056</v>
      </c>
      <c r="F784" s="286">
        <f>ROUND(BB63,0)</f>
        <v>22499</v>
      </c>
      <c r="G784" s="286">
        <f>ROUND(BB64,0)</f>
        <v>33291</v>
      </c>
      <c r="H784" s="286">
        <f>ROUND(BB65,0)</f>
        <v>379</v>
      </c>
      <c r="I784" s="286">
        <f>ROUND(BB66,0)</f>
        <v>359893</v>
      </c>
      <c r="J784" s="286">
        <f>ROUND(BB67,0)</f>
        <v>0</v>
      </c>
      <c r="K784" s="286">
        <f>ROUND(BB68,0)</f>
        <v>138</v>
      </c>
      <c r="L784" s="286">
        <f>ROUND(BB70,0)</f>
        <v>67249</v>
      </c>
      <c r="M784" s="286">
        <f>ROUND(BB71,0)</f>
        <v>0</v>
      </c>
      <c r="N784" s="286"/>
      <c r="O784" s="286"/>
      <c r="P784" s="286">
        <f>IF(BB77&gt;0,ROUND(BB77,0),0)</f>
        <v>2989</v>
      </c>
      <c r="Q784" s="286">
        <f>IF(BB78&gt;0,ROUND(BB78,0),0)</f>
        <v>0</v>
      </c>
      <c r="R784" s="286">
        <f>IF(BB79&gt;0,ROUND(BB79,0),0)</f>
        <v>695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RIGHT($C$84,3)&amp;"*"&amp;RIGHT($C$83,4)&amp;"*"&amp;BC$55&amp;"*"&amp;"A"</f>
        <v>128*2020*8370*A</v>
      </c>
      <c r="B785" s="286"/>
      <c r="C785" s="289">
        <f>ROUND(BC60,2)</f>
        <v>0</v>
      </c>
      <c r="D785" s="286">
        <f>ROUND(BC61,0)</f>
        <v>0</v>
      </c>
      <c r="E785" s="286">
        <f>ROUND(BC62,0)</f>
        <v>0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>
        <f>ROUND(BC67,0)</f>
        <v>0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RIGHT($C$84,3)&amp;"*"&amp;RIGHT($C$83,4)&amp;"*"&amp;BD$55&amp;"*"&amp;"A"</f>
        <v>128*2020*8420*A</v>
      </c>
      <c r="B786" s="286"/>
      <c r="C786" s="289">
        <f>ROUND(BD60,2)</f>
        <v>0</v>
      </c>
      <c r="D786" s="286">
        <f>ROUND(BD61,0)</f>
        <v>0</v>
      </c>
      <c r="E786" s="286">
        <f>ROUND(BD62,0)</f>
        <v>0</v>
      </c>
      <c r="F786" s="286">
        <f>ROUND(BD63,0)</f>
        <v>0</v>
      </c>
      <c r="G786" s="286">
        <f>ROUND(BD64,0)</f>
        <v>300</v>
      </c>
      <c r="H786" s="286">
        <f>ROUND(BD65,0)</f>
        <v>0</v>
      </c>
      <c r="I786" s="286">
        <f>ROUND(BD66,0)</f>
        <v>4195193</v>
      </c>
      <c r="J786" s="286">
        <f>ROUND(BD67,0)</f>
        <v>0</v>
      </c>
      <c r="K786" s="286">
        <f>ROUND(BD68,0)</f>
        <v>0</v>
      </c>
      <c r="L786" s="286">
        <f>ROUND(BD70,0)</f>
        <v>678</v>
      </c>
      <c r="M786" s="286">
        <f>ROUND(BD71,0)</f>
        <v>0</v>
      </c>
      <c r="N786" s="286"/>
      <c r="O786" s="286"/>
      <c r="P786" s="286">
        <f>IF(BD77&gt;0,ROUND(BD77,0),0)</f>
        <v>775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RIGHT($C$84,3)&amp;"*"&amp;RIGHT($C$83,4)&amp;"*"&amp;BE$55&amp;"*"&amp;"A"</f>
        <v>128*2020*8430*A</v>
      </c>
      <c r="B787" s="286">
        <f>ROUND(BE59,0)</f>
        <v>1718157</v>
      </c>
      <c r="C787" s="289">
        <f>ROUND(BE60,2)</f>
        <v>180.98</v>
      </c>
      <c r="D787" s="286">
        <f>ROUND(BE61,0)</f>
        <v>11735302</v>
      </c>
      <c r="E787" s="286">
        <f>ROUND(BE62,0)</f>
        <v>4445521</v>
      </c>
      <c r="F787" s="286">
        <f>ROUND(BE63,0)</f>
        <v>0</v>
      </c>
      <c r="G787" s="286">
        <f>ROUND(BE64,0)</f>
        <v>5901287</v>
      </c>
      <c r="H787" s="286">
        <f>ROUND(BE65,0)</f>
        <v>7730599</v>
      </c>
      <c r="I787" s="286">
        <f>ROUND(BE66,0)</f>
        <v>24435162</v>
      </c>
      <c r="J787" s="286">
        <f>ROUND(BE67,0)</f>
        <v>1698450</v>
      </c>
      <c r="K787" s="286">
        <f>ROUND(BE68,0)</f>
        <v>3785528</v>
      </c>
      <c r="L787" s="286">
        <f>ROUND(BE70,0)</f>
        <v>161684</v>
      </c>
      <c r="M787" s="286">
        <f>ROUND(BE71,0)</f>
        <v>3716998</v>
      </c>
      <c r="N787" s="286"/>
      <c r="O787" s="286"/>
      <c r="P787" s="286">
        <f>IF(BE77&gt;0,ROUND(BE77,0),0)</f>
        <v>30121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RIGHT($C$84,3)&amp;"*"&amp;RIGHT($C$83,4)&amp;"*"&amp;BF$55&amp;"*"&amp;"A"</f>
        <v>128*2020*8460*A</v>
      </c>
      <c r="B788" s="286"/>
      <c r="C788" s="289">
        <f>ROUND(BF60,2)</f>
        <v>245.16</v>
      </c>
      <c r="D788" s="286">
        <f>ROUND(BF61,0)</f>
        <v>10008904</v>
      </c>
      <c r="E788" s="286">
        <f>ROUND(BF62,0)</f>
        <v>3767486</v>
      </c>
      <c r="F788" s="286">
        <f>ROUND(BF63,0)</f>
        <v>0</v>
      </c>
      <c r="G788" s="286">
        <f>ROUND(BF64,0)</f>
        <v>953304</v>
      </c>
      <c r="H788" s="286">
        <f>ROUND(BF65,0)</f>
        <v>0</v>
      </c>
      <c r="I788" s="286">
        <f>ROUND(BF66,0)</f>
        <v>611709</v>
      </c>
      <c r="J788" s="286">
        <f>ROUND(BF67,0)</f>
        <v>46203</v>
      </c>
      <c r="K788" s="286">
        <f>ROUND(BF68,0)</f>
        <v>39</v>
      </c>
      <c r="L788" s="286">
        <f>ROUND(BF70,0)</f>
        <v>3438</v>
      </c>
      <c r="M788" s="286">
        <f>ROUND(BF71,0)</f>
        <v>504038</v>
      </c>
      <c r="N788" s="286"/>
      <c r="O788" s="286"/>
      <c r="P788" s="286">
        <f>IF(BF77&gt;0,ROUND(BF77,0),0)</f>
        <v>20518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RIGHT($C$84,3)&amp;"*"&amp;RIGHT($C$83,4)&amp;"*"&amp;BG$55&amp;"*"&amp;"A"</f>
        <v>128*2020*8470*A</v>
      </c>
      <c r="B789" s="286"/>
      <c r="C789" s="289">
        <f>ROUND(BG60,2)</f>
        <v>28.32</v>
      </c>
      <c r="D789" s="286">
        <f>ROUND(BG61,0)</f>
        <v>2036497</v>
      </c>
      <c r="E789" s="286">
        <f>ROUND(BG62,0)</f>
        <v>771338</v>
      </c>
      <c r="F789" s="286">
        <f>ROUND(BG63,0)</f>
        <v>0</v>
      </c>
      <c r="G789" s="286">
        <f>ROUND(BG64,0)</f>
        <v>307736</v>
      </c>
      <c r="H789" s="286">
        <f>ROUND(BG65,0)</f>
        <v>64257</v>
      </c>
      <c r="I789" s="286">
        <f>ROUND(BG66,0)</f>
        <v>138132</v>
      </c>
      <c r="J789" s="286">
        <f>ROUND(BG67,0)</f>
        <v>127014</v>
      </c>
      <c r="K789" s="286">
        <f>ROUND(BG68,0)</f>
        <v>537580</v>
      </c>
      <c r="L789" s="286">
        <f>ROUND(BG70,0)</f>
        <v>15705</v>
      </c>
      <c r="M789" s="286">
        <f>ROUND(BG71,0)</f>
        <v>194297</v>
      </c>
      <c r="N789" s="286"/>
      <c r="O789" s="286"/>
      <c r="P789" s="286">
        <f>IF(BG77&gt;0,ROUND(BG77,0),0)</f>
        <v>5003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RIGHT($C$84,3)&amp;"*"&amp;RIGHT($C$83,4)&amp;"*"&amp;BH$55&amp;"*"&amp;"A"</f>
        <v>128*2020*8480*A</v>
      </c>
      <c r="B790" s="286"/>
      <c r="C790" s="289">
        <f>ROUND(BH60,2)</f>
        <v>0</v>
      </c>
      <c r="D790" s="286">
        <f>ROUND(BH61,0)</f>
        <v>0</v>
      </c>
      <c r="E790" s="286">
        <f>ROUND(BH62,0)</f>
        <v>0</v>
      </c>
      <c r="F790" s="286">
        <f>ROUND(BH63,0)</f>
        <v>0</v>
      </c>
      <c r="G790" s="286">
        <f>ROUND(BH64,0)</f>
        <v>0</v>
      </c>
      <c r="H790" s="286">
        <f>ROUND(BH65,0)</f>
        <v>0</v>
      </c>
      <c r="I790" s="286">
        <f>ROUND(BH66,0)</f>
        <v>85931079</v>
      </c>
      <c r="J790" s="286">
        <f>ROUND(BH67,0)</f>
        <v>1055930</v>
      </c>
      <c r="K790" s="286">
        <f>ROUND(BH68,0)</f>
        <v>0</v>
      </c>
      <c r="L790" s="286">
        <f>ROUND(BH70,0)</f>
        <v>0</v>
      </c>
      <c r="M790" s="286">
        <f>ROUND(BH71,0)</f>
        <v>630627</v>
      </c>
      <c r="N790" s="286"/>
      <c r="O790" s="286"/>
      <c r="P790" s="286">
        <f>IF(BH77&gt;0,ROUND(BH77,0),0)</f>
        <v>0</v>
      </c>
      <c r="Q790" s="286">
        <f>IF(BH78&gt;0,ROUND(BH78,0),0)</f>
        <v>0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RIGHT($C$84,3)&amp;"*"&amp;RIGHT($C$83,4)&amp;"*"&amp;BI$55&amp;"*"&amp;"A"</f>
        <v>128*2020*8490*A</v>
      </c>
      <c r="B791" s="286"/>
      <c r="C791" s="289">
        <f>ROUND(BI60,2)</f>
        <v>59.54</v>
      </c>
      <c r="D791" s="286">
        <f>ROUND(BI61,0)</f>
        <v>8408914</v>
      </c>
      <c r="E791" s="286">
        <f>ROUND(BI62,0)</f>
        <v>-28177708</v>
      </c>
      <c r="F791" s="286">
        <f>ROUND(BI63,0)</f>
        <v>215378</v>
      </c>
      <c r="G791" s="286">
        <f>ROUND(BI64,0)</f>
        <v>-4120803</v>
      </c>
      <c r="H791" s="286">
        <f>ROUND(BI65,0)</f>
        <v>351268</v>
      </c>
      <c r="I791" s="286">
        <f>ROUND(BI66,0)</f>
        <v>22022865</v>
      </c>
      <c r="J791" s="286">
        <f>ROUND(BI67,0)</f>
        <v>30639484</v>
      </c>
      <c r="K791" s="286">
        <f>ROUND(BI68,0)</f>
        <v>763751</v>
      </c>
      <c r="L791" s="286">
        <f>ROUND(BI70,0)</f>
        <v>10469515</v>
      </c>
      <c r="M791" s="286">
        <f>ROUND(BI71,0)</f>
        <v>10751877</v>
      </c>
      <c r="N791" s="286"/>
      <c r="O791" s="286"/>
      <c r="P791" s="286">
        <f>IF(BI77&gt;0,ROUND(BI77,0),0)</f>
        <v>369971</v>
      </c>
      <c r="Q791" s="286">
        <f>IF(BI78&gt;0,ROUND(BI78,0),0)</f>
        <v>0</v>
      </c>
      <c r="R791" s="286">
        <f>IF(BI79&gt;0,ROUND(BI79,0),0)</f>
        <v>85959</v>
      </c>
      <c r="S791" s="286">
        <f>IF(BI80&gt;0,ROUND(BI80,0),0)</f>
        <v>2317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RIGHT($C$84,3)&amp;"*"&amp;RIGHT($C$83,4)&amp;"*"&amp;BJ$55&amp;"*"&amp;"A"</f>
        <v>128*2020*8510*A</v>
      </c>
      <c r="B792" s="286"/>
      <c r="C792" s="289">
        <f>ROUND(BJ60,2)</f>
        <v>0</v>
      </c>
      <c r="D792" s="286">
        <f>ROUND(BJ61,0)</f>
        <v>0</v>
      </c>
      <c r="E792" s="286">
        <f>ROUND(BJ62,0)</f>
        <v>0</v>
      </c>
      <c r="F792" s="286">
        <f>ROUND(BJ63,0)</f>
        <v>0</v>
      </c>
      <c r="G792" s="286">
        <f>ROUND(BJ64,0)</f>
        <v>0</v>
      </c>
      <c r="H792" s="286">
        <f>ROUND(BJ65,0)</f>
        <v>0</v>
      </c>
      <c r="I792" s="286">
        <f>ROUND(BJ66,0)</f>
        <v>11523432</v>
      </c>
      <c r="J792" s="286">
        <f>ROUND(BJ67,0)</f>
        <v>0</v>
      </c>
      <c r="K792" s="286">
        <f>ROUND(BJ68,0)</f>
        <v>0</v>
      </c>
      <c r="L792" s="286">
        <f>ROUND(BJ70,0)</f>
        <v>9</v>
      </c>
      <c r="M792" s="286">
        <f>ROUND(BJ71,0)</f>
        <v>0</v>
      </c>
      <c r="N792" s="286"/>
      <c r="O792" s="286"/>
      <c r="P792" s="286">
        <f>IF(BJ77&gt;0,ROUND(BJ77,0),0)</f>
        <v>265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RIGHT($C$84,3)&amp;"*"&amp;RIGHT($C$83,4)&amp;"*"&amp;BK$55&amp;"*"&amp;"A"</f>
        <v>128*2020*8530*A</v>
      </c>
      <c r="B793" s="286"/>
      <c r="C793" s="289">
        <f>ROUND(BK60,2)</f>
        <v>2.96</v>
      </c>
      <c r="D793" s="286">
        <f>ROUND(BK61,0)</f>
        <v>166139</v>
      </c>
      <c r="E793" s="286">
        <f>ROUND(BK62,0)</f>
        <v>68168</v>
      </c>
      <c r="F793" s="286">
        <f>ROUND(BK63,0)</f>
        <v>0</v>
      </c>
      <c r="G793" s="286">
        <f>ROUND(BK64,0)</f>
        <v>0</v>
      </c>
      <c r="H793" s="286">
        <f>ROUND(BK65,0)</f>
        <v>0</v>
      </c>
      <c r="I793" s="286">
        <f>ROUND(BK66,0)</f>
        <v>19607304</v>
      </c>
      <c r="J793" s="286">
        <f>ROUND(BK67,0)</f>
        <v>0</v>
      </c>
      <c r="K793" s="286">
        <f>ROUND(BK68,0)</f>
        <v>0</v>
      </c>
      <c r="L793" s="286">
        <f>ROUND(BK70,0)</f>
        <v>0</v>
      </c>
      <c r="M793" s="286">
        <f>ROUND(BK71,0)</f>
        <v>185814</v>
      </c>
      <c r="N793" s="286"/>
      <c r="O793" s="286"/>
      <c r="P793" s="286">
        <f>IF(BK77&gt;0,ROUND(BK77,0),0)</f>
        <v>223</v>
      </c>
      <c r="Q793" s="286">
        <f>IF(BK78&gt;0,ROUND(BK78,0),0)</f>
        <v>0</v>
      </c>
      <c r="R793" s="286">
        <f>IF(BK79&gt;0,ROUND(BK79,0),0)</f>
        <v>52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RIGHT($C$84,3)&amp;"*"&amp;RIGHT($C$83,4)&amp;"*"&amp;BL$55&amp;"*"&amp;"A"</f>
        <v>128*2020*8560*A</v>
      </c>
      <c r="B794" s="286"/>
      <c r="C794" s="289">
        <f>ROUND(BL60,2)</f>
        <v>0</v>
      </c>
      <c r="D794" s="286">
        <f>ROUND(BL61,0)</f>
        <v>0</v>
      </c>
      <c r="E794" s="286">
        <f>ROUND(BL62,0)</f>
        <v>0</v>
      </c>
      <c r="F794" s="286">
        <f>ROUND(BL63,0)</f>
        <v>0</v>
      </c>
      <c r="G794" s="286">
        <f>ROUND(BL64,0)</f>
        <v>0</v>
      </c>
      <c r="H794" s="286">
        <f>ROUND(BL65,0)</f>
        <v>0</v>
      </c>
      <c r="I794" s="286">
        <f>ROUND(BL66,0)</f>
        <v>2583796</v>
      </c>
      <c r="J794" s="286">
        <f>ROUND(BL67,0)</f>
        <v>0</v>
      </c>
      <c r="K794" s="286">
        <f>ROUND(BL68,0)</f>
        <v>0</v>
      </c>
      <c r="L794" s="286">
        <f>ROUND(BL70,0)</f>
        <v>0</v>
      </c>
      <c r="M794" s="286">
        <f>ROUND(BL71,0)</f>
        <v>0</v>
      </c>
      <c r="N794" s="286"/>
      <c r="O794" s="286"/>
      <c r="P794" s="286">
        <f>IF(BL77&gt;0,ROUND(BL77,0),0)</f>
        <v>1249</v>
      </c>
      <c r="Q794" s="286">
        <f>IF(BL78&gt;0,ROUND(BL78,0),0)</f>
        <v>0</v>
      </c>
      <c r="R794" s="286">
        <f>IF(BL79&gt;0,ROUND(BL79,0),0)</f>
        <v>290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RIGHT($C$84,3)&amp;"*"&amp;RIGHT($C$83,4)&amp;"*"&amp;BM$55&amp;"*"&amp;"A"</f>
        <v>128*2020*8590*A</v>
      </c>
      <c r="B795" s="286"/>
      <c r="C795" s="289">
        <f>ROUND(BM60,2)</f>
        <v>0</v>
      </c>
      <c r="D795" s="286">
        <f>ROUND(BM61,0)</f>
        <v>0</v>
      </c>
      <c r="E795" s="286">
        <f>ROUND(BM62,0)</f>
        <v>0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>
        <f>ROUND(BM67,0)</f>
        <v>0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RIGHT($C$84,3)&amp;"*"&amp;RIGHT($C$83,4)&amp;"*"&amp;BN$55&amp;"*"&amp;"A"</f>
        <v>128*2020*8610*A</v>
      </c>
      <c r="B796" s="286"/>
      <c r="C796" s="289">
        <f>ROUND(BN60,2)</f>
        <v>19.329999999999998</v>
      </c>
      <c r="D796" s="286">
        <f>ROUND(BN61,0)</f>
        <v>3749343</v>
      </c>
      <c r="E796" s="286">
        <f>ROUND(BN62,0)</f>
        <v>1191983</v>
      </c>
      <c r="F796" s="286">
        <f>ROUND(BN63,0)</f>
        <v>316672</v>
      </c>
      <c r="G796" s="286">
        <f>ROUND(BN64,0)</f>
        <v>22655</v>
      </c>
      <c r="H796" s="286">
        <f>ROUND(BN65,0)</f>
        <v>689</v>
      </c>
      <c r="I796" s="286">
        <f>ROUND(BN66,0)</f>
        <v>66512148</v>
      </c>
      <c r="J796" s="286">
        <f>ROUND(BN67,0)</f>
        <v>10330</v>
      </c>
      <c r="K796" s="286">
        <f>ROUND(BN68,0)</f>
        <v>49324</v>
      </c>
      <c r="L796" s="286">
        <f>ROUND(BN70,0)</f>
        <v>1443151</v>
      </c>
      <c r="M796" s="286">
        <f>ROUND(BN71,0)</f>
        <v>1375854</v>
      </c>
      <c r="N796" s="286"/>
      <c r="O796" s="286"/>
      <c r="P796" s="286">
        <f>IF(BN77&gt;0,ROUND(BN77,0),0)</f>
        <v>6010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RIGHT($C$84,3)&amp;"*"&amp;RIGHT($C$83,4)&amp;"*"&amp;BO$55&amp;"*"&amp;"A"</f>
        <v>128*2020*8620*A</v>
      </c>
      <c r="B797" s="286"/>
      <c r="C797" s="289">
        <f>ROUND(BO60,2)</f>
        <v>0</v>
      </c>
      <c r="D797" s="286">
        <f>ROUND(BO61,0)</f>
        <v>0</v>
      </c>
      <c r="E797" s="286">
        <f>ROUND(BO62,0)</f>
        <v>0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>
        <f>ROUND(BO67,0)</f>
        <v>0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RIGHT($C$84,3)&amp;"*"&amp;RIGHT($C$83,4)&amp;"*"&amp;BP$55&amp;"*"&amp;"A"</f>
        <v>128*2020*8630*A</v>
      </c>
      <c r="B798" s="286"/>
      <c r="C798" s="289">
        <f>ROUND(BP60,2)</f>
        <v>0</v>
      </c>
      <c r="D798" s="286">
        <f>ROUND(BP61,0)</f>
        <v>0</v>
      </c>
      <c r="E798" s="286">
        <f>ROUND(BP62,0)</f>
        <v>0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>
        <f>ROUND(BP67,0)</f>
        <v>0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RIGHT($C$84,3)&amp;"*"&amp;RIGHT($C$83,4)&amp;"*"&amp;BQ$55&amp;"*"&amp;"A"</f>
        <v>128*2020*8640*A</v>
      </c>
      <c r="B799" s="286"/>
      <c r="C799" s="289">
        <f>ROUND(BQ60,2)</f>
        <v>0</v>
      </c>
      <c r="D799" s="286">
        <f>ROUND(BQ61,0)</f>
        <v>0</v>
      </c>
      <c r="E799" s="286">
        <f>ROUND(BQ62,0)</f>
        <v>0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>
        <f>ROUND(BQ67,0)</f>
        <v>0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RIGHT($C$84,3)&amp;"*"&amp;RIGHT($C$83,4)&amp;"*"&amp;BR$55&amp;"*"&amp;"A"</f>
        <v>128*2020*8650*A</v>
      </c>
      <c r="B800" s="286"/>
      <c r="C800" s="289">
        <f>ROUND(BR60,2)</f>
        <v>0</v>
      </c>
      <c r="D800" s="286">
        <f>ROUND(BR61,0)</f>
        <v>0</v>
      </c>
      <c r="E800" s="286">
        <f>ROUND(BR62,0)</f>
        <v>0</v>
      </c>
      <c r="F800" s="286">
        <f>ROUND(BR63,0)</f>
        <v>0</v>
      </c>
      <c r="G800" s="286">
        <f>ROUND(BR64,0)</f>
        <v>116357</v>
      </c>
      <c r="H800" s="286">
        <f>ROUND(BR65,0)</f>
        <v>0</v>
      </c>
      <c r="I800" s="286">
        <f>ROUND(BR66,0)</f>
        <v>6575253</v>
      </c>
      <c r="J800" s="286">
        <f>ROUND(BR67,0)</f>
        <v>0</v>
      </c>
      <c r="K800" s="286">
        <f>ROUND(BR68,0)</f>
        <v>0</v>
      </c>
      <c r="L800" s="286">
        <f>ROUND(BR70,0)</f>
        <v>480</v>
      </c>
      <c r="M800" s="286">
        <f>ROUND(BR71,0)</f>
        <v>0</v>
      </c>
      <c r="N800" s="286"/>
      <c r="O800" s="286"/>
      <c r="P800" s="286">
        <f>IF(BR77&gt;0,ROUND(BR77,0),0)</f>
        <v>1065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RIGHT($C$84,3)&amp;"*"&amp;RIGHT($C$83,4)&amp;"*"&amp;BS$55&amp;"*"&amp;"A"</f>
        <v>128*2020*8660*A</v>
      </c>
      <c r="B801" s="286"/>
      <c r="C801" s="289">
        <f>ROUND(BS60,2)</f>
        <v>4.3</v>
      </c>
      <c r="D801" s="286">
        <f>ROUND(BS61,0)</f>
        <v>229339</v>
      </c>
      <c r="E801" s="286">
        <f>ROUND(BS62,0)</f>
        <v>79177</v>
      </c>
      <c r="F801" s="286">
        <f>ROUND(BS63,0)</f>
        <v>0</v>
      </c>
      <c r="G801" s="286">
        <f>ROUND(BS64,0)</f>
        <v>7687</v>
      </c>
      <c r="H801" s="286">
        <f>ROUND(BS65,0)</f>
        <v>0</v>
      </c>
      <c r="I801" s="286">
        <f>ROUND(BS66,0)</f>
        <v>13602</v>
      </c>
      <c r="J801" s="286">
        <f>ROUND(BS67,0)</f>
        <v>0</v>
      </c>
      <c r="K801" s="286">
        <f>ROUND(BS68,0)</f>
        <v>0</v>
      </c>
      <c r="L801" s="286">
        <f>ROUND(BS70,0)</f>
        <v>1050</v>
      </c>
      <c r="M801" s="286">
        <f>ROUND(BS71,0)</f>
        <v>0</v>
      </c>
      <c r="N801" s="286"/>
      <c r="O801" s="286"/>
      <c r="P801" s="286">
        <f>IF(BS77&gt;0,ROUND(BS77,0),0)</f>
        <v>1387</v>
      </c>
      <c r="Q801" s="286">
        <f>IF(BS78&gt;0,ROUND(BS78,0),0)</f>
        <v>0</v>
      </c>
      <c r="R801" s="286">
        <f>IF(BS79&gt;0,ROUND(BS79,0),0)</f>
        <v>322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RIGHT($C$84,3)&amp;"*"&amp;RIGHT($C$83,4)&amp;"*"&amp;BT$55&amp;"*"&amp;"A"</f>
        <v>128*2020*8670*A</v>
      </c>
      <c r="B802" s="286"/>
      <c r="C802" s="289">
        <f>ROUND(BT60,2)</f>
        <v>0</v>
      </c>
      <c r="D802" s="286">
        <f>ROUND(BT61,0)</f>
        <v>0</v>
      </c>
      <c r="E802" s="286">
        <f>ROUND(BT62,0)</f>
        <v>0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>
        <f>ROUND(BT67,0)</f>
        <v>0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RIGHT($C$84,3)&amp;"*"&amp;RIGHT($C$83,4)&amp;"*"&amp;BU$55&amp;"*"&amp;"A"</f>
        <v>128*2020*8680*A</v>
      </c>
      <c r="B803" s="286"/>
      <c r="C803" s="289">
        <f>ROUND(BU60,2)</f>
        <v>0</v>
      </c>
      <c r="D803" s="286">
        <f>ROUND(BU61,0)</f>
        <v>0</v>
      </c>
      <c r="E803" s="286">
        <f>ROUND(BU62,0)</f>
        <v>0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>
        <f>ROUND(BU67,0)</f>
        <v>0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RIGHT($C$84,3)&amp;"*"&amp;RIGHT($C$83,4)&amp;"*"&amp;BV$55&amp;"*"&amp;"A"</f>
        <v>128*2020*8690*A</v>
      </c>
      <c r="B804" s="286"/>
      <c r="C804" s="289">
        <f>ROUND(BV60,2)</f>
        <v>0</v>
      </c>
      <c r="D804" s="286">
        <f>ROUND(BV61,0)</f>
        <v>0</v>
      </c>
      <c r="E804" s="286">
        <f>ROUND(BV62,0)</f>
        <v>0</v>
      </c>
      <c r="F804" s="286">
        <f>ROUND(BV63,0)</f>
        <v>0</v>
      </c>
      <c r="G804" s="286">
        <f>ROUND(BV64,0)</f>
        <v>0</v>
      </c>
      <c r="H804" s="286">
        <f>ROUND(BV65,0)</f>
        <v>0</v>
      </c>
      <c r="I804" s="286">
        <f>ROUND(BV66,0)</f>
        <v>11738762</v>
      </c>
      <c r="J804" s="286">
        <f>ROUND(BV67,0)</f>
        <v>21066</v>
      </c>
      <c r="K804" s="286">
        <f>ROUND(BV68,0)</f>
        <v>0</v>
      </c>
      <c r="L804" s="286">
        <f>ROUND(BV70,0)</f>
        <v>0</v>
      </c>
      <c r="M804" s="286">
        <f>ROUND(BV71,0)</f>
        <v>159</v>
      </c>
      <c r="N804" s="286"/>
      <c r="O804" s="286"/>
      <c r="P804" s="286">
        <f>IF(BV77&gt;0,ROUND(BV77,0),0)</f>
        <v>4880</v>
      </c>
      <c r="Q804" s="286">
        <f>IF(BV78&gt;0,ROUND(BV78,0),0)</f>
        <v>0</v>
      </c>
      <c r="R804" s="286">
        <f>IF(BV79&gt;0,ROUND(BV79,0),0)</f>
        <v>1134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RIGHT($C$84,3)&amp;"*"&amp;RIGHT($C$83,4)&amp;"*"&amp;BW$55&amp;"*"&amp;"A"</f>
        <v>128*2020*8700*A</v>
      </c>
      <c r="B805" s="286"/>
      <c r="C805" s="289">
        <f>ROUND(BW60,2)</f>
        <v>37.74</v>
      </c>
      <c r="D805" s="286">
        <f>ROUND(BW61,0)</f>
        <v>7053849</v>
      </c>
      <c r="E805" s="286">
        <f>ROUND(BW62,0)</f>
        <v>1757467</v>
      </c>
      <c r="F805" s="286">
        <f>ROUND(BW63,0)</f>
        <v>0</v>
      </c>
      <c r="G805" s="286">
        <f>ROUND(BW64,0)</f>
        <v>12749</v>
      </c>
      <c r="H805" s="286">
        <f>ROUND(BW65,0)</f>
        <v>872</v>
      </c>
      <c r="I805" s="286">
        <f>ROUND(BW66,0)</f>
        <v>739416</v>
      </c>
      <c r="J805" s="286">
        <f>ROUND(BW67,0)</f>
        <v>0</v>
      </c>
      <c r="K805" s="286">
        <f>ROUND(BW68,0)</f>
        <v>366</v>
      </c>
      <c r="L805" s="286">
        <f>ROUND(BW70,0)</f>
        <v>263740</v>
      </c>
      <c r="M805" s="286">
        <f>ROUND(BW71,0)</f>
        <v>0</v>
      </c>
      <c r="N805" s="286"/>
      <c r="O805" s="286"/>
      <c r="P805" s="286">
        <f>IF(BW77&gt;0,ROUND(BW77,0),0)</f>
        <v>4275</v>
      </c>
      <c r="Q805" s="286">
        <f>IF(BW78&gt;0,ROUND(BW78,0),0)</f>
        <v>0</v>
      </c>
      <c r="R805" s="286">
        <f>IF(BW79&gt;0,ROUND(BW79,0),0)</f>
        <v>993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RIGHT($C$84,3)&amp;"*"&amp;RIGHT($C$83,4)&amp;"*"&amp;BX$55&amp;"*"&amp;"A"</f>
        <v>128*2020*8710*A</v>
      </c>
      <c r="B806" s="286"/>
      <c r="C806" s="289">
        <f>ROUND(BX60,2)</f>
        <v>61.49</v>
      </c>
      <c r="D806" s="286">
        <f>ROUND(BX61,0)</f>
        <v>6147852</v>
      </c>
      <c r="E806" s="286">
        <f>ROUND(BX62,0)</f>
        <v>1897811</v>
      </c>
      <c r="F806" s="286">
        <f>ROUND(BX63,0)</f>
        <v>0</v>
      </c>
      <c r="G806" s="286">
        <f>ROUND(BX64,0)</f>
        <v>1068581</v>
      </c>
      <c r="H806" s="286">
        <f>ROUND(BX65,0)</f>
        <v>1275</v>
      </c>
      <c r="I806" s="286">
        <f>ROUND(BX66,0)</f>
        <v>3805424</v>
      </c>
      <c r="J806" s="286">
        <f>ROUND(BX67,0)</f>
        <v>1154</v>
      </c>
      <c r="K806" s="286">
        <f>ROUND(BX68,0)</f>
        <v>202841</v>
      </c>
      <c r="L806" s="286">
        <f>ROUND(BX70,0)</f>
        <v>10011176</v>
      </c>
      <c r="M806" s="286">
        <f>ROUND(BX71,0)</f>
        <v>-1133</v>
      </c>
      <c r="N806" s="286"/>
      <c r="O806" s="286"/>
      <c r="P806" s="286">
        <f>IF(BX77&gt;0,ROUND(BX77,0),0)</f>
        <v>2057</v>
      </c>
      <c r="Q806" s="286">
        <f>IF(BX78&gt;0,ROUND(BX78,0),0)</f>
        <v>0</v>
      </c>
      <c r="R806" s="286">
        <f>IF(BX79&gt;0,ROUND(BX79,0),0)</f>
        <v>478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RIGHT($C$84,3)&amp;"*"&amp;RIGHT($C$83,4)&amp;"*"&amp;BY$55&amp;"*"&amp;"A"</f>
        <v>128*2020*8720*A</v>
      </c>
      <c r="B807" s="286"/>
      <c r="C807" s="289">
        <f>ROUND(BY60,2)</f>
        <v>23.39</v>
      </c>
      <c r="D807" s="286">
        <f>ROUND(BY61,0)</f>
        <v>2541678</v>
      </c>
      <c r="E807" s="286">
        <f>ROUND(BY62,0)</f>
        <v>890329</v>
      </c>
      <c r="F807" s="286">
        <f>ROUND(BY63,0)</f>
        <v>0</v>
      </c>
      <c r="G807" s="286">
        <f>ROUND(BY64,0)</f>
        <v>10648</v>
      </c>
      <c r="H807" s="286">
        <f>ROUND(BY65,0)</f>
        <v>4227</v>
      </c>
      <c r="I807" s="286">
        <f>ROUND(BY66,0)</f>
        <v>122477</v>
      </c>
      <c r="J807" s="286">
        <f>ROUND(BY67,0)</f>
        <v>267</v>
      </c>
      <c r="K807" s="286">
        <f>ROUND(BY68,0)</f>
        <v>1753</v>
      </c>
      <c r="L807" s="286">
        <f>ROUND(BY70,0)</f>
        <v>24601</v>
      </c>
      <c r="M807" s="286">
        <f>ROUND(BY71,0)</f>
        <v>0</v>
      </c>
      <c r="N807" s="286"/>
      <c r="O807" s="286"/>
      <c r="P807" s="286">
        <f>IF(BY77&gt;0,ROUND(BY77,0),0)</f>
        <v>4396</v>
      </c>
      <c r="Q807" s="286">
        <f>IF(BY78&gt;0,ROUND(BY78,0),0)</f>
        <v>0</v>
      </c>
      <c r="R807" s="286">
        <f>IF(BY79&gt;0,ROUND(BY79,0),0)</f>
        <v>1021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RIGHT($C$84,3)&amp;"*"&amp;RIGHT($C$83,4)&amp;"*"&amp;BZ$55&amp;"*"&amp;"A"</f>
        <v>128*2020*8730*A</v>
      </c>
      <c r="B808" s="286"/>
      <c r="C808" s="289">
        <f>ROUND(BZ60,2)</f>
        <v>105.93</v>
      </c>
      <c r="D808" s="286">
        <f>ROUND(BZ61,0)</f>
        <v>7656394</v>
      </c>
      <c r="E808" s="286">
        <f>ROUND(BZ62,0)</f>
        <v>2696302</v>
      </c>
      <c r="F808" s="286">
        <f>ROUND(BZ63,0)</f>
        <v>0</v>
      </c>
      <c r="G808" s="286">
        <f>ROUND(BZ64,0)</f>
        <v>22558</v>
      </c>
      <c r="H808" s="286">
        <f>ROUND(BZ65,0)</f>
        <v>1833</v>
      </c>
      <c r="I808" s="286">
        <f>ROUND(BZ66,0)</f>
        <v>5355</v>
      </c>
      <c r="J808" s="286">
        <f>ROUND(BZ67,0)</f>
        <v>118189</v>
      </c>
      <c r="K808" s="286">
        <f>ROUND(BZ68,0)</f>
        <v>70</v>
      </c>
      <c r="L808" s="286">
        <f>ROUND(BZ70,0)</f>
        <v>10460</v>
      </c>
      <c r="M808" s="286">
        <f>ROUND(BZ71,0)</f>
        <v>120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RIGHT($C$84,3)&amp;"*"&amp;RIGHT($C$83,4)&amp;"*"&amp;CA$55&amp;"*"&amp;"A"</f>
        <v>128*2020*8740*A</v>
      </c>
      <c r="B809" s="286"/>
      <c r="C809" s="289">
        <f>ROUND(CA60,2)</f>
        <v>13.89</v>
      </c>
      <c r="D809" s="286">
        <f>ROUND(CA61,0)</f>
        <v>1489419</v>
      </c>
      <c r="E809" s="286">
        <f>ROUND(CA62,0)</f>
        <v>491325</v>
      </c>
      <c r="F809" s="286">
        <f>ROUND(CA63,0)</f>
        <v>0</v>
      </c>
      <c r="G809" s="286">
        <f>ROUND(CA64,0)</f>
        <v>37549</v>
      </c>
      <c r="H809" s="286">
        <f>ROUND(CA65,0)</f>
        <v>0</v>
      </c>
      <c r="I809" s="286">
        <f>ROUND(CA66,0)</f>
        <v>11448</v>
      </c>
      <c r="J809" s="286">
        <f>ROUND(CA67,0)</f>
        <v>0</v>
      </c>
      <c r="K809" s="286">
        <f>ROUND(CA68,0)</f>
        <v>93776</v>
      </c>
      <c r="L809" s="286">
        <f>ROUND(CA70,0)</f>
        <v>244305</v>
      </c>
      <c r="M809" s="286">
        <f>ROUND(CA71,0)</f>
        <v>17923</v>
      </c>
      <c r="N809" s="286"/>
      <c r="O809" s="286"/>
      <c r="P809" s="286">
        <f>IF(CA77&gt;0,ROUND(CA77,0),0)</f>
        <v>712</v>
      </c>
      <c r="Q809" s="286">
        <f>IF(CA78&gt;0,ROUND(CA78,0),0)</f>
        <v>0</v>
      </c>
      <c r="R809" s="286">
        <f>IF(CA79&gt;0,ROUND(CA79,0),0)</f>
        <v>165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RIGHT($C$84,3)&amp;"*"&amp;RIGHT($C$83,4)&amp;"*"&amp;CB$55&amp;"*"&amp;"A"</f>
        <v>128*2020*8770*A</v>
      </c>
      <c r="B810" s="286"/>
      <c r="C810" s="289">
        <f>ROUND(CB60,2)</f>
        <v>1.84</v>
      </c>
      <c r="D810" s="286">
        <f>ROUND(CB61,0)</f>
        <v>126409</v>
      </c>
      <c r="E810" s="286">
        <f>ROUND(CB62,0)</f>
        <v>39705</v>
      </c>
      <c r="F810" s="286">
        <f>ROUND(CB63,0)</f>
        <v>0</v>
      </c>
      <c r="G810" s="286">
        <f>ROUND(CB64,0)</f>
        <v>3965</v>
      </c>
      <c r="H810" s="286">
        <f>ROUND(CB65,0)</f>
        <v>257</v>
      </c>
      <c r="I810" s="286">
        <f>ROUND(CB66,0)</f>
        <v>13038</v>
      </c>
      <c r="J810" s="286">
        <f>ROUND(CB67,0)</f>
        <v>0</v>
      </c>
      <c r="K810" s="286">
        <f>ROUND(CB68,0)</f>
        <v>26199</v>
      </c>
      <c r="L810" s="286">
        <f>ROUND(CB70,0)</f>
        <v>63</v>
      </c>
      <c r="M810" s="286">
        <f>ROUND(CB71,0)</f>
        <v>0</v>
      </c>
      <c r="N810" s="286"/>
      <c r="O810" s="286"/>
      <c r="P810" s="286">
        <f>IF(CB77&gt;0,ROUND(CB77,0),0)</f>
        <v>100</v>
      </c>
      <c r="Q810" s="286">
        <f>IF(CB78&gt;0,ROUND(CB78,0),0)</f>
        <v>0</v>
      </c>
      <c r="R810" s="286">
        <f>IF(CB79&gt;0,ROUND(CB79,0),0)</f>
        <v>23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RIGHT($C$84,3)&amp;"*"&amp;RIGHT($C$83,4)&amp;"*"&amp;CC$55&amp;"*"&amp;"A"</f>
        <v>128*2020*8790*A</v>
      </c>
      <c r="B811" s="286"/>
      <c r="C811" s="289">
        <f>ROUND(CC60,2)</f>
        <v>11.18</v>
      </c>
      <c r="D811" s="286">
        <f>ROUND(CC61,0)</f>
        <v>1067190</v>
      </c>
      <c r="E811" s="286">
        <f>ROUND(CC62,0)</f>
        <v>287339</v>
      </c>
      <c r="F811" s="286">
        <f>ROUND(CC63,0)</f>
        <v>112871979</v>
      </c>
      <c r="G811" s="286">
        <f>ROUND(CC64,0)</f>
        <v>2394853</v>
      </c>
      <c r="H811" s="286">
        <f>ROUND(CC65,0)</f>
        <v>0</v>
      </c>
      <c r="I811" s="286">
        <f>ROUND(CC66,0)</f>
        <v>2433624</v>
      </c>
      <c r="J811" s="286">
        <f>ROUND(CC67,0)</f>
        <v>0</v>
      </c>
      <c r="K811" s="286">
        <f>ROUND(CC68,0)</f>
        <v>76861</v>
      </c>
      <c r="L811" s="286">
        <f>ROUND(CC70,0)</f>
        <v>276852</v>
      </c>
      <c r="M811" s="286">
        <f>ROUND(CC71,0)</f>
        <v>0</v>
      </c>
      <c r="N811" s="286"/>
      <c r="O811" s="286"/>
      <c r="P811" s="286">
        <f>IF(CC77&gt;0,ROUND(CC77,0),0)</f>
        <v>520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RIGHT($C$84,3)&amp;"*"&amp;RIGHT($C$83,4)&amp;"*"&amp;"9000"&amp;"*"&amp;"A"</f>
        <v>128*2020*9000*A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0</v>
      </c>
      <c r="V812" s="180">
        <f>ROUND(CD69,0)</f>
        <v>0</v>
      </c>
      <c r="W812" s="180">
        <f>ROUND(CD71,0)</f>
        <v>0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5">
      <c r="B814" s="199" t="s">
        <v>1004</v>
      </c>
      <c r="C814" s="266">
        <f t="shared" ref="C814:K814" si="21">SUM(C733:C812)</f>
        <v>6266.6900000000005</v>
      </c>
      <c r="D814" s="180">
        <f t="shared" si="21"/>
        <v>494824035</v>
      </c>
      <c r="E814" s="180">
        <f t="shared" si="21"/>
        <v>143400063</v>
      </c>
      <c r="F814" s="180">
        <f t="shared" si="21"/>
        <v>113426528</v>
      </c>
      <c r="G814" s="180">
        <f t="shared" si="21"/>
        <v>379912135</v>
      </c>
      <c r="H814" s="180">
        <f t="shared" si="21"/>
        <v>8281140</v>
      </c>
      <c r="I814" s="180">
        <f t="shared" si="21"/>
        <v>371591708</v>
      </c>
      <c r="J814" s="180">
        <f t="shared" si="21"/>
        <v>52623416</v>
      </c>
      <c r="K814" s="180">
        <f t="shared" si="21"/>
        <v>17720074</v>
      </c>
      <c r="L814" s="180">
        <f>SUM(L733:L812)+SUM(U733:U812)</f>
        <v>26649078</v>
      </c>
      <c r="M814" s="180">
        <f>SUM(M733:M812)+SUM(W733:W812)</f>
        <v>126246598</v>
      </c>
      <c r="N814" s="180">
        <f t="shared" ref="N814:Z814" si="22">SUM(N733:N812)</f>
        <v>3535608067</v>
      </c>
      <c r="O814" s="180">
        <f t="shared" si="22"/>
        <v>1861451508</v>
      </c>
      <c r="P814" s="180">
        <f t="shared" si="22"/>
        <v>1718157</v>
      </c>
      <c r="Q814" s="180">
        <f t="shared" si="22"/>
        <v>362154</v>
      </c>
      <c r="R814" s="180">
        <f t="shared" si="22"/>
        <v>374297</v>
      </c>
      <c r="S814" s="180">
        <f t="shared" si="22"/>
        <v>3660414</v>
      </c>
      <c r="T814" s="266">
        <f t="shared" si="22"/>
        <v>1980.49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>
        <f t="shared" si="22"/>
        <v>547924076</v>
      </c>
    </row>
    <row r="815" spans="1:26" ht="12.65" customHeight="1" x14ac:dyDescent="0.35">
      <c r="B815" s="180" t="s">
        <v>1005</v>
      </c>
      <c r="C815" s="266">
        <f>CE60</f>
        <v>6266.69</v>
      </c>
      <c r="D815" s="180">
        <f>CE61</f>
        <v>494824035.72000027</v>
      </c>
      <c r="E815" s="180">
        <f>CE62</f>
        <v>143400063</v>
      </c>
      <c r="F815" s="180">
        <f>CE63</f>
        <v>113426528.48</v>
      </c>
      <c r="G815" s="180">
        <f>CE64</f>
        <v>379912136.99999988</v>
      </c>
      <c r="H815" s="243">
        <f>CE65</f>
        <v>8281138.5300000003</v>
      </c>
      <c r="I815" s="243">
        <f>CE66</f>
        <v>371591707.43999988</v>
      </c>
      <c r="J815" s="243">
        <f>CE67</f>
        <v>52623416</v>
      </c>
      <c r="K815" s="243">
        <f>CE68</f>
        <v>17720073.390000004</v>
      </c>
      <c r="L815" s="243">
        <f>CE70</f>
        <v>26649076.970000003</v>
      </c>
      <c r="M815" s="243">
        <f>CE71</f>
        <v>126246596.04000001</v>
      </c>
      <c r="N815" s="180">
        <f>CE76</f>
        <v>3535608065.6999993</v>
      </c>
      <c r="O815" s="180">
        <f>CE74</f>
        <v>1861451507.6400001</v>
      </c>
      <c r="P815" s="180">
        <f>CE77</f>
        <v>1718156.53</v>
      </c>
      <c r="Q815" s="180">
        <f>CE78</f>
        <v>362154</v>
      </c>
      <c r="R815" s="180">
        <f>CE79</f>
        <v>374295.95320203307</v>
      </c>
      <c r="S815" s="180">
        <f>CE80</f>
        <v>3660413.6399999997</v>
      </c>
      <c r="T815" s="266">
        <f>CE81</f>
        <v>1980.49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547924076.81999993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494824035</v>
      </c>
      <c r="E816" s="180">
        <f>C377</f>
        <v>143400062</v>
      </c>
      <c r="F816" s="180">
        <f>C378</f>
        <v>113426528</v>
      </c>
      <c r="G816" s="243">
        <f>C379</f>
        <v>379912137</v>
      </c>
      <c r="H816" s="243">
        <f>C380</f>
        <v>8281139</v>
      </c>
      <c r="I816" s="243">
        <f>C381</f>
        <v>371591707</v>
      </c>
      <c r="J816" s="243">
        <f>C382</f>
        <v>52623414</v>
      </c>
      <c r="K816" s="243">
        <f>C383</f>
        <v>17720073</v>
      </c>
      <c r="L816" s="243">
        <f>C384+C385+C386+C388</f>
        <v>26649078</v>
      </c>
      <c r="M816" s="243">
        <f>C368</f>
        <v>126246596</v>
      </c>
      <c r="N816" s="180">
        <f>D360</f>
        <v>3535608066</v>
      </c>
      <c r="O816" s="180">
        <f>C358</f>
        <v>1861451508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7" zoomScale="75" workbookViewId="0">
      <selection activeCell="H10" sqref="H1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148"/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University of Washington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H-128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1959 N.E. Pacific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1959 N.E. Pacific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98195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6/30/21.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6/30/21</v>
      </c>
      <c r="C4" s="38"/>
      <c r="D4" s="120"/>
      <c r="E4" s="70"/>
      <c r="F4" s="127" t="str">
        <f>"License Number:  "&amp;"H-"&amp;FIXED(data!C83,0)</f>
        <v>License Number:  H-128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University of Washington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Brad Brown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206-598-6364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206-598-6292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27320</v>
      </c>
      <c r="G23" s="21">
        <f>data!D111</f>
        <v>185389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2800</v>
      </c>
      <c r="G26" s="13">
        <f>data!D114</f>
        <v>5215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129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262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4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41</v>
      </c>
      <c r="E34" s="49" t="s">
        <v>291</v>
      </c>
      <c r="F34" s="24"/>
      <c r="G34" s="21">
        <f>data!E127</f>
        <v>476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21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16</v>
      </c>
      <c r="E36" s="49" t="s">
        <v>292</v>
      </c>
      <c r="F36" s="24"/>
      <c r="G36" s="21">
        <f>data!C128</f>
        <v>810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University of Washington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6/30/21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11150</v>
      </c>
      <c r="C7" s="48">
        <f>data!B139</f>
        <v>78941</v>
      </c>
      <c r="D7" s="48">
        <f>data!B140</f>
        <v>270996</v>
      </c>
      <c r="E7" s="48">
        <f>data!B141</f>
        <v>933417133</v>
      </c>
      <c r="F7" s="48">
        <f>data!B142</f>
        <v>734796875</v>
      </c>
      <c r="G7" s="48">
        <f>data!B141+data!B142</f>
        <v>1668214008</v>
      </c>
    </row>
    <row r="8" spans="1:13" ht="20.149999999999999" customHeight="1" x14ac:dyDescent="0.35">
      <c r="A8" s="23" t="s">
        <v>297</v>
      </c>
      <c r="B8" s="48">
        <f>data!C138</f>
        <v>4986</v>
      </c>
      <c r="C8" s="48">
        <f>data!C139</f>
        <v>39151</v>
      </c>
      <c r="D8" s="48">
        <f>data!C140</f>
        <v>122831</v>
      </c>
      <c r="E8" s="48">
        <f>data!C141</f>
        <v>413406987</v>
      </c>
      <c r="F8" s="48">
        <f>data!C142</f>
        <v>313410468</v>
      </c>
      <c r="G8" s="48">
        <f>data!C141+data!C142</f>
        <v>726817455</v>
      </c>
    </row>
    <row r="9" spans="1:13" ht="20.149999999999999" customHeight="1" x14ac:dyDescent="0.35">
      <c r="A9" s="23" t="s">
        <v>1058</v>
      </c>
      <c r="B9" s="48">
        <f>data!D138</f>
        <v>11184</v>
      </c>
      <c r="C9" s="48">
        <f>data!D139</f>
        <v>67297</v>
      </c>
      <c r="D9" s="48">
        <f>data!D140</f>
        <v>465775</v>
      </c>
      <c r="E9" s="48">
        <f>data!D141</f>
        <v>943643147</v>
      </c>
      <c r="F9" s="48">
        <f>data!D142</f>
        <v>1138867458</v>
      </c>
      <c r="G9" s="48">
        <f>data!D141+data!D142</f>
        <v>2082510605</v>
      </c>
    </row>
    <row r="10" spans="1:13" ht="20.149999999999999" customHeight="1" x14ac:dyDescent="0.35">
      <c r="A10" s="111" t="s">
        <v>203</v>
      </c>
      <c r="B10" s="48">
        <f>data!E138</f>
        <v>27320</v>
      </c>
      <c r="C10" s="48">
        <f>data!E139</f>
        <v>185389</v>
      </c>
      <c r="D10" s="48">
        <f>data!E140</f>
        <v>859602</v>
      </c>
      <c r="E10" s="48">
        <f>data!E141</f>
        <v>2290467267</v>
      </c>
      <c r="F10" s="48">
        <f>data!E142</f>
        <v>2187074801</v>
      </c>
      <c r="G10" s="48">
        <f>data!E141+data!E142</f>
        <v>4477542068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44018876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18256763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University of Washington Medical Center</v>
      </c>
      <c r="B3" s="30"/>
      <c r="C3" s="31" t="str">
        <f>"FYE: "&amp;data!C82</f>
        <v>FYE: 6/30/21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38844048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603688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3737982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87166787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26236888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4214643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160804036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15364239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8362988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23727227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15150883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2443735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17594618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993512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993512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15655382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15655382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University of Washington Medical Center</v>
      </c>
      <c r="B3" s="8"/>
      <c r="C3" s="8"/>
      <c r="E3" s="11"/>
      <c r="F3" s="12" t="str">
        <f>" FYE: "&amp;data!C82</f>
        <v xml:space="preserve"> FYE: 6/30/21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10816822</v>
      </c>
      <c r="D7" s="21">
        <f>data!C195</f>
        <v>0</v>
      </c>
      <c r="E7" s="21">
        <f>data!D195</f>
        <v>0</v>
      </c>
      <c r="F7" s="21">
        <f>data!E195</f>
        <v>10816822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13690837</v>
      </c>
      <c r="D8" s="21">
        <f>data!C196</f>
        <v>-20378</v>
      </c>
      <c r="E8" s="21">
        <f>data!D196</f>
        <v>0</v>
      </c>
      <c r="F8" s="21">
        <f>data!E196</f>
        <v>13670459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932097238</v>
      </c>
      <c r="D9" s="21">
        <f>data!C197</f>
        <v>6132980</v>
      </c>
      <c r="E9" s="21">
        <f>data!D197</f>
        <v>0</v>
      </c>
      <c r="F9" s="21">
        <f>data!E197</f>
        <v>938230218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163745924</v>
      </c>
      <c r="D10" s="21">
        <f>data!C198</f>
        <v>-121216</v>
      </c>
      <c r="E10" s="21">
        <f>data!D198</f>
        <v>0</v>
      </c>
      <c r="F10" s="21">
        <f>data!E198</f>
        <v>163624708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1687367</v>
      </c>
      <c r="D11" s="21">
        <f>data!C199</f>
        <v>0</v>
      </c>
      <c r="E11" s="21">
        <f>data!D199</f>
        <v>-6800</v>
      </c>
      <c r="F11" s="21">
        <f>data!E199</f>
        <v>1694167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452514705</v>
      </c>
      <c r="D12" s="21">
        <f>data!C200</f>
        <v>26272445</v>
      </c>
      <c r="E12" s="21">
        <f>data!D200</f>
        <v>2014855</v>
      </c>
      <c r="F12" s="21">
        <f>data!E200</f>
        <v>476772295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44006545</v>
      </c>
      <c r="D15" s="21">
        <f>data!C203</f>
        <v>26280732</v>
      </c>
      <c r="E15" s="21">
        <f>data!D203</f>
        <v>1301004</v>
      </c>
      <c r="F15" s="21">
        <f>data!E203</f>
        <v>68986273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1618559438</v>
      </c>
      <c r="D16" s="21">
        <f>data!C204</f>
        <v>58544563</v>
      </c>
      <c r="E16" s="21">
        <f>data!D204</f>
        <v>3309059</v>
      </c>
      <c r="F16" s="21">
        <f>data!E204</f>
        <v>1673794942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8716521</v>
      </c>
      <c r="D24" s="21">
        <f>data!C209</f>
        <v>395382</v>
      </c>
      <c r="E24" s="21">
        <f>data!D209</f>
        <v>20378</v>
      </c>
      <c r="F24" s="21">
        <f>data!E209</f>
        <v>9091525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461092108</v>
      </c>
      <c r="D25" s="21">
        <f>data!C210</f>
        <v>29402387</v>
      </c>
      <c r="E25" s="21">
        <f>data!D210</f>
        <v>805369</v>
      </c>
      <c r="F25" s="21">
        <f>data!E210</f>
        <v>489689126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140419272</v>
      </c>
      <c r="D26" s="21">
        <f>data!C211</f>
        <v>4495249</v>
      </c>
      <c r="E26" s="21">
        <f>data!D211</f>
        <v>981799</v>
      </c>
      <c r="F26" s="21">
        <f>data!E211</f>
        <v>143932722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406409399</v>
      </c>
      <c r="D28" s="21">
        <f>data!C213</f>
        <v>19065851</v>
      </c>
      <c r="E28" s="21">
        <f>data!D213</f>
        <v>1720729.32</v>
      </c>
      <c r="F28" s="21">
        <f>data!E213</f>
        <v>423754520.68000001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1016637300</v>
      </c>
      <c r="D32" s="21">
        <f>data!C217</f>
        <v>53358869</v>
      </c>
      <c r="E32" s="21">
        <f>data!D217</f>
        <v>3528275.3200000003</v>
      </c>
      <c r="F32" s="21">
        <f>data!E217</f>
        <v>1066467893.6800001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University of Washington Medical Center</v>
      </c>
      <c r="B2" s="30"/>
      <c r="C2" s="30"/>
      <c r="D2" s="31" t="str">
        <f>"FYE: "&amp;data!C82</f>
        <v>FYE: 6/30/21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19679077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1208107164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551729288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932577812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2692414264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6807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17005152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23332903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40338055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2752431396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University of Washington Medical Center</v>
      </c>
      <c r="B3" s="30"/>
      <c r="C3" s="31" t="str">
        <f>" FYE: "&amp;data!C82</f>
        <v xml:space="preserve"> FYE: 6/30/21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130446173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758480742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483098587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54335312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35074402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11222623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506460665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246351779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10335150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256686929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10816822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13670459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938230218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163624708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1694167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476772295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68986273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1673794942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1066467894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607327048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259278858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267900566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527179424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1897654066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University of Washington Medical Center</v>
      </c>
      <c r="B55" s="30"/>
      <c r="C55" s="31" t="str">
        <f>"FYE: "&amp;data!C82</f>
        <v>FYE: 6/30/21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56808255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82186725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58417518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83186598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51012292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3260479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19659483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354531350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153864859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153864859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19659483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326726394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665081625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1011467502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19659483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991808019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397449839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397449839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1897654067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University of Washington Medical Center</v>
      </c>
      <c r="B107" s="30"/>
      <c r="C107" s="31" t="str">
        <f>" FYE: "&amp;data!C82</f>
        <v xml:space="preserve"> FYE: 6/30/21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2290467266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2187074800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4477542066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19679077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2692414262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40338054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2752431393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1725110673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181918121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181918121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1907028794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593124013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160804035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131930947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463211129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10192714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411125322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53358869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23727227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17594618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993512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15655382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1317538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1883035306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23993488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126523692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150517180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150517180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University of Washington Medical Center</v>
      </c>
      <c r="B4" s="77"/>
      <c r="C4" s="77"/>
      <c r="D4" s="77"/>
      <c r="E4" s="77"/>
      <c r="F4" s="77"/>
      <c r="G4" s="80"/>
      <c r="H4" s="79" t="str">
        <f>"FYE: "&amp;data!C82</f>
        <v>FYE: 6/30/21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37355</v>
      </c>
      <c r="D9" s="14">
        <f>data!D59</f>
        <v>108712</v>
      </c>
      <c r="E9" s="14">
        <f>data!E59</f>
        <v>25257</v>
      </c>
      <c r="F9" s="14">
        <f>data!F59</f>
        <v>0</v>
      </c>
      <c r="G9" s="14">
        <f>data!G59</f>
        <v>5279</v>
      </c>
      <c r="H9" s="14">
        <f>data!H59</f>
        <v>8122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426.93</v>
      </c>
      <c r="D10" s="26">
        <f>data!D60</f>
        <v>807.42000000000007</v>
      </c>
      <c r="E10" s="26">
        <f>data!E60</f>
        <v>134.66</v>
      </c>
      <c r="F10" s="26" t="str">
        <f>data!F60</f>
        <v>0</v>
      </c>
      <c r="G10" s="26">
        <f>data!G60</f>
        <v>35.21</v>
      </c>
      <c r="H10" s="26">
        <f>data!H60</f>
        <v>60.03</v>
      </c>
      <c r="I10" s="26" t="str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48106585.960000001</v>
      </c>
      <c r="D11" s="14">
        <f>data!D61</f>
        <v>74474436.439999998</v>
      </c>
      <c r="E11" s="14">
        <f>data!E61</f>
        <v>12559922.41</v>
      </c>
      <c r="F11" s="14">
        <f>data!F61</f>
        <v>0</v>
      </c>
      <c r="G11" s="14">
        <f>data!G61</f>
        <v>3609531.65</v>
      </c>
      <c r="H11" s="14">
        <f>data!H61</f>
        <v>5281168.71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14744315</v>
      </c>
      <c r="D12" s="14">
        <f>data!D62</f>
        <v>24042305</v>
      </c>
      <c r="E12" s="14">
        <f>data!E62</f>
        <v>4306724</v>
      </c>
      <c r="F12" s="14">
        <f>data!F62</f>
        <v>0</v>
      </c>
      <c r="G12" s="14">
        <f>data!G62</f>
        <v>1041309</v>
      </c>
      <c r="H12" s="14">
        <f>data!H62</f>
        <v>1699436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5669.61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5329035.72</v>
      </c>
      <c r="D14" s="14">
        <f>data!D64</f>
        <v>6428105.7699999996</v>
      </c>
      <c r="E14" s="14">
        <f>data!E64</f>
        <v>697992.95</v>
      </c>
      <c r="F14" s="14">
        <f>data!F64</f>
        <v>0</v>
      </c>
      <c r="G14" s="14">
        <f>data!G64</f>
        <v>166805.60999999999</v>
      </c>
      <c r="H14" s="14">
        <f>data!H64</f>
        <v>103286.64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4913.8</v>
      </c>
      <c r="D15" s="14">
        <f>data!D65</f>
        <v>10542.12</v>
      </c>
      <c r="E15" s="14">
        <f>data!E65</f>
        <v>2300.04</v>
      </c>
      <c r="F15" s="14">
        <f>data!F65</f>
        <v>0</v>
      </c>
      <c r="G15" s="14">
        <f>data!G65</f>
        <v>1206.4000000000001</v>
      </c>
      <c r="H15" s="14">
        <f>data!H65</f>
        <v>401.88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874041.31</v>
      </c>
      <c r="D16" s="14">
        <f>data!D66</f>
        <v>1416068.63</v>
      </c>
      <c r="E16" s="14">
        <f>data!E66</f>
        <v>243563.87</v>
      </c>
      <c r="F16" s="14">
        <f>data!F66</f>
        <v>0</v>
      </c>
      <c r="G16" s="14">
        <f>data!G66</f>
        <v>52003.66</v>
      </c>
      <c r="H16" s="14">
        <f>data!H66</f>
        <v>42318.38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1110060</v>
      </c>
      <c r="D17" s="14">
        <f>data!D67</f>
        <v>221181</v>
      </c>
      <c r="E17" s="14">
        <f>data!E67</f>
        <v>14255</v>
      </c>
      <c r="F17" s="14">
        <f>data!F67</f>
        <v>0</v>
      </c>
      <c r="G17" s="14">
        <f>data!G67</f>
        <v>496</v>
      </c>
      <c r="H17" s="14">
        <f>data!H67</f>
        <v>33221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194384.79</v>
      </c>
      <c r="D18" s="14">
        <f>data!D68</f>
        <v>335809.89</v>
      </c>
      <c r="E18" s="14">
        <f>data!E68</f>
        <v>25324.82</v>
      </c>
      <c r="F18" s="14">
        <f>data!F68</f>
        <v>0</v>
      </c>
      <c r="G18" s="14">
        <f>data!G68</f>
        <v>39622.160000000003</v>
      </c>
      <c r="H18" s="14">
        <f>data!H68</f>
        <v>41.04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31374.11</v>
      </c>
      <c r="D19" s="14">
        <f>data!D69</f>
        <v>23495.53</v>
      </c>
      <c r="E19" s="14">
        <f>data!E69</f>
        <v>3276.64</v>
      </c>
      <c r="F19" s="14">
        <f>data!F69</f>
        <v>0</v>
      </c>
      <c r="G19" s="14">
        <f>data!G69</f>
        <v>11558.17</v>
      </c>
      <c r="H19" s="14">
        <f>data!H69</f>
        <v>430.38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-1930</v>
      </c>
      <c r="D20" s="14">
        <f>-data!D70</f>
        <v>-6336.14</v>
      </c>
      <c r="E20" s="14">
        <f>-data!E70</f>
        <v>-900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70392780.690000013</v>
      </c>
      <c r="D21" s="14">
        <f>data!D71</f>
        <v>106951277.84999999</v>
      </c>
      <c r="E21" s="14">
        <f>data!E71</f>
        <v>17852459.73</v>
      </c>
      <c r="F21" s="14">
        <f>data!F71</f>
        <v>0</v>
      </c>
      <c r="G21" s="14">
        <f>data!G71</f>
        <v>4922532.6500000013</v>
      </c>
      <c r="H21" s="14">
        <f>data!H71</f>
        <v>7160304.0299999993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41479620</v>
      </c>
      <c r="D23" s="48">
        <f>+data!M669</f>
        <v>69742794</v>
      </c>
      <c r="E23" s="48">
        <f>+data!M670</f>
        <v>12195661</v>
      </c>
      <c r="F23" s="48">
        <f>+data!M671</f>
        <v>0</v>
      </c>
      <c r="G23" s="48">
        <f>+data!M672</f>
        <v>3274517</v>
      </c>
      <c r="H23" s="48">
        <f>+data!M673</f>
        <v>4572752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235979428.78</v>
      </c>
      <c r="D24" s="14">
        <f>data!D73</f>
        <v>361275540.5</v>
      </c>
      <c r="E24" s="14">
        <f>data!E73</f>
        <v>60226443.479999997</v>
      </c>
      <c r="F24" s="14">
        <f>data!F73</f>
        <v>0</v>
      </c>
      <c r="G24" s="14">
        <f>data!G73</f>
        <v>17139829</v>
      </c>
      <c r="H24" s="14">
        <f>data!H73</f>
        <v>22724452.399999999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1117176.3400000001</v>
      </c>
      <c r="D25" s="14">
        <f>data!D74</f>
        <v>9834091.9399999995</v>
      </c>
      <c r="E25" s="14">
        <f>data!E74</f>
        <v>3395924.83</v>
      </c>
      <c r="F25" s="14">
        <f>data!F74</f>
        <v>0</v>
      </c>
      <c r="G25" s="14">
        <f>data!G74</f>
        <v>11128.59</v>
      </c>
      <c r="H25" s="14">
        <f>data!H74</f>
        <v>83306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237096605.12</v>
      </c>
      <c r="D26" s="14">
        <f>data!D75</f>
        <v>371109632.44</v>
      </c>
      <c r="E26" s="14">
        <f>data!E75</f>
        <v>63622368.309999995</v>
      </c>
      <c r="F26" s="14">
        <f>data!F75</f>
        <v>0</v>
      </c>
      <c r="G26" s="14">
        <f>data!G75</f>
        <v>17150957.59</v>
      </c>
      <c r="H26" s="14">
        <f>data!H75</f>
        <v>22807758.399999999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116419</v>
      </c>
      <c r="D28" s="14">
        <f>data!D76</f>
        <v>180585</v>
      </c>
      <c r="E28" s="14">
        <f>data!E76</f>
        <v>42451</v>
      </c>
      <c r="F28" s="14">
        <f>data!F76</f>
        <v>0</v>
      </c>
      <c r="G28" s="14">
        <f>data!G76</f>
        <v>7547</v>
      </c>
      <c r="H28" s="14">
        <f>data!H76</f>
        <v>12517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44413</v>
      </c>
      <c r="D29" s="14">
        <f>data!D77</f>
        <v>266546</v>
      </c>
      <c r="E29" s="14">
        <f>data!E77</f>
        <v>36951</v>
      </c>
      <c r="F29" s="14" t="str">
        <f>data!F77</f>
        <v>0</v>
      </c>
      <c r="G29" s="14">
        <f>data!G77</f>
        <v>17862</v>
      </c>
      <c r="H29" s="14">
        <f>data!H77</f>
        <v>24366</v>
      </c>
      <c r="I29" s="14" t="str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29321.313447590179</v>
      </c>
      <c r="D30" s="14">
        <f>data!D78</f>
        <v>45482.175494833937</v>
      </c>
      <c r="E30" s="14">
        <f>data!E78</f>
        <v>10691.717650586679</v>
      </c>
      <c r="F30" s="14">
        <f>data!F78</f>
        <v>0</v>
      </c>
      <c r="G30" s="14">
        <f>data!G78</f>
        <v>1900.7889828031769</v>
      </c>
      <c r="H30" s="14">
        <f>data!H78</f>
        <v>3152.5342119712955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463540.21</v>
      </c>
      <c r="D31" s="14">
        <f>data!D79</f>
        <v>966568.22999999986</v>
      </c>
      <c r="E31" s="14">
        <f>data!E79</f>
        <v>57548.88</v>
      </c>
      <c r="F31" s="14" t="str">
        <f>data!F79</f>
        <v>0</v>
      </c>
      <c r="G31" s="14">
        <f>data!G79</f>
        <v>56682.75</v>
      </c>
      <c r="H31" s="14">
        <f>data!H79</f>
        <v>13144.38</v>
      </c>
      <c r="I31" s="14" t="str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358.37</v>
      </c>
      <c r="D32" s="84">
        <f>data!D80</f>
        <v>559.67999999999995</v>
      </c>
      <c r="E32" s="84">
        <f>data!E80</f>
        <v>89.72</v>
      </c>
      <c r="F32" s="84" t="str">
        <f>data!F80</f>
        <v>0</v>
      </c>
      <c r="G32" s="84">
        <f>data!G80</f>
        <v>22.12</v>
      </c>
      <c r="H32" s="84">
        <f>data!H80</f>
        <v>25.07</v>
      </c>
      <c r="I32" s="84" t="str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University of Washington Medical Center</v>
      </c>
      <c r="B36" s="77"/>
      <c r="C36" s="77"/>
      <c r="D36" s="77"/>
      <c r="E36" s="77"/>
      <c r="F36" s="77"/>
      <c r="G36" s="80"/>
      <c r="H36" s="79" t="str">
        <f>"FYE: "&amp;data!C82</f>
        <v>FYE: 6/30/21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664</v>
      </c>
      <c r="H41" s="14">
        <f>data!O59</f>
        <v>3102</v>
      </c>
      <c r="I41" s="14">
        <f>data!P59</f>
        <v>8121000</v>
      </c>
    </row>
    <row r="42" spans="1:9" ht="20.149999999999999" customHeight="1" x14ac:dyDescent="0.35">
      <c r="A42" s="23">
        <v>5</v>
      </c>
      <c r="B42" s="14" t="s">
        <v>234</v>
      </c>
      <c r="C42" s="26" t="str">
        <f>data!J60</f>
        <v>0</v>
      </c>
      <c r="D42" s="26" t="str">
        <f>data!K60</f>
        <v>0</v>
      </c>
      <c r="E42" s="26" t="str">
        <f>data!L60</f>
        <v>0</v>
      </c>
      <c r="F42" s="26" t="str">
        <f>data!M60</f>
        <v>0</v>
      </c>
      <c r="G42" s="26">
        <f>data!N60</f>
        <v>9.56</v>
      </c>
      <c r="H42" s="26">
        <f>data!O60</f>
        <v>148.61000000000001</v>
      </c>
      <c r="I42" s="26">
        <f>data!P60</f>
        <v>341.69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1080736.7</v>
      </c>
      <c r="H43" s="14">
        <f>data!O61</f>
        <v>17366190.600000001</v>
      </c>
      <c r="I43" s="14">
        <f>data!P61</f>
        <v>35593324.100000001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295817</v>
      </c>
      <c r="H44" s="14">
        <f>data!O62</f>
        <v>5391879</v>
      </c>
      <c r="I44" s="14">
        <f>data!P62</f>
        <v>10607751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165.91</v>
      </c>
      <c r="H46" s="14">
        <f>data!O64</f>
        <v>1411979.8</v>
      </c>
      <c r="I46" s="14">
        <f>data!P64</f>
        <v>73980904.879999995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553.23</v>
      </c>
      <c r="H47" s="14">
        <f>data!O65</f>
        <v>10609.06</v>
      </c>
      <c r="I47" s="14">
        <f>data!P65</f>
        <v>3507.55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522867.01</v>
      </c>
      <c r="I48" s="14">
        <f>data!P66</f>
        <v>2688117.93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139723</v>
      </c>
      <c r="I49" s="14">
        <f>data!P67</f>
        <v>5599469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67337.78</v>
      </c>
      <c r="I50" s="14">
        <f>data!P68</f>
        <v>2638095.21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2927.54</v>
      </c>
      <c r="I51" s="14">
        <f>data!P69</f>
        <v>35114.29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-2680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1377272.8399999999</v>
      </c>
      <c r="H53" s="14">
        <f>data!O71</f>
        <v>24910833.790000003</v>
      </c>
      <c r="I53" s="14">
        <f>data!P71</f>
        <v>131146283.95999999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537969</v>
      </c>
      <c r="H55" s="48">
        <f>+data!M680</f>
        <v>12083522</v>
      </c>
      <c r="I55" s="48">
        <f>+data!M681</f>
        <v>79297409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2303000.85</v>
      </c>
      <c r="H56" s="14">
        <f>data!O73</f>
        <v>63588673.93</v>
      </c>
      <c r="I56" s="14">
        <f>data!P73</f>
        <v>331264568.57999998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210188.58</v>
      </c>
      <c r="H57" s="14">
        <f>data!O74</f>
        <v>2268367.58</v>
      </c>
      <c r="I57" s="14">
        <f>data!P74</f>
        <v>304100323.42000002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2513189.4300000002</v>
      </c>
      <c r="H58" s="14">
        <f>data!O75</f>
        <v>65857041.509999998</v>
      </c>
      <c r="I58" s="14">
        <f>data!P75</f>
        <v>635364892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14504</v>
      </c>
      <c r="I60" s="14">
        <f>data!P76</f>
        <v>116364</v>
      </c>
    </row>
    <row r="61" spans="1:9" ht="20.149999999999999" customHeight="1" x14ac:dyDescent="0.35">
      <c r="A61" s="23">
        <v>23</v>
      </c>
      <c r="B61" s="14" t="s">
        <v>1187</v>
      </c>
      <c r="C61" s="14" t="str">
        <f>data!J77</f>
        <v>0</v>
      </c>
      <c r="D61" s="14" t="str">
        <f>data!K77</f>
        <v>0</v>
      </c>
      <c r="E61" s="14" t="str">
        <f>data!L77</f>
        <v>0</v>
      </c>
      <c r="F61" s="14" t="str">
        <f>data!M77</f>
        <v>0</v>
      </c>
      <c r="G61" s="14">
        <f>data!N77</f>
        <v>1080</v>
      </c>
      <c r="H61" s="14">
        <f>data!O77</f>
        <v>28602</v>
      </c>
      <c r="I61" s="14">
        <f>data!P77</f>
        <v>18029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3652.9804434314665</v>
      </c>
      <c r="I62" s="14">
        <f>data!P78</f>
        <v>29307.461136200993</v>
      </c>
    </row>
    <row r="63" spans="1:9" ht="20.149999999999999" customHeight="1" x14ac:dyDescent="0.35">
      <c r="A63" s="23">
        <v>25</v>
      </c>
      <c r="B63" s="14" t="s">
        <v>1189</v>
      </c>
      <c r="C63" s="14" t="str">
        <f>data!J79</f>
        <v>0</v>
      </c>
      <c r="D63" s="14" t="str">
        <f>data!K79</f>
        <v>0</v>
      </c>
      <c r="E63" s="14" t="str">
        <f>data!L79</f>
        <v>0</v>
      </c>
      <c r="F63" s="14" t="str">
        <f>data!M79</f>
        <v>0</v>
      </c>
      <c r="G63" s="14" t="str">
        <f>data!N79</f>
        <v>0</v>
      </c>
      <c r="H63" s="14">
        <f>data!O79</f>
        <v>193123.69</v>
      </c>
      <c r="I63" s="14">
        <f>data!P79</f>
        <v>482747.39999999997</v>
      </c>
    </row>
    <row r="64" spans="1:9" ht="20.149999999999999" customHeight="1" x14ac:dyDescent="0.35">
      <c r="A64" s="23">
        <v>26</v>
      </c>
      <c r="B64" s="14" t="s">
        <v>252</v>
      </c>
      <c r="C64" s="26" t="str">
        <f>data!J80</f>
        <v>0</v>
      </c>
      <c r="D64" s="26" t="str">
        <f>data!K80</f>
        <v>0</v>
      </c>
      <c r="E64" s="26" t="str">
        <f>data!L80</f>
        <v>0</v>
      </c>
      <c r="F64" s="26" t="str">
        <f>data!M80</f>
        <v>0</v>
      </c>
      <c r="G64" s="26">
        <f>data!N80</f>
        <v>8.0299999999999994</v>
      </c>
      <c r="H64" s="26">
        <f>data!O80</f>
        <v>121.55</v>
      </c>
      <c r="I64" s="26">
        <f>data!P80</f>
        <v>187.70999999999998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University of Washington Medical Center</v>
      </c>
      <c r="B68" s="77"/>
      <c r="C68" s="77"/>
      <c r="D68" s="77"/>
      <c r="E68" s="77"/>
      <c r="F68" s="77"/>
      <c r="G68" s="80"/>
      <c r="H68" s="79" t="str">
        <f>"FYE: "&amp;data!C82</f>
        <v>FYE: 6/30/21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6573100</v>
      </c>
      <c r="D73" s="48">
        <f>data!R59</f>
        <v>7499900</v>
      </c>
      <c r="E73" s="212"/>
      <c r="F73" s="212"/>
      <c r="G73" s="14">
        <f>data!U59</f>
        <v>6755748</v>
      </c>
      <c r="H73" s="14">
        <f>data!V59</f>
        <v>35249</v>
      </c>
      <c r="I73" s="14">
        <f>data!W59</f>
        <v>229697.31000000006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130.49</v>
      </c>
      <c r="D74" s="26">
        <f>data!R60</f>
        <v>86.41</v>
      </c>
      <c r="E74" s="26">
        <f>data!S60</f>
        <v>112.41</v>
      </c>
      <c r="F74" s="26" t="str">
        <f>data!T60</f>
        <v>0</v>
      </c>
      <c r="G74" s="26">
        <f>data!U60</f>
        <v>348.21999999999997</v>
      </c>
      <c r="H74" s="26">
        <f>data!V60</f>
        <v>123.11000000000001</v>
      </c>
      <c r="I74" s="26">
        <f>data!W60</f>
        <v>37.190000000000005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15017326.859999999</v>
      </c>
      <c r="D75" s="14">
        <f>data!R61</f>
        <v>12572329.66</v>
      </c>
      <c r="E75" s="14">
        <f>data!S61</f>
        <v>6161674.8399999999</v>
      </c>
      <c r="F75" s="14">
        <f>data!T61</f>
        <v>0</v>
      </c>
      <c r="G75" s="14">
        <f>data!U61</f>
        <v>26093871.77</v>
      </c>
      <c r="H75" s="14">
        <f>data!V61</f>
        <v>13464897.130000001</v>
      </c>
      <c r="I75" s="14">
        <f>data!W61</f>
        <v>3793618.7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4677988</v>
      </c>
      <c r="D76" s="14">
        <f>data!R62</f>
        <v>3839281</v>
      </c>
      <c r="E76" s="14">
        <f>data!S62</f>
        <v>2123344</v>
      </c>
      <c r="F76" s="14">
        <f>data!T62</f>
        <v>0</v>
      </c>
      <c r="G76" s="14">
        <f>data!U62</f>
        <v>9435046</v>
      </c>
      <c r="H76" s="14">
        <f>data!V62</f>
        <v>4540913</v>
      </c>
      <c r="I76" s="14">
        <f>data!W62</f>
        <v>1402450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1217921.68</v>
      </c>
      <c r="D78" s="14">
        <f>data!R64</f>
        <v>4944751.9000000004</v>
      </c>
      <c r="E78" s="14">
        <f>data!S64</f>
        <v>5707888.3799999999</v>
      </c>
      <c r="F78" s="14">
        <f>data!T64</f>
        <v>0</v>
      </c>
      <c r="G78" s="14">
        <f>data!U64</f>
        <v>21147660.989999998</v>
      </c>
      <c r="H78" s="14">
        <f>data!V64</f>
        <v>48930486.049999997</v>
      </c>
      <c r="I78" s="14">
        <f>data!W64</f>
        <v>778912.28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2262.2399999999998</v>
      </c>
      <c r="D79" s="14">
        <f>data!R65</f>
        <v>1214.5899999999999</v>
      </c>
      <c r="E79" s="14">
        <f>data!S65</f>
        <v>869.32</v>
      </c>
      <c r="F79" s="14">
        <f>data!T65</f>
        <v>0</v>
      </c>
      <c r="G79" s="14">
        <f>data!U65</f>
        <v>691.27</v>
      </c>
      <c r="H79" s="14">
        <f>data!V65</f>
        <v>6036.96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173216.56</v>
      </c>
      <c r="D80" s="14">
        <f>data!R66</f>
        <v>14178.76</v>
      </c>
      <c r="E80" s="14">
        <f>data!S66</f>
        <v>1340071.31</v>
      </c>
      <c r="F80" s="14">
        <f>data!T66</f>
        <v>0</v>
      </c>
      <c r="G80" s="14">
        <f>data!U66</f>
        <v>29731473.41</v>
      </c>
      <c r="H80" s="14">
        <f>data!V66</f>
        <v>106054.77</v>
      </c>
      <c r="I80" s="14">
        <f>data!W66</f>
        <v>189579.64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107871</v>
      </c>
      <c r="D81" s="14">
        <f>data!R67</f>
        <v>331473</v>
      </c>
      <c r="E81" s="14">
        <f>data!S67</f>
        <v>262602</v>
      </c>
      <c r="F81" s="14">
        <f>data!T67</f>
        <v>0</v>
      </c>
      <c r="G81" s="14">
        <f>data!U67</f>
        <v>750394</v>
      </c>
      <c r="H81" s="14">
        <f>data!V67</f>
        <v>1027987</v>
      </c>
      <c r="I81" s="14">
        <f>data!W67</f>
        <v>580745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88816.33</v>
      </c>
      <c r="D82" s="14">
        <f>data!R68</f>
        <v>90275.99</v>
      </c>
      <c r="E82" s="14">
        <f>data!S68</f>
        <v>1056768.05</v>
      </c>
      <c r="F82" s="14">
        <f>data!T68</f>
        <v>0</v>
      </c>
      <c r="G82" s="14">
        <f>data!U68</f>
        <v>347706.45</v>
      </c>
      <c r="H82" s="14">
        <f>data!V68</f>
        <v>319993.98</v>
      </c>
      <c r="I82" s="14">
        <f>data!W68</f>
        <v>14096.13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7452.8</v>
      </c>
      <c r="D83" s="14">
        <f>data!R69</f>
        <v>4306.3599999999997</v>
      </c>
      <c r="E83" s="14">
        <f>data!S69</f>
        <v>1441035.18</v>
      </c>
      <c r="F83" s="14">
        <f>data!T69</f>
        <v>0</v>
      </c>
      <c r="G83" s="14">
        <f>data!U69</f>
        <v>376196.8</v>
      </c>
      <c r="H83" s="14">
        <f>data!V69</f>
        <v>145939.28</v>
      </c>
      <c r="I83" s="14">
        <f>data!W69</f>
        <v>13425.15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-1471.16</v>
      </c>
      <c r="E84" s="14">
        <f>-data!S70</f>
        <v>-71631.44</v>
      </c>
      <c r="F84" s="14">
        <f>-data!T70</f>
        <v>0</v>
      </c>
      <c r="G84" s="14">
        <f>-data!U70</f>
        <v>-2416876.25</v>
      </c>
      <c r="H84" s="14">
        <f>-data!V70</f>
        <v>-468907.4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21292855.469999995</v>
      </c>
      <c r="D85" s="14">
        <f>data!R71</f>
        <v>21796340.100000001</v>
      </c>
      <c r="E85" s="14">
        <f>data!S71</f>
        <v>18022621.640000001</v>
      </c>
      <c r="F85" s="14">
        <f>data!T71</f>
        <v>0</v>
      </c>
      <c r="G85" s="14">
        <f>data!U71</f>
        <v>85466164.439999998</v>
      </c>
      <c r="H85" s="14">
        <f>data!V71</f>
        <v>68073400.769999996</v>
      </c>
      <c r="I85" s="14">
        <f>data!W71</f>
        <v>6772826.9000000004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11180954</v>
      </c>
      <c r="D87" s="48">
        <f>+data!M683</f>
        <v>13792924</v>
      </c>
      <c r="E87" s="48">
        <f>+data!M684</f>
        <v>4699721</v>
      </c>
      <c r="F87" s="48">
        <f>+data!M685</f>
        <v>0</v>
      </c>
      <c r="G87" s="48">
        <f>+data!M686</f>
        <v>52620401</v>
      </c>
      <c r="H87" s="48">
        <f>+data!M687</f>
        <v>42554909</v>
      </c>
      <c r="I87" s="48">
        <f>+data!M688</f>
        <v>9811722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16003612.300000001</v>
      </c>
      <c r="D88" s="14">
        <f>data!R73</f>
        <v>50331027.439999998</v>
      </c>
      <c r="E88" s="14">
        <f>data!S73</f>
        <v>0</v>
      </c>
      <c r="F88" s="14">
        <f>data!T73</f>
        <v>0</v>
      </c>
      <c r="G88" s="14">
        <f>data!U73</f>
        <v>231640160.81</v>
      </c>
      <c r="H88" s="14">
        <f>data!V73</f>
        <v>173856391.12</v>
      </c>
      <c r="I88" s="14">
        <f>data!W73</f>
        <v>14101510.48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38681579.100000001</v>
      </c>
      <c r="D89" s="14">
        <f>data!R74</f>
        <v>80319822.900000006</v>
      </c>
      <c r="E89" s="14">
        <f>data!S74</f>
        <v>0</v>
      </c>
      <c r="F89" s="14">
        <f>data!T74</f>
        <v>0</v>
      </c>
      <c r="G89" s="14">
        <f>data!U74</f>
        <v>221464414.96000001</v>
      </c>
      <c r="H89" s="14">
        <f>data!V74</f>
        <v>206325491.22999999</v>
      </c>
      <c r="I89" s="14">
        <f>data!W74</f>
        <v>84410831.519999996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54685191.400000006</v>
      </c>
      <c r="D90" s="14">
        <f>data!R75</f>
        <v>130650850.34</v>
      </c>
      <c r="E90" s="14">
        <f>data!S75</f>
        <v>0</v>
      </c>
      <c r="F90" s="14">
        <f>data!T75</f>
        <v>0</v>
      </c>
      <c r="G90" s="14">
        <f>data!U75</f>
        <v>453104575.76999998</v>
      </c>
      <c r="H90" s="14">
        <f>data!V75</f>
        <v>380181882.35000002</v>
      </c>
      <c r="I90" s="14">
        <f>data!W75</f>
        <v>98512342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40097</v>
      </c>
      <c r="D92" s="14">
        <f>data!R76</f>
        <v>4449.96</v>
      </c>
      <c r="E92" s="14">
        <f>data!S76</f>
        <v>28080</v>
      </c>
      <c r="F92" s="14">
        <f>data!T76</f>
        <v>0</v>
      </c>
      <c r="G92" s="14">
        <f>data!U76</f>
        <v>70440</v>
      </c>
      <c r="H92" s="14">
        <f>data!V76</f>
        <v>30377</v>
      </c>
      <c r="I92" s="14">
        <f>data!W76</f>
        <v>20954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3513</v>
      </c>
      <c r="D93" s="14" t="str">
        <f>data!R77</f>
        <v>0</v>
      </c>
      <c r="E93" s="14" t="str">
        <f>data!S77</f>
        <v>0</v>
      </c>
      <c r="F93" s="14" t="str">
        <f>data!T77</f>
        <v>0</v>
      </c>
      <c r="G93" s="14" t="str">
        <f>data!U77</f>
        <v>0</v>
      </c>
      <c r="H93" s="14">
        <f>data!V77</f>
        <v>264</v>
      </c>
      <c r="I93" s="14" t="str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10098.838723129586</v>
      </c>
      <c r="D94" s="14">
        <f>data!R78</f>
        <v>1120.7678470802737</v>
      </c>
      <c r="E94" s="14">
        <f>data!S78</f>
        <v>7072.2346146963309</v>
      </c>
      <c r="F94" s="14">
        <f>data!T78</f>
        <v>0</v>
      </c>
      <c r="G94" s="14">
        <f>data!U78</f>
        <v>17741.032986439088</v>
      </c>
      <c r="H94" s="14">
        <f>data!V78</f>
        <v>7650.7575103500876</v>
      </c>
      <c r="I94" s="14">
        <f>data!W78</f>
        <v>5277.4787790721839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171122.75</v>
      </c>
      <c r="D95" s="14">
        <f>data!R79</f>
        <v>45.96</v>
      </c>
      <c r="E95" s="14">
        <f>data!S79</f>
        <v>10991.69</v>
      </c>
      <c r="F95" s="14" t="str">
        <f>data!T79</f>
        <v>0</v>
      </c>
      <c r="G95" s="14">
        <f>data!U79</f>
        <v>37208.149999999994</v>
      </c>
      <c r="H95" s="14">
        <f>data!V79</f>
        <v>125924.53</v>
      </c>
      <c r="I95" s="14">
        <f>data!W79</f>
        <v>85653.66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99.02000000000001</v>
      </c>
      <c r="D96" s="84">
        <f>data!R80</f>
        <v>0</v>
      </c>
      <c r="E96" s="84">
        <f>data!S80</f>
        <v>0.02</v>
      </c>
      <c r="F96" s="84" t="str">
        <f>data!T80</f>
        <v>0</v>
      </c>
      <c r="G96" s="84">
        <f>data!U80</f>
        <v>0.03</v>
      </c>
      <c r="H96" s="84">
        <f>data!V80</f>
        <v>50.86</v>
      </c>
      <c r="I96" s="84" t="str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University of Washington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6/30/21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334762.74999999988</v>
      </c>
      <c r="D105" s="14">
        <f>data!Y59</f>
        <v>414799.22999999742</v>
      </c>
      <c r="E105" s="14">
        <f>data!Z59</f>
        <v>109483.42000000009</v>
      </c>
      <c r="F105" s="14">
        <f>data!AA59</f>
        <v>37712.710000000065</v>
      </c>
      <c r="G105" s="212"/>
      <c r="H105" s="14">
        <f>data!AC59</f>
        <v>81401</v>
      </c>
      <c r="I105" s="14">
        <f>data!AD59</f>
        <v>27522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36.909999999999997</v>
      </c>
      <c r="D106" s="26">
        <f>data!Y60</f>
        <v>287.29999999999984</v>
      </c>
      <c r="E106" s="26">
        <f>data!Z60</f>
        <v>57.28</v>
      </c>
      <c r="F106" s="26">
        <f>data!AA60</f>
        <v>9.5</v>
      </c>
      <c r="G106" s="26">
        <f>data!AB60</f>
        <v>319.39000000000004</v>
      </c>
      <c r="H106" s="26">
        <f>data!AC60</f>
        <v>75.45</v>
      </c>
      <c r="I106" s="26">
        <f>data!AD60</f>
        <v>14.98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3554597.98</v>
      </c>
      <c r="D107" s="14">
        <f>data!Y61</f>
        <v>25996719.940000001</v>
      </c>
      <c r="E107" s="14">
        <f>data!Z61</f>
        <v>6957333.2400000002</v>
      </c>
      <c r="F107" s="14">
        <f>data!AA61</f>
        <v>1193916.8600000001</v>
      </c>
      <c r="G107" s="14">
        <f>data!AB61</f>
        <v>36247743.420000002</v>
      </c>
      <c r="H107" s="14">
        <f>data!AC61</f>
        <v>7216650.2999999998</v>
      </c>
      <c r="I107" s="14">
        <f>data!AD61</f>
        <v>1225095.92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1259296</v>
      </c>
      <c r="D108" s="14">
        <f>data!Y62</f>
        <v>9103988</v>
      </c>
      <c r="E108" s="14">
        <f>data!Z62</f>
        <v>2370135</v>
      </c>
      <c r="F108" s="14">
        <f>data!AA62</f>
        <v>454366</v>
      </c>
      <c r="G108" s="14">
        <f>data!AB62</f>
        <v>13316838</v>
      </c>
      <c r="H108" s="14">
        <f>data!AC62</f>
        <v>2352413</v>
      </c>
      <c r="I108" s="14">
        <f>data!AD62</f>
        <v>446372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101407.96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1007166.54</v>
      </c>
      <c r="D110" s="14">
        <f>data!Y64</f>
        <v>10053931.800000001</v>
      </c>
      <c r="E110" s="14">
        <f>data!Z64</f>
        <v>225519.84</v>
      </c>
      <c r="F110" s="14">
        <f>data!AA64</f>
        <v>3854112.34</v>
      </c>
      <c r="G110" s="14">
        <f>data!AB64</f>
        <v>200951396.13</v>
      </c>
      <c r="H110" s="14">
        <f>data!AC64</f>
        <v>1169061.8700000001</v>
      </c>
      <c r="I110" s="14">
        <f>data!AD64</f>
        <v>375792.39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11362.95</v>
      </c>
      <c r="E111" s="14">
        <f>data!Z65</f>
        <v>0</v>
      </c>
      <c r="F111" s="14">
        <f>data!AA65</f>
        <v>0</v>
      </c>
      <c r="G111" s="14">
        <f>data!AB65</f>
        <v>1536.25</v>
      </c>
      <c r="H111" s="14">
        <f>data!AC65</f>
        <v>3192.08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690220.34</v>
      </c>
      <c r="D112" s="14">
        <f>data!Y66</f>
        <v>1507755.85</v>
      </c>
      <c r="E112" s="14">
        <f>data!Z66</f>
        <v>1633829.7</v>
      </c>
      <c r="F112" s="14">
        <f>data!AA66</f>
        <v>116767.44</v>
      </c>
      <c r="G112" s="14">
        <f>data!AB66</f>
        <v>24568513.52</v>
      </c>
      <c r="H112" s="14">
        <f>data!AC66</f>
        <v>14810.88</v>
      </c>
      <c r="I112" s="14">
        <f>data!AD66</f>
        <v>26856.61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360383</v>
      </c>
      <c r="D113" s="14">
        <f>data!Y67</f>
        <v>2659370</v>
      </c>
      <c r="E113" s="14">
        <f>data!Z67</f>
        <v>1006643</v>
      </c>
      <c r="F113" s="14">
        <f>data!AA67</f>
        <v>441352</v>
      </c>
      <c r="G113" s="14">
        <f>data!AB67</f>
        <v>49205</v>
      </c>
      <c r="H113" s="14">
        <f>data!AC67</f>
        <v>442985</v>
      </c>
      <c r="I113" s="14">
        <f>data!AD67</f>
        <v>138718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476.32</v>
      </c>
      <c r="D114" s="14">
        <f>data!Y68</f>
        <v>195177.42</v>
      </c>
      <c r="E114" s="14">
        <f>data!Z68</f>
        <v>6062.92</v>
      </c>
      <c r="F114" s="14">
        <f>data!AA68</f>
        <v>0</v>
      </c>
      <c r="G114" s="14">
        <f>data!AB68</f>
        <v>1477787.64</v>
      </c>
      <c r="H114" s="14">
        <f>data!AC68</f>
        <v>266251.94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15388.54</v>
      </c>
      <c r="D115" s="14">
        <f>data!Y69</f>
        <v>392027.87</v>
      </c>
      <c r="E115" s="14">
        <f>data!Z69</f>
        <v>103773.95</v>
      </c>
      <c r="F115" s="14">
        <f>data!AA69</f>
        <v>19771.009999999998</v>
      </c>
      <c r="G115" s="14">
        <f>data!AB69</f>
        <v>368820.93</v>
      </c>
      <c r="H115" s="14">
        <f>data!AC69</f>
        <v>391.3</v>
      </c>
      <c r="I115" s="14">
        <f>data!AD69</f>
        <v>535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-203691.6</v>
      </c>
      <c r="E116" s="14">
        <f>-data!Z70</f>
        <v>-914689.69</v>
      </c>
      <c r="F116" s="14">
        <f>-data!AA70</f>
        <v>0</v>
      </c>
      <c r="G116" s="14">
        <f>-data!AB70</f>
        <v>-126038661.59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6887528.7200000007</v>
      </c>
      <c r="D117" s="14">
        <f>data!Y71</f>
        <v>49716642.229999997</v>
      </c>
      <c r="E117" s="14">
        <f>data!Z71</f>
        <v>11388607.959999999</v>
      </c>
      <c r="F117" s="14">
        <f>data!AA71</f>
        <v>6080285.6500000004</v>
      </c>
      <c r="G117" s="14">
        <f>data!AB71</f>
        <v>151044587.25999996</v>
      </c>
      <c r="H117" s="14">
        <f>data!AC71</f>
        <v>11465756.370000003</v>
      </c>
      <c r="I117" s="14">
        <f>data!AD71</f>
        <v>2213369.92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14216785</v>
      </c>
      <c r="D119" s="48">
        <f>+data!M690</f>
        <v>33029131</v>
      </c>
      <c r="E119" s="48">
        <f>+data!M691</f>
        <v>11460729</v>
      </c>
      <c r="F119" s="48">
        <f>+data!M692</f>
        <v>3340298</v>
      </c>
      <c r="G119" s="48">
        <f>+data!M693</f>
        <v>83812833</v>
      </c>
      <c r="H119" s="48">
        <f>+data!M694</f>
        <v>6816085</v>
      </c>
      <c r="I119" s="48">
        <f>+data!M695</f>
        <v>1377464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52276905.020000003</v>
      </c>
      <c r="D120" s="14">
        <f>data!Y73</f>
        <v>83493565.480000004</v>
      </c>
      <c r="E120" s="14">
        <f>data!Z73</f>
        <v>7036695.8399999999</v>
      </c>
      <c r="F120" s="14">
        <f>data!AA73</f>
        <v>1551459.57</v>
      </c>
      <c r="G120" s="14">
        <f>data!AB73</f>
        <v>321726466.42000002</v>
      </c>
      <c r="H120" s="14">
        <f>data!AC73</f>
        <v>51476107.090000004</v>
      </c>
      <c r="I120" s="14">
        <f>data!AD73</f>
        <v>9985746.9700000007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108795554.87</v>
      </c>
      <c r="D121" s="14">
        <f>data!Y74</f>
        <v>171664162.30000001</v>
      </c>
      <c r="E121" s="14">
        <f>data!Z74</f>
        <v>92272597.319999993</v>
      </c>
      <c r="F121" s="14">
        <f>data!AA74</f>
        <v>25965298.760000002</v>
      </c>
      <c r="G121" s="14">
        <f>data!AB74</f>
        <v>413675583.06</v>
      </c>
      <c r="H121" s="14">
        <f>data!AC74</f>
        <v>8625917.7200000007</v>
      </c>
      <c r="I121" s="14">
        <f>data!AD74</f>
        <v>928731.62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161072459.89000002</v>
      </c>
      <c r="D122" s="14">
        <f>data!Y75</f>
        <v>255157727.78000003</v>
      </c>
      <c r="E122" s="14">
        <f>data!Z75</f>
        <v>99309293.159999996</v>
      </c>
      <c r="F122" s="14">
        <f>data!AA75</f>
        <v>27516758.330000002</v>
      </c>
      <c r="G122" s="14">
        <f>data!AB75</f>
        <v>735402049.48000002</v>
      </c>
      <c r="H122" s="14">
        <f>data!AC75</f>
        <v>60102024.810000002</v>
      </c>
      <c r="I122" s="14">
        <f>data!AD75</f>
        <v>10914478.59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14600</v>
      </c>
      <c r="D124" s="14">
        <f>data!Y76</f>
        <v>86238.03</v>
      </c>
      <c r="E124" s="14">
        <f>data!Z76</f>
        <v>34284</v>
      </c>
      <c r="F124" s="14">
        <f>data!AA76</f>
        <v>4154</v>
      </c>
      <c r="G124" s="14">
        <f>data!AB76</f>
        <v>23570.620000000003</v>
      </c>
      <c r="H124" s="14">
        <f>data!AC76</f>
        <v>5235</v>
      </c>
      <c r="I124" s="14">
        <f>data!AD76</f>
        <v>2037</v>
      </c>
    </row>
    <row r="125" spans="1:9" ht="20.149999999999999" customHeight="1" x14ac:dyDescent="0.35">
      <c r="A125" s="23">
        <v>23</v>
      </c>
      <c r="B125" s="14" t="s">
        <v>1187</v>
      </c>
      <c r="C125" s="14" t="str">
        <f>data!X77</f>
        <v>0</v>
      </c>
      <c r="D125" s="14">
        <f>data!Y77</f>
        <v>0</v>
      </c>
      <c r="E125" s="14">
        <f>data!Z77</f>
        <v>0</v>
      </c>
      <c r="F125" s="14" t="str">
        <f>data!AA77</f>
        <v>0</v>
      </c>
      <c r="G125" s="14" t="str">
        <f>data!AB77</f>
        <v>0</v>
      </c>
      <c r="H125" s="14" t="str">
        <f>data!AC77</f>
        <v>0</v>
      </c>
      <c r="I125" s="14" t="str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3677.1590233107704</v>
      </c>
      <c r="D126" s="14">
        <f>data!Y78</f>
        <v>21719.928093633214</v>
      </c>
      <c r="E126" s="14">
        <f>data!Z78</f>
        <v>8634.7753393963321</v>
      </c>
      <c r="F126" s="14">
        <f>data!AA78</f>
        <v>1046.2273001940371</v>
      </c>
      <c r="G126" s="14">
        <f>data!AB78</f>
        <v>5936.5012341115971</v>
      </c>
      <c r="H126" s="14">
        <f>data!AC78</f>
        <v>1318.4881840432797</v>
      </c>
      <c r="I126" s="14">
        <f>data!AD78</f>
        <v>513.03924181397531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70262.53</v>
      </c>
      <c r="D127" s="14">
        <f>data!Y79</f>
        <v>267641.30000000005</v>
      </c>
      <c r="E127" s="14">
        <f>data!Z79</f>
        <v>85326.36</v>
      </c>
      <c r="F127" s="14">
        <f>data!AA79</f>
        <v>34583.879999999997</v>
      </c>
      <c r="G127" s="14">
        <f>data!AB79</f>
        <v>12618.59</v>
      </c>
      <c r="H127" s="14">
        <f>data!AC79</f>
        <v>2570.83</v>
      </c>
      <c r="I127" s="14">
        <f>data!AD79</f>
        <v>500.13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27.509999999999998</v>
      </c>
      <c r="E128" s="26">
        <f>data!Z80</f>
        <v>8.4</v>
      </c>
      <c r="F128" s="26" t="str">
        <f>data!AA80</f>
        <v>0</v>
      </c>
      <c r="G128" s="26">
        <f>data!AB80</f>
        <v>0</v>
      </c>
      <c r="H128" s="26" t="str">
        <f>data!AC80</f>
        <v>0</v>
      </c>
      <c r="I128" s="26">
        <f>data!AD80</f>
        <v>5.07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University of Washington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6/30/21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288072</v>
      </c>
      <c r="D137" s="14">
        <f>data!AF59</f>
        <v>0</v>
      </c>
      <c r="E137" s="14">
        <f>data!AG59</f>
        <v>55781</v>
      </c>
      <c r="F137" s="14">
        <f>data!AH59</f>
        <v>0</v>
      </c>
      <c r="G137" s="14">
        <f>data!AI59</f>
        <v>0</v>
      </c>
      <c r="H137" s="14">
        <f>data!AJ59</f>
        <v>400575</v>
      </c>
      <c r="I137" s="14">
        <f>data!AK59</f>
        <v>95826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108.59</v>
      </c>
      <c r="D138" s="26" t="str">
        <f>data!AF60</f>
        <v>0</v>
      </c>
      <c r="E138" s="26">
        <f>data!AG60</f>
        <v>168.89</v>
      </c>
      <c r="F138" s="26" t="str">
        <f>data!AH60</f>
        <v>0</v>
      </c>
      <c r="G138" s="26" t="str">
        <f>data!AI60</f>
        <v>0</v>
      </c>
      <c r="H138" s="26">
        <f>data!AJ60</f>
        <v>824.52</v>
      </c>
      <c r="I138" s="26">
        <f>data!AK60</f>
        <v>34.83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11000572.73</v>
      </c>
      <c r="D139" s="14">
        <f>data!AF61</f>
        <v>0</v>
      </c>
      <c r="E139" s="14">
        <f>data!AG61</f>
        <v>21016042.5</v>
      </c>
      <c r="F139" s="14">
        <f>data!AH61</f>
        <v>0</v>
      </c>
      <c r="G139" s="14">
        <f>data!AI61</f>
        <v>0</v>
      </c>
      <c r="H139" s="14">
        <f>data!AJ61</f>
        <v>66657657.850000001</v>
      </c>
      <c r="I139" s="14">
        <f>data!AK61</f>
        <v>3626036.24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4165904</v>
      </c>
      <c r="D140" s="14">
        <f>data!AF62</f>
        <v>0</v>
      </c>
      <c r="E140" s="14">
        <f>data!AG62</f>
        <v>5840465</v>
      </c>
      <c r="F140" s="14">
        <f>data!AH62</f>
        <v>0</v>
      </c>
      <c r="G140" s="14">
        <f>data!AI62</f>
        <v>0</v>
      </c>
      <c r="H140" s="14">
        <f>data!AJ62</f>
        <v>24205510</v>
      </c>
      <c r="I140" s="14">
        <f>data!AK62</f>
        <v>1354675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176161.2</v>
      </c>
      <c r="D142" s="14">
        <f>data!AF64</f>
        <v>0</v>
      </c>
      <c r="E142" s="14">
        <f>data!AG64</f>
        <v>1917796.55</v>
      </c>
      <c r="F142" s="14">
        <f>data!AH64</f>
        <v>0</v>
      </c>
      <c r="G142" s="14">
        <f>data!AI64</f>
        <v>0</v>
      </c>
      <c r="H142" s="14">
        <f>data!AJ64</f>
        <v>10352090.720000001</v>
      </c>
      <c r="I142" s="14">
        <f>data!AK64</f>
        <v>24419.99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644.19000000000005</v>
      </c>
      <c r="F143" s="14">
        <f>data!AH65</f>
        <v>0</v>
      </c>
      <c r="G143" s="14">
        <f>data!AI65</f>
        <v>0</v>
      </c>
      <c r="H143" s="14">
        <f>data!AJ65</f>
        <v>20608.439999999999</v>
      </c>
      <c r="I143" s="14">
        <f>data!AK65</f>
        <v>986.12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41899.96</v>
      </c>
      <c r="D144" s="14">
        <f>data!AF66</f>
        <v>0</v>
      </c>
      <c r="E144" s="14">
        <f>data!AG66</f>
        <v>2555618.0499999998</v>
      </c>
      <c r="F144" s="14">
        <f>data!AH66</f>
        <v>0</v>
      </c>
      <c r="G144" s="14">
        <f>data!AI66</f>
        <v>0</v>
      </c>
      <c r="H144" s="14">
        <f>data!AJ66</f>
        <v>4108264.78</v>
      </c>
      <c r="I144" s="14">
        <f>data!AK66</f>
        <v>1768.67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33845</v>
      </c>
      <c r="D145" s="14">
        <f>data!AF67</f>
        <v>0</v>
      </c>
      <c r="E145" s="14">
        <f>data!AG67</f>
        <v>212128</v>
      </c>
      <c r="F145" s="14">
        <f>data!AH67</f>
        <v>0</v>
      </c>
      <c r="G145" s="14">
        <f>data!AI67</f>
        <v>0</v>
      </c>
      <c r="H145" s="14">
        <f>data!AJ67</f>
        <v>908143</v>
      </c>
      <c r="I145" s="14">
        <f>data!AK67</f>
        <v>1672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595.6</v>
      </c>
      <c r="D146" s="14">
        <f>data!AF68</f>
        <v>0</v>
      </c>
      <c r="E146" s="14">
        <f>data!AG68</f>
        <v>165580.95000000001</v>
      </c>
      <c r="F146" s="14">
        <f>data!AH68</f>
        <v>0</v>
      </c>
      <c r="G146" s="14">
        <f>data!AI68</f>
        <v>0</v>
      </c>
      <c r="H146" s="14">
        <f>data!AJ68</f>
        <v>4466694.4800000004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22330.46</v>
      </c>
      <c r="D147" s="14">
        <f>data!AF69</f>
        <v>0</v>
      </c>
      <c r="E147" s="14">
        <f>data!AG69</f>
        <v>12631.72</v>
      </c>
      <c r="F147" s="14">
        <f>data!AH69</f>
        <v>0</v>
      </c>
      <c r="G147" s="14">
        <f>data!AI69</f>
        <v>0</v>
      </c>
      <c r="H147" s="14">
        <f>data!AJ69</f>
        <v>133318.67000000001</v>
      </c>
      <c r="I147" s="14">
        <f>data!AK69</f>
        <v>2726.79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-158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-2208212.8199999998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15441150.950000001</v>
      </c>
      <c r="D149" s="14">
        <f>data!AF71</f>
        <v>0</v>
      </c>
      <c r="E149" s="14">
        <f>data!AG71</f>
        <v>31720906.960000001</v>
      </c>
      <c r="F149" s="14">
        <f>data!AH71</f>
        <v>0</v>
      </c>
      <c r="G149" s="14">
        <f>data!AI71</f>
        <v>0</v>
      </c>
      <c r="H149" s="14">
        <f>data!AJ71</f>
        <v>108644075.12</v>
      </c>
      <c r="I149" s="14">
        <f>data!AK71</f>
        <v>5012284.8100000005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6719032</v>
      </c>
      <c r="D151" s="48">
        <f>+data!M697</f>
        <v>0</v>
      </c>
      <c r="E151" s="48">
        <f>+data!M698</f>
        <v>21461390</v>
      </c>
      <c r="F151" s="48">
        <f>+data!M699</f>
        <v>0</v>
      </c>
      <c r="G151" s="48">
        <f>+data!M700</f>
        <v>0</v>
      </c>
      <c r="H151" s="48">
        <f>+data!M701</f>
        <v>55448902</v>
      </c>
      <c r="I151" s="48">
        <f>+data!M702</f>
        <v>2029068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14046350.42</v>
      </c>
      <c r="D152" s="14">
        <f>data!AF73</f>
        <v>0</v>
      </c>
      <c r="E152" s="14">
        <f>data!AG73</f>
        <v>46476341.960000001</v>
      </c>
      <c r="F152" s="14">
        <f>data!AH73</f>
        <v>0</v>
      </c>
      <c r="G152" s="14">
        <f>data!AI73</f>
        <v>0</v>
      </c>
      <c r="H152" s="14">
        <f>data!AJ73</f>
        <v>21400640.120000001</v>
      </c>
      <c r="I152" s="14">
        <f>data!AK73</f>
        <v>11145999.75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19752743.52</v>
      </c>
      <c r="D153" s="14">
        <f>data!AF74</f>
        <v>0</v>
      </c>
      <c r="E153" s="14">
        <f>data!AG74</f>
        <v>133060591.70999999</v>
      </c>
      <c r="F153" s="14">
        <f>data!AH74</f>
        <v>0</v>
      </c>
      <c r="G153" s="14">
        <f>data!AI74</f>
        <v>0</v>
      </c>
      <c r="H153" s="14">
        <f>data!AJ74</f>
        <v>233194342.31999999</v>
      </c>
      <c r="I153" s="14">
        <f>data!AK74</f>
        <v>1342266.11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33799093.939999998</v>
      </c>
      <c r="D154" s="14">
        <f>data!AF75</f>
        <v>0</v>
      </c>
      <c r="E154" s="14">
        <f>data!AG75</f>
        <v>179536933.66999999</v>
      </c>
      <c r="F154" s="14">
        <f>data!AH75</f>
        <v>0</v>
      </c>
      <c r="G154" s="14">
        <f>data!AI75</f>
        <v>0</v>
      </c>
      <c r="H154" s="14">
        <f>data!AJ75</f>
        <v>254594982.44</v>
      </c>
      <c r="I154" s="14">
        <f>data!AK75</f>
        <v>12488265.859999999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26908</v>
      </c>
      <c r="D156" s="14">
        <f>data!AF76</f>
        <v>0</v>
      </c>
      <c r="E156" s="14">
        <f>data!AG76</f>
        <v>26555</v>
      </c>
      <c r="F156" s="14">
        <f>data!AH76</f>
        <v>0</v>
      </c>
      <c r="G156" s="14">
        <f>data!AI76</f>
        <v>0</v>
      </c>
      <c r="H156" s="14">
        <f>data!AJ76</f>
        <v>263140.17</v>
      </c>
      <c r="I156" s="14">
        <f>data!AK76</f>
        <v>4024</v>
      </c>
    </row>
    <row r="157" spans="1:9" ht="20.149999999999999" customHeight="1" x14ac:dyDescent="0.35">
      <c r="A157" s="23">
        <v>23</v>
      </c>
      <c r="B157" s="14" t="s">
        <v>1187</v>
      </c>
      <c r="C157" s="14" t="str">
        <f>data!AE77</f>
        <v>0</v>
      </c>
      <c r="D157" s="14" t="str">
        <f>data!AF77</f>
        <v>0</v>
      </c>
      <c r="E157" s="14">
        <f>data!AG77</f>
        <v>3201</v>
      </c>
      <c r="F157" s="14" t="str">
        <f>data!AH77</f>
        <v>0</v>
      </c>
      <c r="G157" s="14" t="str">
        <f>data!AI77</f>
        <v>0</v>
      </c>
      <c r="H157" s="14">
        <f>data!AJ77</f>
        <v>34</v>
      </c>
      <c r="I157" s="14" t="str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6777.0544520031644</v>
      </c>
      <c r="D158" s="14">
        <f>data!AF78</f>
        <v>0</v>
      </c>
      <c r="E158" s="14">
        <f>data!AG78</f>
        <v>6688.1477989053092</v>
      </c>
      <c r="F158" s="14">
        <f>data!AH78</f>
        <v>0</v>
      </c>
      <c r="G158" s="14">
        <f>data!AI78</f>
        <v>0</v>
      </c>
      <c r="H158" s="14">
        <f>data!AJ78</f>
        <v>66274.537706234943</v>
      </c>
      <c r="I158" s="14">
        <f>data!AK78</f>
        <v>1013.4854732741466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17977.84</v>
      </c>
      <c r="D159" s="14" t="str">
        <f>data!AF79</f>
        <v>0</v>
      </c>
      <c r="E159" s="14">
        <f>data!AG79</f>
        <v>195667.68</v>
      </c>
      <c r="F159" s="14" t="str">
        <f>data!AH79</f>
        <v>0</v>
      </c>
      <c r="G159" s="14" t="str">
        <f>data!AI79</f>
        <v>0</v>
      </c>
      <c r="H159" s="14">
        <f>data!AJ79</f>
        <v>279577.71000000002</v>
      </c>
      <c r="I159" s="14" t="str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 t="str">
        <f>data!AE80</f>
        <v>0</v>
      </c>
      <c r="D160" s="26" t="str">
        <f>data!AF80</f>
        <v>0</v>
      </c>
      <c r="E160" s="26">
        <f>data!AG80</f>
        <v>85.93</v>
      </c>
      <c r="F160" s="26" t="str">
        <f>data!AH80</f>
        <v>0</v>
      </c>
      <c r="G160" s="26" t="str">
        <f>data!AI80</f>
        <v>0</v>
      </c>
      <c r="H160" s="26">
        <f>data!AJ80</f>
        <v>233.95</v>
      </c>
      <c r="I160" s="26" t="str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University of Washington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6/30/21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22996</v>
      </c>
      <c r="D169" s="14">
        <f>data!AM59</f>
        <v>0</v>
      </c>
      <c r="E169" s="14">
        <f>data!AN59</f>
        <v>1548</v>
      </c>
      <c r="F169" s="14">
        <f>data!AO59</f>
        <v>0</v>
      </c>
      <c r="G169" s="14">
        <f>data!AP59</f>
        <v>192797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14.19</v>
      </c>
      <c r="D170" s="26" t="str">
        <f>data!AM60</f>
        <v>0</v>
      </c>
      <c r="E170" s="26">
        <f>data!AN60</f>
        <v>1.1000000000000001</v>
      </c>
      <c r="F170" s="26" t="str">
        <f>data!AO60</f>
        <v>0</v>
      </c>
      <c r="G170" s="26">
        <f>data!AP60</f>
        <v>336.66999999999996</v>
      </c>
      <c r="H170" s="26" t="str">
        <f>data!AQ60</f>
        <v>0</v>
      </c>
      <c r="I170" s="26" t="str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1402797.88</v>
      </c>
      <c r="D171" s="14">
        <f>data!AM61</f>
        <v>0</v>
      </c>
      <c r="E171" s="14">
        <f>data!AN61</f>
        <v>63132.69</v>
      </c>
      <c r="F171" s="14">
        <f>data!AO61</f>
        <v>0</v>
      </c>
      <c r="G171" s="14">
        <f>data!AP61</f>
        <v>22571105.309999999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520137</v>
      </c>
      <c r="D172" s="14">
        <f>data!AM62</f>
        <v>0</v>
      </c>
      <c r="E172" s="14">
        <f>data!AN62</f>
        <v>23827</v>
      </c>
      <c r="F172" s="14">
        <f>data!AO62</f>
        <v>0</v>
      </c>
      <c r="G172" s="14">
        <f>data!AP62</f>
        <v>8467670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10731.82</v>
      </c>
      <c r="D174" s="14">
        <f>data!AM64</f>
        <v>0</v>
      </c>
      <c r="E174" s="14">
        <f>data!AN64</f>
        <v>30889.78</v>
      </c>
      <c r="F174" s="14">
        <f>data!AO64</f>
        <v>0</v>
      </c>
      <c r="G174" s="14">
        <f>data!AP64</f>
        <v>16568885.060000001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38694.620000000003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4745.25</v>
      </c>
      <c r="D176" s="14">
        <f>data!AM66</f>
        <v>0</v>
      </c>
      <c r="E176" s="14">
        <f>data!AN66</f>
        <v>5582.07</v>
      </c>
      <c r="F176" s="14">
        <f>data!AO66</f>
        <v>0</v>
      </c>
      <c r="G176" s="14">
        <f>data!AP66</f>
        <v>1449318.31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-5465</v>
      </c>
      <c r="D177" s="14">
        <f>data!AM67</f>
        <v>0</v>
      </c>
      <c r="E177" s="14">
        <f>data!AN67</f>
        <v>12664</v>
      </c>
      <c r="F177" s="14">
        <f>data!AO67</f>
        <v>0</v>
      </c>
      <c r="G177" s="14">
        <f>data!AP67</f>
        <v>249082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4551825.2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2790.42</v>
      </c>
      <c r="D179" s="14">
        <f>data!AM69</f>
        <v>0</v>
      </c>
      <c r="E179" s="14">
        <f>data!AN69</f>
        <v>41.14</v>
      </c>
      <c r="F179" s="14">
        <f>data!AO69</f>
        <v>0</v>
      </c>
      <c r="G179" s="14">
        <f>data!AP69</f>
        <v>402637.57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-23513374.5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1935737.3699999999</v>
      </c>
      <c r="D181" s="14">
        <f>data!AM71</f>
        <v>0</v>
      </c>
      <c r="E181" s="14">
        <f>data!AN71</f>
        <v>136136.68000000002</v>
      </c>
      <c r="F181" s="14">
        <f>data!AO71</f>
        <v>0</v>
      </c>
      <c r="G181" s="14">
        <f>data!AP71</f>
        <v>30785843.57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1030850</v>
      </c>
      <c r="D183" s="48">
        <f>+data!M704</f>
        <v>0</v>
      </c>
      <c r="E183" s="48">
        <f>+data!M705</f>
        <v>202785</v>
      </c>
      <c r="F183" s="48">
        <f>+data!M706</f>
        <v>0</v>
      </c>
      <c r="G183" s="48">
        <f>+data!M707</f>
        <v>7552095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7624883.4900000002</v>
      </c>
      <c r="D184" s="14">
        <f>data!AM73</f>
        <v>0</v>
      </c>
      <c r="E184" s="14">
        <f>data!AN73</f>
        <v>38241.33</v>
      </c>
      <c r="F184" s="14">
        <f>data!AO73</f>
        <v>0</v>
      </c>
      <c r="G184" s="14">
        <f>data!AP73</f>
        <v>132653.78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327223.15999999997</v>
      </c>
      <c r="D185" s="14">
        <f>data!AM74</f>
        <v>0</v>
      </c>
      <c r="E185" s="14">
        <f>data!AN74</f>
        <v>1071739.79</v>
      </c>
      <c r="F185" s="14">
        <f>data!AO74</f>
        <v>0</v>
      </c>
      <c r="G185" s="14">
        <f>data!AP74</f>
        <v>14067331.880000001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7952106.6500000004</v>
      </c>
      <c r="D186" s="14">
        <f>data!AM75</f>
        <v>0</v>
      </c>
      <c r="E186" s="14">
        <f>data!AN75</f>
        <v>1109981.1200000001</v>
      </c>
      <c r="F186" s="14">
        <f>data!AO75</f>
        <v>0</v>
      </c>
      <c r="G186" s="14">
        <f>data!AP75</f>
        <v>14199985.66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1699</v>
      </c>
      <c r="D188" s="14">
        <f>data!AM76</f>
        <v>0</v>
      </c>
      <c r="E188" s="14">
        <f>data!AN76</f>
        <v>1661</v>
      </c>
      <c r="F188" s="14">
        <f>data!AO76</f>
        <v>0</v>
      </c>
      <c r="G188" s="14">
        <f>data!AP76</f>
        <v>2669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 t="str">
        <f>data!AL77</f>
        <v>0</v>
      </c>
      <c r="D189" s="14" t="str">
        <f>data!AM77</f>
        <v>0</v>
      </c>
      <c r="E189" s="14" t="str">
        <f>data!AN77</f>
        <v>0</v>
      </c>
      <c r="F189" s="14" t="str">
        <f>data!AO77</f>
        <v>0</v>
      </c>
      <c r="G189" s="14" t="str">
        <f>data!AP77</f>
        <v>0</v>
      </c>
      <c r="H189" s="14" t="str">
        <f>data!AQ77</f>
        <v>0</v>
      </c>
      <c r="I189" s="14" t="str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427.91049182226027</v>
      </c>
      <c r="D190" s="14">
        <f>data!AM78</f>
        <v>0</v>
      </c>
      <c r="E190" s="14">
        <f>data!AN78</f>
        <v>418.33980395336914</v>
      </c>
      <c r="F190" s="14">
        <f>data!AO78</f>
        <v>0</v>
      </c>
      <c r="G190" s="14">
        <f>data!AP78</f>
        <v>672.21489268605796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 t="str">
        <f>data!AL79</f>
        <v>0</v>
      </c>
      <c r="D191" s="14" t="str">
        <f>data!AM79</f>
        <v>0</v>
      </c>
      <c r="E191" s="14">
        <f>data!AN79</f>
        <v>5817.22</v>
      </c>
      <c r="F191" s="14" t="str">
        <f>data!AO79</f>
        <v>0</v>
      </c>
      <c r="G191" s="14" t="str">
        <f>data!AP79</f>
        <v>0</v>
      </c>
      <c r="H191" s="14" t="str">
        <f>data!AQ79</f>
        <v>0</v>
      </c>
      <c r="I191" s="14" t="str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 t="str">
        <f>data!AL80</f>
        <v>0</v>
      </c>
      <c r="D192" s="26" t="str">
        <f>data!AM80</f>
        <v>0</v>
      </c>
      <c r="E192" s="26" t="str">
        <f>data!AN80</f>
        <v>0</v>
      </c>
      <c r="F192" s="26" t="str">
        <f>data!AO80</f>
        <v>0</v>
      </c>
      <c r="G192" s="26">
        <f>data!AP80</f>
        <v>53.510000000000005</v>
      </c>
      <c r="H192" s="26" t="str">
        <f>data!AQ80</f>
        <v>0</v>
      </c>
      <c r="I192" s="26" t="str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University of Washington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6/30/21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489</v>
      </c>
      <c r="E201" s="14">
        <f>data!AU59</f>
        <v>0</v>
      </c>
      <c r="F201" s="212"/>
      <c r="G201" s="212"/>
      <c r="H201" s="212"/>
      <c r="I201" s="14">
        <f>data!AY59</f>
        <v>446165</v>
      </c>
    </row>
    <row r="202" spans="1:9" ht="20.149999999999999" customHeight="1" x14ac:dyDescent="0.35">
      <c r="A202" s="23">
        <v>5</v>
      </c>
      <c r="B202" s="14" t="s">
        <v>234</v>
      </c>
      <c r="C202" s="26" t="str">
        <f>data!AS60</f>
        <v>0</v>
      </c>
      <c r="D202" s="26">
        <f>data!AT60</f>
        <v>90.45999999999998</v>
      </c>
      <c r="E202" s="26" t="str">
        <f>data!AU60</f>
        <v>0</v>
      </c>
      <c r="F202" s="26">
        <f>data!AV60</f>
        <v>33.22</v>
      </c>
      <c r="G202" s="26">
        <f>data!AW60</f>
        <v>6.65</v>
      </c>
      <c r="H202" s="26" t="str">
        <f>data!AX60</f>
        <v>0</v>
      </c>
      <c r="I202" s="26">
        <f>data!AY60</f>
        <v>123.2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9746269.7400000002</v>
      </c>
      <c r="E203" s="14">
        <f>data!AU61</f>
        <v>0</v>
      </c>
      <c r="F203" s="14">
        <f>data!AV61</f>
        <v>3753270.88</v>
      </c>
      <c r="G203" s="14">
        <f>data!AW61</f>
        <v>649366.76</v>
      </c>
      <c r="H203" s="14">
        <f>data!AX61</f>
        <v>0</v>
      </c>
      <c r="I203" s="14">
        <f>data!AY61</f>
        <v>5611123.8799999999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3140899</v>
      </c>
      <c r="E204" s="14">
        <f>data!AU62</f>
        <v>0</v>
      </c>
      <c r="F204" s="14">
        <f>data!AV62</f>
        <v>1367128</v>
      </c>
      <c r="G204" s="14">
        <f>data!AW62</f>
        <v>213958</v>
      </c>
      <c r="H204" s="14">
        <f>data!AX62</f>
        <v>0</v>
      </c>
      <c r="I204" s="14">
        <f>data!AY62</f>
        <v>1978953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32686129.079999998</v>
      </c>
      <c r="E206" s="14">
        <f>data!AU64</f>
        <v>0</v>
      </c>
      <c r="F206" s="14">
        <f>data!AV64</f>
        <v>1481175.09</v>
      </c>
      <c r="G206" s="14">
        <f>data!AW64</f>
        <v>71412.479999999996</v>
      </c>
      <c r="H206" s="14">
        <f>data!AX64</f>
        <v>0</v>
      </c>
      <c r="I206" s="14">
        <f>data!AY64</f>
        <v>1497800.08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9073.85</v>
      </c>
      <c r="E207" s="14">
        <f>data!AU65</f>
        <v>0</v>
      </c>
      <c r="F207" s="14">
        <f>data!AV65</f>
        <v>2374.66</v>
      </c>
      <c r="G207" s="14">
        <f>data!AW65</f>
        <v>20842.14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3865007.4</v>
      </c>
      <c r="E208" s="14">
        <f>data!AU66</f>
        <v>0</v>
      </c>
      <c r="F208" s="14">
        <f>data!AV66</f>
        <v>1008397.52</v>
      </c>
      <c r="G208" s="14">
        <f>data!AW66</f>
        <v>40482949.619999997</v>
      </c>
      <c r="H208" s="14">
        <f>data!AX66</f>
        <v>0</v>
      </c>
      <c r="I208" s="14">
        <f>data!AY66</f>
        <v>212213.87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52828</v>
      </c>
      <c r="E209" s="14">
        <f>data!AU67</f>
        <v>0</v>
      </c>
      <c r="F209" s="14">
        <f>data!AV67</f>
        <v>100841</v>
      </c>
      <c r="G209" s="14">
        <f>data!AW67</f>
        <v>0</v>
      </c>
      <c r="H209" s="14">
        <f>data!AX67</f>
        <v>0</v>
      </c>
      <c r="I209" s="14">
        <f>data!AY67</f>
        <v>64905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171.12</v>
      </c>
      <c r="E210" s="14">
        <f>data!AU68</f>
        <v>0</v>
      </c>
      <c r="F210" s="14">
        <f>data!AV68</f>
        <v>6851.16</v>
      </c>
      <c r="G210" s="14">
        <f>data!AW68</f>
        <v>9580.7999999999993</v>
      </c>
      <c r="H210" s="14">
        <f>data!AX68</f>
        <v>0</v>
      </c>
      <c r="I210" s="14">
        <f>data!AY68</f>
        <v>2504.7800000000002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28985.91</v>
      </c>
      <c r="E211" s="14">
        <f>data!AU69</f>
        <v>0</v>
      </c>
      <c r="F211" s="14">
        <f>data!AV69</f>
        <v>4198.84</v>
      </c>
      <c r="G211" s="14">
        <f>data!AW69</f>
        <v>150</v>
      </c>
      <c r="H211" s="14">
        <f>data!AX69</f>
        <v>0</v>
      </c>
      <c r="I211" s="14">
        <f>data!AY69</f>
        <v>519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841.93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-219834.71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49530206.029999994</v>
      </c>
      <c r="E213" s="14">
        <f>data!AU71</f>
        <v>0</v>
      </c>
      <c r="F213" s="14">
        <f>data!AV71</f>
        <v>7724237.1500000004</v>
      </c>
      <c r="G213" s="14">
        <f>data!AW71</f>
        <v>41448259.799999997</v>
      </c>
      <c r="H213" s="14">
        <f>data!AX71</f>
        <v>0</v>
      </c>
      <c r="I213" s="14">
        <f>data!AY71</f>
        <v>9148184.8999999985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15587042</v>
      </c>
      <c r="E215" s="48">
        <f>+data!M712</f>
        <v>0</v>
      </c>
      <c r="F215" s="48">
        <f>+data!M713</f>
        <v>3322930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73527263.780000001</v>
      </c>
      <c r="E216" s="14">
        <f>data!AU73</f>
        <v>0</v>
      </c>
      <c r="F216" s="14">
        <f>data!AV73</f>
        <v>8093305.0000000019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1219427.3500000001</v>
      </c>
      <c r="E217" s="14">
        <f>data!AU74</f>
        <v>0</v>
      </c>
      <c r="F217" s="14">
        <f>data!AV74</f>
        <v>8888641.9600000009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74746691.129999995</v>
      </c>
      <c r="E218" s="14">
        <f>data!AU75</f>
        <v>0</v>
      </c>
      <c r="F218" s="14">
        <f>data!AV75</f>
        <v>16981946.960000001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20057</v>
      </c>
      <c r="E220" s="14">
        <f>data!AU76</f>
        <v>0</v>
      </c>
      <c r="F220" s="14">
        <f>data!AV76</f>
        <v>7656.35</v>
      </c>
      <c r="G220" s="14">
        <f>data!AW76</f>
        <v>9949</v>
      </c>
      <c r="H220" s="14">
        <f>data!AX76</f>
        <v>0</v>
      </c>
      <c r="I220" s="85">
        <f>data!AY76</f>
        <v>20636</v>
      </c>
    </row>
    <row r="221" spans="1:9" ht="20.149999999999999" customHeight="1" x14ac:dyDescent="0.35">
      <c r="A221" s="23">
        <v>23</v>
      </c>
      <c r="B221" s="14" t="s">
        <v>1187</v>
      </c>
      <c r="C221" s="14" t="str">
        <f>data!AS77</f>
        <v>0</v>
      </c>
      <c r="D221" s="14" t="str">
        <f>data!AT77</f>
        <v>0</v>
      </c>
      <c r="E221" s="14" t="str">
        <f>data!AU77</f>
        <v>0</v>
      </c>
      <c r="F221" s="14">
        <f>data!AV77</f>
        <v>1304</v>
      </c>
      <c r="G221" s="14">
        <f>data!AW77</f>
        <v>156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5051.5601733249405</v>
      </c>
      <c r="E222" s="14">
        <f>data!AU78</f>
        <v>0</v>
      </c>
      <c r="F222" s="14">
        <f>data!AV78</f>
        <v>1928.3298964469466</v>
      </c>
      <c r="G222" s="14">
        <f>data!AW78</f>
        <v>2505.7572001999215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 t="str">
        <f>data!AS79</f>
        <v>0</v>
      </c>
      <c r="D223" s="14">
        <f>data!AT79</f>
        <v>281.40999999999997</v>
      </c>
      <c r="E223" s="14" t="str">
        <f>data!AU79</f>
        <v>0</v>
      </c>
      <c r="F223" s="14">
        <f>data!AV79</f>
        <v>14022.18</v>
      </c>
      <c r="G223" s="14">
        <f>data!AW79</f>
        <v>6946.27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 t="str">
        <f>data!AS80</f>
        <v>0</v>
      </c>
      <c r="D224" s="26">
        <f>data!AT80</f>
        <v>47.87</v>
      </c>
      <c r="E224" s="26" t="str">
        <f>data!AU80</f>
        <v>0</v>
      </c>
      <c r="F224" s="26">
        <f>data!AV80</f>
        <v>26.46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University of Washington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6/30/21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751704</v>
      </c>
      <c r="D233" s="14">
        <f>data!BA59</f>
        <v>0</v>
      </c>
      <c r="E233" s="212"/>
      <c r="F233" s="212"/>
      <c r="G233" s="212"/>
      <c r="H233" s="14">
        <f>data!BE59</f>
        <v>1718490.1300000001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62.53</v>
      </c>
      <c r="D234" s="26">
        <f>data!BA60</f>
        <v>8.9699999999999989</v>
      </c>
      <c r="E234" s="26">
        <f>data!BB60</f>
        <v>106.05</v>
      </c>
      <c r="F234" s="26" t="str">
        <f>data!BC60</f>
        <v>0</v>
      </c>
      <c r="G234" s="26">
        <f>data!BD60</f>
        <v>1.95</v>
      </c>
      <c r="H234" s="26">
        <f>data!BE60</f>
        <v>186.70999999999998</v>
      </c>
      <c r="I234" s="26">
        <f>data!BF60</f>
        <v>246.92000000000002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2874279.93</v>
      </c>
      <c r="D235" s="14">
        <f>data!BA61</f>
        <v>396057.88</v>
      </c>
      <c r="E235" s="14">
        <f>data!BB61</f>
        <v>9658597.7200000007</v>
      </c>
      <c r="F235" s="14">
        <f>data!BC61</f>
        <v>0</v>
      </c>
      <c r="G235" s="14">
        <f>data!BD61</f>
        <v>91927.99</v>
      </c>
      <c r="H235" s="14">
        <f>data!BE61</f>
        <v>14008250.800000001</v>
      </c>
      <c r="I235" s="14">
        <f>data!BF61</f>
        <v>11554272.67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1038177</v>
      </c>
      <c r="D236" s="14">
        <f>data!BA62</f>
        <v>148166</v>
      </c>
      <c r="E236" s="14">
        <f>data!BB62</f>
        <v>3347315</v>
      </c>
      <c r="F236" s="14">
        <f>data!BC62</f>
        <v>0</v>
      </c>
      <c r="G236" s="14">
        <f>data!BD62</f>
        <v>36245</v>
      </c>
      <c r="H236" s="14">
        <f>data!BE62</f>
        <v>5117900</v>
      </c>
      <c r="I236" s="14">
        <f>data!BF62</f>
        <v>4215769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49360.52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2806390.22</v>
      </c>
      <c r="D238" s="14">
        <f>data!BA64</f>
        <v>183730.66</v>
      </c>
      <c r="E238" s="14">
        <f>data!BB64</f>
        <v>20825.72</v>
      </c>
      <c r="F238" s="14">
        <f>data!BC64</f>
        <v>0</v>
      </c>
      <c r="G238" s="14">
        <f>data!BD64</f>
        <v>120.01</v>
      </c>
      <c r="H238" s="14">
        <f>data!BE64</f>
        <v>6563524.8899999997</v>
      </c>
      <c r="I238" s="14">
        <f>data!BF64</f>
        <v>1125801.6399999999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4473.32</v>
      </c>
      <c r="F239" s="14">
        <f>data!BC65</f>
        <v>0</v>
      </c>
      <c r="G239" s="14">
        <f>data!BD65</f>
        <v>0</v>
      </c>
      <c r="H239" s="14">
        <f>data!BE65</f>
        <v>8767988.0500000007</v>
      </c>
      <c r="I239" s="14">
        <f>data!BF65</f>
        <v>684.42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381478.69</v>
      </c>
      <c r="D240" s="14">
        <f>data!BA66</f>
        <v>-927.87</v>
      </c>
      <c r="E240" s="14">
        <f>data!BB66</f>
        <v>606806.21</v>
      </c>
      <c r="F240" s="14">
        <f>data!BC66</f>
        <v>0</v>
      </c>
      <c r="G240" s="14">
        <f>data!BD66</f>
        <v>5005411.7300000004</v>
      </c>
      <c r="H240" s="14">
        <f>data!BE66</f>
        <v>26934532.960000001</v>
      </c>
      <c r="I240" s="14">
        <f>data!BF66</f>
        <v>905252.78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75513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1656206</v>
      </c>
      <c r="I241" s="14">
        <f>data!BF67</f>
        <v>56025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5408.92</v>
      </c>
      <c r="D242" s="14">
        <f>data!BA68</f>
        <v>0</v>
      </c>
      <c r="E242" s="14">
        <f>data!BB68</f>
        <v>41.04</v>
      </c>
      <c r="F242" s="14">
        <f>data!BC68</f>
        <v>0</v>
      </c>
      <c r="G242" s="14">
        <f>data!BD68</f>
        <v>0</v>
      </c>
      <c r="H242" s="14">
        <f>data!BE68</f>
        <v>4899630.7</v>
      </c>
      <c r="I242" s="14">
        <f>data!BF68</f>
        <v>31.01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49438.97</v>
      </c>
      <c r="D243" s="14">
        <f>data!BA69</f>
        <v>2563.13</v>
      </c>
      <c r="E243" s="14">
        <f>data!BB69</f>
        <v>65119.79</v>
      </c>
      <c r="F243" s="14">
        <f>data!BC69</f>
        <v>0</v>
      </c>
      <c r="G243" s="14">
        <f>data!BD69</f>
        <v>457.77</v>
      </c>
      <c r="H243" s="14">
        <f>data!BE69</f>
        <v>332057.56</v>
      </c>
      <c r="I243" s="14">
        <f>data!BF69</f>
        <v>8771.0300000000007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-4312603.82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-5746232.5800000001</v>
      </c>
      <c r="I244" s="14">
        <f>-data!BF70</f>
        <v>-506059.65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2918082.91</v>
      </c>
      <c r="D245" s="14">
        <f>data!BA71</f>
        <v>729589.8</v>
      </c>
      <c r="E245" s="14">
        <f>data!BB71</f>
        <v>13752539.32</v>
      </c>
      <c r="F245" s="14">
        <f>data!BC71</f>
        <v>0</v>
      </c>
      <c r="G245" s="14">
        <f>data!BD71</f>
        <v>5134162.5</v>
      </c>
      <c r="H245" s="14">
        <f>data!BE71</f>
        <v>62533858.38000001</v>
      </c>
      <c r="I245" s="14">
        <f>data!BF71</f>
        <v>17360547.900000006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22254</v>
      </c>
      <c r="D252" s="85">
        <f>data!BA76</f>
        <v>583</v>
      </c>
      <c r="E252" s="85">
        <f>data!BB76</f>
        <v>2989.25</v>
      </c>
      <c r="F252" s="85">
        <f>data!BC76</f>
        <v>0</v>
      </c>
      <c r="G252" s="85">
        <f>data!BD76</f>
        <v>592</v>
      </c>
      <c r="H252" s="85">
        <f>data!BE76</f>
        <v>29300</v>
      </c>
      <c r="I252" s="85">
        <f>data!BF76</f>
        <v>20518</v>
      </c>
    </row>
    <row r="253" spans="1:9" ht="20.149999999999999" customHeight="1" x14ac:dyDescent="0.35">
      <c r="A253" s="23">
        <v>23</v>
      </c>
      <c r="B253" s="14" t="s">
        <v>1187</v>
      </c>
      <c r="C253" s="85" t="str">
        <f>data!AZ77</f>
        <v>0</v>
      </c>
      <c r="D253" s="85" t="str">
        <f>data!BA77</f>
        <v>0</v>
      </c>
      <c r="E253" s="85" t="str">
        <f>data!BB77</f>
        <v>0</v>
      </c>
      <c r="F253" s="85" t="str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146.83450072535476</v>
      </c>
      <c r="E254" s="85">
        <f>data!BB78</f>
        <v>752.87312400217274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University of Washington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6/30/21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30.4</v>
      </c>
      <c r="D266" s="26" t="str">
        <f>data!BH60</f>
        <v>0</v>
      </c>
      <c r="E266" s="26">
        <f>data!BI60</f>
        <v>58.269999999999989</v>
      </c>
      <c r="F266" s="26">
        <f>data!BJ60</f>
        <v>0</v>
      </c>
      <c r="G266" s="26">
        <f>data!BK60</f>
        <v>3.05</v>
      </c>
      <c r="H266" s="26">
        <f>data!BL60</f>
        <v>0</v>
      </c>
      <c r="I266" s="26" t="str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2273807.7799999998</v>
      </c>
      <c r="D267" s="14">
        <f>data!BH61</f>
        <v>0</v>
      </c>
      <c r="E267" s="14">
        <f>data!BI61</f>
        <v>11432673.83</v>
      </c>
      <c r="F267" s="14">
        <f>data!BJ61</f>
        <v>0</v>
      </c>
      <c r="G267" s="14">
        <f>data!BK61</f>
        <v>175012.84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837727</v>
      </c>
      <c r="D268" s="14">
        <f>data!BH62</f>
        <v>0</v>
      </c>
      <c r="E268" s="14">
        <f>data!BI62</f>
        <v>-33907274</v>
      </c>
      <c r="F268" s="14">
        <f>data!BJ62</f>
        <v>0</v>
      </c>
      <c r="G268" s="14">
        <f>data!BK62</f>
        <v>68757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27620.240000000002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361060.97</v>
      </c>
      <c r="D270" s="14">
        <f>data!BH64</f>
        <v>95.73</v>
      </c>
      <c r="E270" s="14">
        <f>data!BI64</f>
        <v>-4619513.16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437713.15</v>
      </c>
      <c r="D271" s="14">
        <f>data!BH65</f>
        <v>0</v>
      </c>
      <c r="E271" s="14">
        <f>data!BI65</f>
        <v>815802.75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221653.93</v>
      </c>
      <c r="D272" s="14">
        <f>data!BH66</f>
        <v>112909863.90000001</v>
      </c>
      <c r="E272" s="14">
        <f>data!BI66</f>
        <v>17078938.690000001</v>
      </c>
      <c r="F272" s="14">
        <f>data!BJ66</f>
        <v>6906597.6299999999</v>
      </c>
      <c r="G272" s="14">
        <f>data!BK66</f>
        <v>22394104.649999999</v>
      </c>
      <c r="H272" s="14">
        <f>data!BL66</f>
        <v>3437344.96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132016</v>
      </c>
      <c r="D273" s="14">
        <f>data!BH67</f>
        <v>174264</v>
      </c>
      <c r="E273" s="14">
        <f>data!BI67</f>
        <v>34221559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333285.01</v>
      </c>
      <c r="D274" s="14">
        <f>data!BH68</f>
        <v>0</v>
      </c>
      <c r="E274" s="14">
        <f>data!BI68</f>
        <v>1252729.28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2403.67</v>
      </c>
      <c r="D275" s="14">
        <f>data!BH69</f>
        <v>0</v>
      </c>
      <c r="E275" s="14">
        <f>data!BI69</f>
        <v>11651858.960000001</v>
      </c>
      <c r="F275" s="14">
        <f>data!BJ69</f>
        <v>0.51</v>
      </c>
      <c r="G275" s="14">
        <f>data!BK69</f>
        <v>1.81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-182383.63</v>
      </c>
      <c r="D276" s="14">
        <f>-data!BH70</f>
        <v>0</v>
      </c>
      <c r="E276" s="14">
        <f>-data!BI70</f>
        <v>-13954086.689999999</v>
      </c>
      <c r="F276" s="14">
        <f>-data!BJ70</f>
        <v>0</v>
      </c>
      <c r="G276" s="14">
        <f>-data!BK70</f>
        <v>-178261.61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4417283.88</v>
      </c>
      <c r="D277" s="14">
        <f>data!BH71</f>
        <v>113084223.63000001</v>
      </c>
      <c r="E277" s="14">
        <f>data!BI71</f>
        <v>24000308.900000006</v>
      </c>
      <c r="F277" s="14">
        <f>data!BJ71</f>
        <v>6906598.1399999997</v>
      </c>
      <c r="G277" s="14">
        <f>data!BK71</f>
        <v>22459614.689999998</v>
      </c>
      <c r="H277" s="14">
        <f>data!BL71</f>
        <v>3437344.96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5003</v>
      </c>
      <c r="D284" s="85">
        <f>data!BH76</f>
        <v>0</v>
      </c>
      <c r="E284" s="85">
        <f>data!BI76</f>
        <v>369971</v>
      </c>
      <c r="F284" s="85">
        <f>data!BJ76</f>
        <v>265</v>
      </c>
      <c r="G284" s="85">
        <f>data!BK76</f>
        <v>223</v>
      </c>
      <c r="H284" s="85">
        <f>data!BL76</f>
        <v>1249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 t="str">
        <f>data!BH77</f>
        <v>0</v>
      </c>
      <c r="E285" s="85" t="str">
        <f>data!BI77</f>
        <v>0</v>
      </c>
      <c r="F285" s="213" t="str">
        <f>IF(data!BJ77&gt;0,data!BJ77,"")</f>
        <v>x</v>
      </c>
      <c r="G285" s="85" t="str">
        <f>data!BK77</f>
        <v>0</v>
      </c>
      <c r="H285" s="85" t="str">
        <f>data!BL77</f>
        <v>0</v>
      </c>
      <c r="I285" s="85" t="str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93180.97267214446</v>
      </c>
      <c r="F286" s="213" t="str">
        <f>IF(data!BJ78&gt;0,data!BJ78,"")</f>
        <v>x</v>
      </c>
      <c r="G286" s="85">
        <f>data!BK78</f>
        <v>56.164826177965871</v>
      </c>
      <c r="H286" s="85">
        <f>data!BL78</f>
        <v>314.57339863802412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 t="str">
        <f>data!BH79</f>
        <v>0</v>
      </c>
      <c r="E287" s="85">
        <f>data!BI79</f>
        <v>2317.4299999999998</v>
      </c>
      <c r="F287" s="213" t="str">
        <f>IF(data!BJ79&gt;0,data!BJ79,"")</f>
        <v>x</v>
      </c>
      <c r="G287" s="85" t="str">
        <f>data!BK79</f>
        <v>0</v>
      </c>
      <c r="H287" s="85" t="str">
        <f>data!BL79</f>
        <v>0</v>
      </c>
      <c r="I287" s="85" t="str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University of Washington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6/30/21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14.379999999999999</v>
      </c>
      <c r="D298" s="26">
        <f>data!BO60</f>
        <v>0.28000000000000003</v>
      </c>
      <c r="E298" s="26" t="str">
        <f>data!BP60</f>
        <v>0</v>
      </c>
      <c r="F298" s="26" t="str">
        <f>data!BQ60</f>
        <v>0</v>
      </c>
      <c r="G298" s="26" t="str">
        <f>data!BR60</f>
        <v>0</v>
      </c>
      <c r="H298" s="26">
        <f>data!BS60</f>
        <v>8.4</v>
      </c>
      <c r="I298" s="26" t="str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3226375.56</v>
      </c>
      <c r="D299" s="14">
        <f>data!BO61</f>
        <v>28634.68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438387.29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980531</v>
      </c>
      <c r="D300" s="14">
        <f>data!BO62</f>
        <v>8287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142793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265819.71999999997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7699.63</v>
      </c>
      <c r="D302" s="14">
        <f>data!BO64</f>
        <v>50087.53</v>
      </c>
      <c r="E302" s="14">
        <f>data!BP64</f>
        <v>0</v>
      </c>
      <c r="F302" s="14">
        <f>data!BQ64</f>
        <v>0</v>
      </c>
      <c r="G302" s="14">
        <f>data!BR64</f>
        <v>157526.25</v>
      </c>
      <c r="H302" s="14">
        <f>data!BS64</f>
        <v>1380.19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1480.89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66563413.969999999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7887758.4500000002</v>
      </c>
      <c r="H304" s="14">
        <f>data!BS66</f>
        <v>5853.99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10878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4427.57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1234157.06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29100</v>
      </c>
      <c r="H307" s="14">
        <f>data!BS69</f>
        <v>42.96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-969796.81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71324986.589999989</v>
      </c>
      <c r="D309" s="14">
        <f>data!BO71</f>
        <v>87009.209999999992</v>
      </c>
      <c r="E309" s="14">
        <f>data!BP71</f>
        <v>0</v>
      </c>
      <c r="F309" s="14">
        <f>data!BQ71</f>
        <v>0</v>
      </c>
      <c r="G309" s="14">
        <f>data!BR71</f>
        <v>8074384.7000000002</v>
      </c>
      <c r="H309" s="14">
        <f>data!BS71</f>
        <v>588457.42999999993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6010</v>
      </c>
      <c r="D316" s="85">
        <f>data!BO76</f>
        <v>283</v>
      </c>
      <c r="E316" s="85">
        <f>data!BP76</f>
        <v>0</v>
      </c>
      <c r="F316" s="85">
        <f>data!BQ76</f>
        <v>0</v>
      </c>
      <c r="G316" s="85">
        <f>data!BR76</f>
        <v>1065</v>
      </c>
      <c r="H316" s="85">
        <f>data!BS76</f>
        <v>1387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 t="str">
        <f>data!BR77</f>
        <v>0</v>
      </c>
      <c r="H317" s="85" t="str">
        <f>data!BS77</f>
        <v>0</v>
      </c>
      <c r="I317" s="85" t="str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349.3301072145232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 t="str">
        <f>data!BS79</f>
        <v>0</v>
      </c>
      <c r="I319" s="85" t="str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University of Washington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6/30/21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 t="str">
        <f>data!BU60</f>
        <v>0</v>
      </c>
      <c r="D330" s="26">
        <f>data!BV60</f>
        <v>0</v>
      </c>
      <c r="E330" s="26">
        <f>data!BW60</f>
        <v>40.89</v>
      </c>
      <c r="F330" s="26">
        <f>data!BX60</f>
        <v>68.010000000000005</v>
      </c>
      <c r="G330" s="26">
        <f>data!BY60</f>
        <v>26.450000000000003</v>
      </c>
      <c r="H330" s="26">
        <f>data!BZ60</f>
        <v>81.160000000000011</v>
      </c>
      <c r="I330" s="26">
        <f>data!CA60</f>
        <v>14.78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7454970.1799999997</v>
      </c>
      <c r="F331" s="86">
        <f>data!BX61</f>
        <v>6881440.2800000003</v>
      </c>
      <c r="G331" s="86">
        <f>data!BY61</f>
        <v>3059648.55</v>
      </c>
      <c r="H331" s="86">
        <f>data!BZ61</f>
        <v>8264542.8200000003</v>
      </c>
      <c r="I331" s="86">
        <f>data!CA61</f>
        <v>1612948.8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1839239</v>
      </c>
      <c r="F332" s="86">
        <f>data!BX62</f>
        <v>2083447</v>
      </c>
      <c r="G332" s="86">
        <f>data!BY62</f>
        <v>1007743</v>
      </c>
      <c r="H332" s="86">
        <f>data!BZ62</f>
        <v>2732980</v>
      </c>
      <c r="I332" s="86">
        <f>data!CA62</f>
        <v>494548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16550.099999999999</v>
      </c>
      <c r="F334" s="86">
        <f>data!BX64</f>
        <v>902290.14</v>
      </c>
      <c r="G334" s="86">
        <f>data!BY64</f>
        <v>21567.42</v>
      </c>
      <c r="H334" s="86">
        <f>data!BZ64</f>
        <v>19581.47</v>
      </c>
      <c r="I334" s="86">
        <f>data!CA64</f>
        <v>45564.04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1944.51</v>
      </c>
      <c r="F335" s="86">
        <f>data!BX65</f>
        <v>855.35</v>
      </c>
      <c r="G335" s="86">
        <f>data!BY65</f>
        <v>2563.6799999999998</v>
      </c>
      <c r="H335" s="86">
        <f>data!BZ65</f>
        <v>3720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12805013.470000001</v>
      </c>
      <c r="E336" s="86">
        <f>data!BW66</f>
        <v>563684.66</v>
      </c>
      <c r="F336" s="86">
        <f>data!BX66</f>
        <v>4579459.28</v>
      </c>
      <c r="G336" s="86">
        <f>data!BY66</f>
        <v>14779.41</v>
      </c>
      <c r="H336" s="86">
        <f>data!BZ66</f>
        <v>2396.94</v>
      </c>
      <c r="I336" s="86">
        <f>data!CA66</f>
        <v>50824.08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123633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366</v>
      </c>
      <c r="F338" s="86">
        <f>data!BX68</f>
        <v>218851.55</v>
      </c>
      <c r="G338" s="86">
        <f>data!BY68</f>
        <v>1981.71</v>
      </c>
      <c r="H338" s="86">
        <f>data!BZ68</f>
        <v>76.64</v>
      </c>
      <c r="I338" s="86">
        <f>data!CA68</f>
        <v>108424.76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265831.34000000003</v>
      </c>
      <c r="F339" s="86">
        <f>data!BX69</f>
        <v>17964473.129999999</v>
      </c>
      <c r="G339" s="86">
        <f>data!BY69</f>
        <v>28661.360000000001</v>
      </c>
      <c r="H339" s="86">
        <f>data!BZ69</f>
        <v>7495</v>
      </c>
      <c r="I339" s="86">
        <f>data!CA69</f>
        <v>220135.3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-93.32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-90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12804920.15</v>
      </c>
      <c r="E341" s="14">
        <f>data!BW71</f>
        <v>10142585.789999999</v>
      </c>
      <c r="F341" s="14">
        <f>data!BX71</f>
        <v>32630816.73</v>
      </c>
      <c r="G341" s="14">
        <f>data!BY71</f>
        <v>4136945.13</v>
      </c>
      <c r="H341" s="14">
        <f>data!BZ71</f>
        <v>11154335.870000001</v>
      </c>
      <c r="I341" s="14">
        <f>data!CA71</f>
        <v>2532444.9799999995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4880</v>
      </c>
      <c r="E348" s="85">
        <f>data!BW76</f>
        <v>4275</v>
      </c>
      <c r="F348" s="85">
        <f>data!BX76</f>
        <v>2056.75</v>
      </c>
      <c r="G348" s="85">
        <f>data!BY76</f>
        <v>4396</v>
      </c>
      <c r="H348" s="85">
        <f>data!BZ76</f>
        <v>0</v>
      </c>
      <c r="I348" s="85">
        <f>data!CA76</f>
        <v>712</v>
      </c>
    </row>
    <row r="349" spans="1:9" ht="20.149999999999999" customHeight="1" x14ac:dyDescent="0.35">
      <c r="A349" s="23">
        <v>23</v>
      </c>
      <c r="B349" s="14" t="s">
        <v>1187</v>
      </c>
      <c r="C349" s="85" t="str">
        <f>data!BU77</f>
        <v>0</v>
      </c>
      <c r="D349" s="85" t="str">
        <f>data!BV77</f>
        <v>0</v>
      </c>
      <c r="E349" s="85" t="str">
        <f>data!BW77</f>
        <v>0</v>
      </c>
      <c r="F349" s="85" t="str">
        <f>data!BX77</f>
        <v>0</v>
      </c>
      <c r="G349" s="85" t="str">
        <f>data!BY77</f>
        <v>0</v>
      </c>
      <c r="H349" s="85" t="str">
        <f>data!BZ77</f>
        <v>0</v>
      </c>
      <c r="I349" s="85" t="str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1229.0778105312713</v>
      </c>
      <c r="E350" s="85">
        <f>data!BW78</f>
        <v>1076.7023852502427</v>
      </c>
      <c r="F350" s="85">
        <f>data!BX78</f>
        <v>518.0134809037279</v>
      </c>
      <c r="G350" s="85">
        <f>data!BY78</f>
        <v>1107.1774703064484</v>
      </c>
      <c r="H350" s="85">
        <f>data!BZ78</f>
        <v>0</v>
      </c>
      <c r="I350" s="85">
        <f>data!CA78</f>
        <v>179.32446743816908</v>
      </c>
    </row>
    <row r="351" spans="1:9" ht="20.149999999999999" customHeight="1" x14ac:dyDescent="0.35">
      <c r="A351" s="23">
        <v>25</v>
      </c>
      <c r="B351" s="14" t="s">
        <v>1189</v>
      </c>
      <c r="C351" s="85" t="str">
        <f>data!BU79</f>
        <v>0</v>
      </c>
      <c r="D351" s="85" t="str">
        <f>data!BV79</f>
        <v>0</v>
      </c>
      <c r="E351" s="85" t="str">
        <f>data!BW79</f>
        <v>0</v>
      </c>
      <c r="F351" s="85" t="str">
        <f>data!BX79</f>
        <v>0</v>
      </c>
      <c r="G351" s="85" t="str">
        <f>data!BY79</f>
        <v>0</v>
      </c>
      <c r="H351" s="85" t="str">
        <f>data!BZ79</f>
        <v>0</v>
      </c>
      <c r="I351" s="85" t="str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University of Washington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6/30/21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1.66</v>
      </c>
      <c r="D362" s="26">
        <f>data!CC60</f>
        <v>51.480000000000004</v>
      </c>
      <c r="E362" s="217"/>
      <c r="F362" s="211"/>
      <c r="G362" s="211"/>
      <c r="H362" s="211"/>
      <c r="I362" s="87">
        <f>data!CE60</f>
        <v>6357.4099999999989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122658.66</v>
      </c>
      <c r="D363" s="86">
        <f>data!CC61</f>
        <v>5904476.4500000002</v>
      </c>
      <c r="E363" s="218"/>
      <c r="F363" s="219"/>
      <c r="G363" s="219"/>
      <c r="H363" s="219"/>
      <c r="I363" s="86">
        <f>data!CE61</f>
        <v>593124014.36000001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37130</v>
      </c>
      <c r="D364" s="86">
        <f>data!CC62</f>
        <v>1843460</v>
      </c>
      <c r="E364" s="218"/>
      <c r="F364" s="219"/>
      <c r="G364" s="219"/>
      <c r="H364" s="219"/>
      <c r="I364" s="86">
        <f>data!CE62</f>
        <v>160804032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131481069.40000001</v>
      </c>
      <c r="E365" s="218"/>
      <c r="F365" s="219"/>
      <c r="G365" s="219"/>
      <c r="H365" s="219"/>
      <c r="I365" s="86">
        <f>data!CE63</f>
        <v>131930947.45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-3.65</v>
      </c>
      <c r="D366" s="86">
        <f>data!CC64</f>
        <v>2246893.81</v>
      </c>
      <c r="E366" s="218"/>
      <c r="F366" s="219"/>
      <c r="G366" s="219"/>
      <c r="H366" s="219"/>
      <c r="I366" s="86">
        <f>data!CE64</f>
        <v>463211544.93000013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8.1999999999999993</v>
      </c>
      <c r="D367" s="86">
        <f>data!CC65</f>
        <v>1056.1600000000001</v>
      </c>
      <c r="E367" s="218"/>
      <c r="F367" s="219"/>
      <c r="G367" s="219"/>
      <c r="H367" s="219"/>
      <c r="I367" s="86">
        <f>data!CE65</f>
        <v>10192714.24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1182.18</v>
      </c>
      <c r="D368" s="86">
        <f>data!CC66</f>
        <v>2181822.39</v>
      </c>
      <c r="E368" s="218"/>
      <c r="F368" s="219"/>
      <c r="G368" s="219"/>
      <c r="H368" s="219"/>
      <c r="I368" s="86">
        <f>data!CE66</f>
        <v>411125322.15999997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53358870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26608.93</v>
      </c>
      <c r="D370" s="86">
        <f>data!CC68</f>
        <v>507531.38</v>
      </c>
      <c r="E370" s="218"/>
      <c r="F370" s="219"/>
      <c r="G370" s="219"/>
      <c r="H370" s="219"/>
      <c r="I370" s="86">
        <f>data!CE68</f>
        <v>23727227.450000007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61</v>
      </c>
      <c r="D371" s="86">
        <f>data!CC69</f>
        <v>90849.48</v>
      </c>
      <c r="E371" s="86">
        <f>data!CD69</f>
        <v>0</v>
      </c>
      <c r="F371" s="219"/>
      <c r="G371" s="219"/>
      <c r="H371" s="219"/>
      <c r="I371" s="86">
        <f>data!CE69</f>
        <v>35561051.179999992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-181918121.48000002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187645.32</v>
      </c>
      <c r="D373" s="86">
        <f>data!CC71</f>
        <v>144257159.06999996</v>
      </c>
      <c r="E373" s="86">
        <f>data!CD71</f>
        <v>0</v>
      </c>
      <c r="F373" s="219"/>
      <c r="G373" s="219"/>
      <c r="H373" s="219"/>
      <c r="I373" s="14">
        <f>data!CE71</f>
        <v>1701117602.2900004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2290467265.6900001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2187074800.4400001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4477542066.1299992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100</v>
      </c>
      <c r="D380" s="85">
        <f>data!CC76</f>
        <v>520</v>
      </c>
      <c r="E380" s="214"/>
      <c r="F380" s="211"/>
      <c r="G380" s="211"/>
      <c r="H380" s="211"/>
      <c r="I380" s="14">
        <f>data!CE76</f>
        <v>1718490.1300000001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>0</v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446321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25.186020707608016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406009.76839757961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>0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3660413.6399999997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2010.8799999999997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2022-01-19T17:41:33Z</dcterms:modified>
</cp:coreProperties>
</file>