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64256895-1DFB-4654-AF0D-8A9FAE57359A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data!$A$412:$G$484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Year'!$A$44:$CE$76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51" i="1" l="1"/>
  <c r="CB51" i="1" l="1"/>
  <c r="C282" i="1" l="1"/>
  <c r="CC47" i="1" l="1"/>
  <c r="C175" i="1"/>
  <c r="CC68" i="1"/>
  <c r="C385" i="1"/>
  <c r="H59" i="1" l="1"/>
  <c r="C51" i="1"/>
  <c r="CC69" i="1"/>
  <c r="CD69" i="1"/>
  <c r="CD70" i="1" l="1"/>
  <c r="CC66" i="1" l="1"/>
  <c r="CC65" i="1"/>
  <c r="CC64" i="1"/>
  <c r="CC63" i="1"/>
  <c r="CC61" i="1"/>
  <c r="CC60" i="1" l="1"/>
  <c r="C234" i="1" l="1"/>
  <c r="AV74" i="1" l="1"/>
  <c r="AV73" i="1"/>
  <c r="C307" i="1" l="1"/>
  <c r="C306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F538" i="10" s="1"/>
  <c r="E537" i="10"/>
  <c r="D537" i="10"/>
  <c r="B537" i="10"/>
  <c r="F537" i="10" s="1"/>
  <c r="E536" i="10"/>
  <c r="D536" i="10"/>
  <c r="B536" i="10"/>
  <c r="F535" i="10"/>
  <c r="E535" i="10"/>
  <c r="D535" i="10"/>
  <c r="B535" i="10"/>
  <c r="H535" i="10" s="1"/>
  <c r="E534" i="10"/>
  <c r="D534" i="10"/>
  <c r="B534" i="10"/>
  <c r="F534" i="10" s="1"/>
  <c r="E533" i="10"/>
  <c r="D533" i="10"/>
  <c r="B533" i="10"/>
  <c r="F533" i="10" s="1"/>
  <c r="E532" i="10"/>
  <c r="D532" i="10"/>
  <c r="B532" i="10"/>
  <c r="H532" i="10" s="1"/>
  <c r="E531" i="10"/>
  <c r="D531" i="10"/>
  <c r="B531" i="10"/>
  <c r="F531" i="10" s="1"/>
  <c r="E530" i="10"/>
  <c r="D530" i="10"/>
  <c r="B530" i="10"/>
  <c r="E529" i="10"/>
  <c r="D529" i="10"/>
  <c r="B529" i="10"/>
  <c r="E528" i="10"/>
  <c r="D528" i="10"/>
  <c r="B528" i="10"/>
  <c r="H528" i="10" s="1"/>
  <c r="E527" i="10"/>
  <c r="D527" i="10"/>
  <c r="B527" i="10"/>
  <c r="F527" i="10" s="1"/>
  <c r="E526" i="10"/>
  <c r="D526" i="10"/>
  <c r="B526" i="10"/>
  <c r="E525" i="10"/>
  <c r="D525" i="10"/>
  <c r="B525" i="10"/>
  <c r="E524" i="10"/>
  <c r="D524" i="10"/>
  <c r="B524" i="10"/>
  <c r="E523" i="10"/>
  <c r="D523" i="10"/>
  <c r="B523" i="10"/>
  <c r="F523" i="10" s="1"/>
  <c r="E522" i="10"/>
  <c r="D522" i="10"/>
  <c r="B522" i="10"/>
  <c r="F522" i="10" s="1"/>
  <c r="F521" i="10"/>
  <c r="B521" i="10"/>
  <c r="E520" i="10"/>
  <c r="D520" i="10"/>
  <c r="B520" i="10"/>
  <c r="F520" i="10" s="1"/>
  <c r="E519" i="10"/>
  <c r="D519" i="10"/>
  <c r="B519" i="10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E514" i="10"/>
  <c r="D514" i="10"/>
  <c r="B514" i="10"/>
  <c r="B513" i="10"/>
  <c r="F513" i="10" s="1"/>
  <c r="B512" i="10"/>
  <c r="F512" i="10" s="1"/>
  <c r="E511" i="10"/>
  <c r="D511" i="10"/>
  <c r="B511" i="10"/>
  <c r="E510" i="10"/>
  <c r="D510" i="10"/>
  <c r="B510" i="10"/>
  <c r="F510" i="10" s="1"/>
  <c r="E509" i="10"/>
  <c r="D509" i="10"/>
  <c r="B509" i="10"/>
  <c r="E508" i="10"/>
  <c r="D508" i="10"/>
  <c r="B508" i="10"/>
  <c r="E507" i="10"/>
  <c r="D507" i="10"/>
  <c r="B507" i="10"/>
  <c r="H507" i="10" s="1"/>
  <c r="E506" i="10"/>
  <c r="D506" i="10"/>
  <c r="B506" i="10"/>
  <c r="F506" i="10" s="1"/>
  <c r="E505" i="10"/>
  <c r="D505" i="10"/>
  <c r="B505" i="10"/>
  <c r="F505" i="10" s="1"/>
  <c r="E504" i="10"/>
  <c r="D504" i="10"/>
  <c r="B504" i="10"/>
  <c r="H504" i="10" s="1"/>
  <c r="E503" i="10"/>
  <c r="D503" i="10"/>
  <c r="B503" i="10"/>
  <c r="H503" i="10" s="1"/>
  <c r="E502" i="10"/>
  <c r="D502" i="10"/>
  <c r="B502" i="10"/>
  <c r="F502" i="10" s="1"/>
  <c r="E501" i="10"/>
  <c r="D501" i="10"/>
  <c r="B501" i="10"/>
  <c r="E500" i="10"/>
  <c r="D500" i="10"/>
  <c r="B500" i="10"/>
  <c r="H500" i="10" s="1"/>
  <c r="E499" i="10"/>
  <c r="D499" i="10"/>
  <c r="B499" i="10"/>
  <c r="H499" i="10" s="1"/>
  <c r="E498" i="10"/>
  <c r="D498" i="10"/>
  <c r="B498" i="10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D421" i="10"/>
  <c r="B421" i="10"/>
  <c r="B420" i="10"/>
  <c r="D418" i="10"/>
  <c r="B418" i="10"/>
  <c r="B417" i="10"/>
  <c r="D415" i="10"/>
  <c r="A412" i="10"/>
  <c r="D390" i="10"/>
  <c r="B441" i="10" s="1"/>
  <c r="D372" i="10"/>
  <c r="D367" i="10"/>
  <c r="C448" i="10" s="1"/>
  <c r="D361" i="10"/>
  <c r="B465" i="10" s="1"/>
  <c r="D330" i="10"/>
  <c r="D329" i="10"/>
  <c r="D328" i="10"/>
  <c r="D319" i="10"/>
  <c r="D314" i="10"/>
  <c r="D339" i="10" s="1"/>
  <c r="C482" i="10" s="1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E216" i="10"/>
  <c r="E215" i="10"/>
  <c r="E214" i="10"/>
  <c r="D213" i="10"/>
  <c r="C213" i="10"/>
  <c r="B213" i="10"/>
  <c r="E212" i="10"/>
  <c r="D211" i="10"/>
  <c r="C211" i="10"/>
  <c r="B211" i="10"/>
  <c r="E210" i="10"/>
  <c r="D209" i="10"/>
  <c r="C209" i="10"/>
  <c r="C217" i="10" s="1"/>
  <c r="D433" i="10" s="1"/>
  <c r="B209" i="10"/>
  <c r="D203" i="10"/>
  <c r="C203" i="10"/>
  <c r="B203" i="10"/>
  <c r="E202" i="10"/>
  <c r="C474" i="10" s="1"/>
  <c r="E201" i="10"/>
  <c r="D200" i="10"/>
  <c r="C200" i="10"/>
  <c r="B200" i="10"/>
  <c r="E200" i="10" s="1"/>
  <c r="C473" i="10" s="1"/>
  <c r="E199" i="10"/>
  <c r="C472" i="10" s="1"/>
  <c r="D198" i="10"/>
  <c r="C198" i="10"/>
  <c r="B198" i="10"/>
  <c r="D197" i="10"/>
  <c r="C197" i="10"/>
  <c r="B197" i="10"/>
  <c r="D196" i="10"/>
  <c r="C196" i="10"/>
  <c r="B196" i="10"/>
  <c r="D195" i="10"/>
  <c r="C195" i="10"/>
  <c r="B195" i="10"/>
  <c r="C189" i="10"/>
  <c r="D190" i="10" s="1"/>
  <c r="D437" i="10" s="1"/>
  <c r="C184" i="10"/>
  <c r="C183" i="10"/>
  <c r="C180" i="10"/>
  <c r="C179" i="10"/>
  <c r="C176" i="10"/>
  <c r="D177" i="10" s="1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C142" i="10"/>
  <c r="B142" i="10"/>
  <c r="D141" i="10"/>
  <c r="C141" i="10"/>
  <c r="B141" i="10"/>
  <c r="E141" i="10" s="1"/>
  <c r="D463" i="10" s="1"/>
  <c r="D140" i="10"/>
  <c r="C140" i="10"/>
  <c r="B140" i="10"/>
  <c r="D139" i="10"/>
  <c r="C139" i="10"/>
  <c r="B139" i="10"/>
  <c r="D138" i="10"/>
  <c r="C138" i="10"/>
  <c r="B138" i="10"/>
  <c r="C129" i="10"/>
  <c r="C128" i="10"/>
  <c r="C122" i="10"/>
  <c r="C120" i="10"/>
  <c r="C118" i="10"/>
  <c r="C116" i="10"/>
  <c r="D114" i="10"/>
  <c r="B424" i="10" s="1"/>
  <c r="C114" i="10"/>
  <c r="B423" i="10" s="1"/>
  <c r="D111" i="10"/>
  <c r="B415" i="10" s="1"/>
  <c r="C111" i="10"/>
  <c r="B414" i="10" s="1"/>
  <c r="CE80" i="10"/>
  <c r="L612" i="10" s="1"/>
  <c r="CF79" i="10"/>
  <c r="CE79" i="10"/>
  <c r="J612" i="10" s="1"/>
  <c r="CE78" i="10"/>
  <c r="I612" i="10" s="1"/>
  <c r="CE77" i="10"/>
  <c r="G612" i="10" s="1"/>
  <c r="CE76" i="10"/>
  <c r="CF76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CE61" i="10"/>
  <c r="C427" i="10" s="1"/>
  <c r="CE60" i="10"/>
  <c r="H612" i="10" s="1"/>
  <c r="B53" i="10"/>
  <c r="BZ52" i="10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CE51" i="10"/>
  <c r="B49" i="10"/>
  <c r="CC48" i="10"/>
  <c r="CC62" i="10" s="1"/>
  <c r="CB48" i="10"/>
  <c r="CB62" i="10" s="1"/>
  <c r="CA48" i="10"/>
  <c r="CA62" i="10" s="1"/>
  <c r="BZ48" i="10"/>
  <c r="BZ62" i="10" s="1"/>
  <c r="BZ71" i="10" s="1"/>
  <c r="BY48" i="10"/>
  <c r="BY62" i="10" s="1"/>
  <c r="BX48" i="10"/>
  <c r="BX62" i="10" s="1"/>
  <c r="BW48" i="10"/>
  <c r="BW62" i="10" s="1"/>
  <c r="BV48" i="10"/>
  <c r="BV62" i="10" s="1"/>
  <c r="BU48" i="10"/>
  <c r="BU62" i="10" s="1"/>
  <c r="BT48" i="10"/>
  <c r="BT62" i="10" s="1"/>
  <c r="BS48" i="10"/>
  <c r="BS62" i="10" s="1"/>
  <c r="BR48" i="10"/>
  <c r="BR62" i="10" s="1"/>
  <c r="BR71" i="10" s="1"/>
  <c r="BQ48" i="10"/>
  <c r="BQ62" i="10" s="1"/>
  <c r="BP48" i="10"/>
  <c r="BP62" i="10" s="1"/>
  <c r="BO48" i="10"/>
  <c r="BO62" i="10" s="1"/>
  <c r="BN48" i="10"/>
  <c r="BN62" i="10" s="1"/>
  <c r="BM48" i="10"/>
  <c r="BM62" i="10" s="1"/>
  <c r="BL48" i="10"/>
  <c r="BL62" i="10" s="1"/>
  <c r="BK48" i="10"/>
  <c r="BK62" i="10" s="1"/>
  <c r="BJ48" i="10"/>
  <c r="BJ62" i="10" s="1"/>
  <c r="BJ71" i="10" s="1"/>
  <c r="BI48" i="10"/>
  <c r="BI62" i="10" s="1"/>
  <c r="BH48" i="10"/>
  <c r="BH62" i="10" s="1"/>
  <c r="BG48" i="10"/>
  <c r="BG62" i="10" s="1"/>
  <c r="BF48" i="10"/>
  <c r="BF62" i="10" s="1"/>
  <c r="BE48" i="10"/>
  <c r="BE62" i="10" s="1"/>
  <c r="BD48" i="10"/>
  <c r="BD62" i="10" s="1"/>
  <c r="BC48" i="10"/>
  <c r="BC62" i="10" s="1"/>
  <c r="BB48" i="10"/>
  <c r="BB62" i="10" s="1"/>
  <c r="BB71" i="10" s="1"/>
  <c r="BA48" i="10"/>
  <c r="BA62" i="10" s="1"/>
  <c r="AZ48" i="10"/>
  <c r="AZ62" i="10" s="1"/>
  <c r="AY48" i="10"/>
  <c r="AY62" i="10" s="1"/>
  <c r="AX48" i="10"/>
  <c r="AX62" i="10" s="1"/>
  <c r="AW48" i="10"/>
  <c r="AW62" i="10" s="1"/>
  <c r="AV48" i="10"/>
  <c r="AV62" i="10" s="1"/>
  <c r="AU48" i="10"/>
  <c r="AU62" i="10" s="1"/>
  <c r="AT48" i="10"/>
  <c r="AT62" i="10" s="1"/>
  <c r="AT71" i="10" s="1"/>
  <c r="AS48" i="10"/>
  <c r="AS62" i="10" s="1"/>
  <c r="AR48" i="10"/>
  <c r="AR62" i="10" s="1"/>
  <c r="AQ48" i="10"/>
  <c r="AQ62" i="10" s="1"/>
  <c r="AP48" i="10"/>
  <c r="AP62" i="10" s="1"/>
  <c r="AP71" i="10" s="1"/>
  <c r="AO48" i="10"/>
  <c r="AO62" i="10" s="1"/>
  <c r="AN48" i="10"/>
  <c r="AN62" i="10" s="1"/>
  <c r="AM48" i="10"/>
  <c r="AM62" i="10" s="1"/>
  <c r="AL48" i="10"/>
  <c r="AL62" i="10" s="1"/>
  <c r="AL71" i="10" s="1"/>
  <c r="AK48" i="10"/>
  <c r="AK62" i="10" s="1"/>
  <c r="AJ48" i="10"/>
  <c r="AJ62" i="10" s="1"/>
  <c r="AI48" i="10"/>
  <c r="AI62" i="10" s="1"/>
  <c r="AH48" i="10"/>
  <c r="AH62" i="10" s="1"/>
  <c r="AH71" i="10" s="1"/>
  <c r="AG48" i="10"/>
  <c r="AG62" i="10" s="1"/>
  <c r="AF48" i="10"/>
  <c r="AF62" i="10" s="1"/>
  <c r="AE48" i="10"/>
  <c r="AE62" i="10" s="1"/>
  <c r="AD48" i="10"/>
  <c r="AD62" i="10" s="1"/>
  <c r="AD71" i="10" s="1"/>
  <c r="C695" i="10" s="1"/>
  <c r="AC48" i="10"/>
  <c r="AC62" i="10" s="1"/>
  <c r="AB48" i="10"/>
  <c r="AB62" i="10" s="1"/>
  <c r="AA48" i="10"/>
  <c r="AA62" i="10" s="1"/>
  <c r="Z48" i="10"/>
  <c r="Z62" i="10" s="1"/>
  <c r="Y48" i="10"/>
  <c r="Y62" i="10" s="1"/>
  <c r="X48" i="10"/>
  <c r="X62" i="10" s="1"/>
  <c r="W48" i="10"/>
  <c r="W62" i="10" s="1"/>
  <c r="V48" i="10"/>
  <c r="V62" i="10" s="1"/>
  <c r="V71" i="10" s="1"/>
  <c r="U48" i="10"/>
  <c r="U62" i="10" s="1"/>
  <c r="T48" i="10"/>
  <c r="T62" i="10" s="1"/>
  <c r="S48" i="10"/>
  <c r="S62" i="10" s="1"/>
  <c r="R48" i="10"/>
  <c r="R62" i="10" s="1"/>
  <c r="R71" i="10" s="1"/>
  <c r="Q48" i="10"/>
  <c r="Q62" i="10" s="1"/>
  <c r="P48" i="10"/>
  <c r="P62" i="10" s="1"/>
  <c r="O48" i="10"/>
  <c r="O62" i="10" s="1"/>
  <c r="N48" i="10"/>
  <c r="N62" i="10" s="1"/>
  <c r="N71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F71" i="10" s="1"/>
  <c r="E48" i="10"/>
  <c r="E62" i="10" s="1"/>
  <c r="D48" i="10"/>
  <c r="D62" i="10" s="1"/>
  <c r="C48" i="10"/>
  <c r="C62" i="10" s="1"/>
  <c r="CE47" i="10"/>
  <c r="F508" i="10" l="1"/>
  <c r="F517" i="10"/>
  <c r="F544" i="10"/>
  <c r="F550" i="10"/>
  <c r="AX71" i="10"/>
  <c r="BF71" i="10"/>
  <c r="BN71" i="10"/>
  <c r="BV71" i="10"/>
  <c r="C567" i="10" s="1"/>
  <c r="CE75" i="10"/>
  <c r="F516" i="10"/>
  <c r="F530" i="10"/>
  <c r="H537" i="10"/>
  <c r="H538" i="10"/>
  <c r="H497" i="10"/>
  <c r="H502" i="10"/>
  <c r="F524" i="10"/>
  <c r="H527" i="10"/>
  <c r="H533" i="10"/>
  <c r="H534" i="10"/>
  <c r="J71" i="10"/>
  <c r="C503" i="10" s="1"/>
  <c r="G503" i="10" s="1"/>
  <c r="Z71" i="10"/>
  <c r="CF77" i="10"/>
  <c r="D277" i="10"/>
  <c r="D292" i="10" s="1"/>
  <c r="D341" i="10" s="1"/>
  <c r="C481" i="10" s="1"/>
  <c r="F545" i="10"/>
  <c r="E140" i="10"/>
  <c r="F501" i="10"/>
  <c r="H505" i="10"/>
  <c r="H506" i="10"/>
  <c r="F509" i="10"/>
  <c r="D217" i="10"/>
  <c r="E213" i="10"/>
  <c r="D186" i="10"/>
  <c r="D436" i="10" s="1"/>
  <c r="C204" i="10"/>
  <c r="E198" i="10"/>
  <c r="C471" i="10" s="1"/>
  <c r="E139" i="10"/>
  <c r="C415" i="10" s="1"/>
  <c r="D181" i="10"/>
  <c r="D204" i="10"/>
  <c r="E197" i="10"/>
  <c r="C470" i="10" s="1"/>
  <c r="B217" i="10"/>
  <c r="E138" i="10"/>
  <c r="C414" i="10" s="1"/>
  <c r="E142" i="10"/>
  <c r="D464" i="10" s="1"/>
  <c r="D465" i="10" s="1"/>
  <c r="E196" i="10"/>
  <c r="C469" i="10" s="1"/>
  <c r="K612" i="10"/>
  <c r="C465" i="10"/>
  <c r="AN71" i="10"/>
  <c r="C671" i="10"/>
  <c r="C499" i="10"/>
  <c r="G499" i="10" s="1"/>
  <c r="C679" i="10"/>
  <c r="C507" i="10"/>
  <c r="G507" i="10" s="1"/>
  <c r="C691" i="10"/>
  <c r="C519" i="10"/>
  <c r="G519" i="10" s="1"/>
  <c r="C703" i="10"/>
  <c r="C531" i="10"/>
  <c r="G531" i="10" s="1"/>
  <c r="C547" i="10"/>
  <c r="C632" i="10"/>
  <c r="C555" i="10"/>
  <c r="C617" i="10"/>
  <c r="B204" i="10"/>
  <c r="E195" i="10"/>
  <c r="CE48" i="10"/>
  <c r="CE62" i="10"/>
  <c r="C428" i="10" s="1"/>
  <c r="E127" i="10"/>
  <c r="E203" i="10"/>
  <c r="C475" i="10" s="1"/>
  <c r="E211" i="10"/>
  <c r="F500" i="10"/>
  <c r="F504" i="10"/>
  <c r="C675" i="10"/>
  <c r="C687" i="10"/>
  <c r="C515" i="10"/>
  <c r="G515" i="10" s="1"/>
  <c r="C699" i="10"/>
  <c r="C527" i="10"/>
  <c r="G527" i="10" s="1"/>
  <c r="C711" i="10"/>
  <c r="C539" i="10"/>
  <c r="G539" i="10" s="1"/>
  <c r="C543" i="10"/>
  <c r="C616" i="10"/>
  <c r="C559" i="10"/>
  <c r="C619" i="10"/>
  <c r="C646" i="10"/>
  <c r="C571" i="10"/>
  <c r="CC52" i="10"/>
  <c r="CC67" i="10" s="1"/>
  <c r="CC71" i="10" s="1"/>
  <c r="BY52" i="10"/>
  <c r="BY67" i="10" s="1"/>
  <c r="BU52" i="10"/>
  <c r="BU67" i="10" s="1"/>
  <c r="BQ52" i="10"/>
  <c r="BQ67" i="10" s="1"/>
  <c r="BQ71" i="10" s="1"/>
  <c r="BM52" i="10"/>
  <c r="BM67" i="10" s="1"/>
  <c r="BI52" i="10"/>
  <c r="BI67" i="10" s="1"/>
  <c r="BE52" i="10"/>
  <c r="BE67" i="10" s="1"/>
  <c r="BA52" i="10"/>
  <c r="BA67" i="10" s="1"/>
  <c r="BA71" i="10" s="1"/>
  <c r="AW52" i="10"/>
  <c r="AW67" i="10" s="1"/>
  <c r="AW71" i="10" s="1"/>
  <c r="AS52" i="10"/>
  <c r="AS67" i="10" s="1"/>
  <c r="AO52" i="10"/>
  <c r="AO67" i="10" s="1"/>
  <c r="AK52" i="10"/>
  <c r="AK67" i="10" s="1"/>
  <c r="AK71" i="10" s="1"/>
  <c r="AG52" i="10"/>
  <c r="AG67" i="10" s="1"/>
  <c r="AG71" i="10" s="1"/>
  <c r="AC52" i="10"/>
  <c r="AC67" i="10" s="1"/>
  <c r="Y52" i="10"/>
  <c r="Y67" i="10" s="1"/>
  <c r="U52" i="10"/>
  <c r="U67" i="10" s="1"/>
  <c r="U71" i="10" s="1"/>
  <c r="Q52" i="10"/>
  <c r="Q67" i="10" s="1"/>
  <c r="Q71" i="10" s="1"/>
  <c r="M52" i="10"/>
  <c r="M67" i="10" s="1"/>
  <c r="I52" i="10"/>
  <c r="I67" i="10" s="1"/>
  <c r="I71" i="10" s="1"/>
  <c r="E52" i="10"/>
  <c r="E67" i="10" s="1"/>
  <c r="E71" i="10" s="1"/>
  <c r="CB52" i="10"/>
  <c r="CB67" i="10" s="1"/>
  <c r="CB71" i="10" s="1"/>
  <c r="BX52" i="10"/>
  <c r="BX67" i="10" s="1"/>
  <c r="BX71" i="10" s="1"/>
  <c r="BT52" i="10"/>
  <c r="BT67" i="10" s="1"/>
  <c r="BT71" i="10" s="1"/>
  <c r="BP52" i="10"/>
  <c r="BP67" i="10" s="1"/>
  <c r="BP71" i="10" s="1"/>
  <c r="BL52" i="10"/>
  <c r="BL67" i="10" s="1"/>
  <c r="BL71" i="10" s="1"/>
  <c r="BH52" i="10"/>
  <c r="BH67" i="10" s="1"/>
  <c r="BH71" i="10" s="1"/>
  <c r="BD52" i="10"/>
  <c r="BD67" i="10" s="1"/>
  <c r="BD71" i="10" s="1"/>
  <c r="AZ52" i="10"/>
  <c r="AZ67" i="10" s="1"/>
  <c r="AZ71" i="10" s="1"/>
  <c r="AV52" i="10"/>
  <c r="AV67" i="10" s="1"/>
  <c r="AV71" i="10" s="1"/>
  <c r="AR52" i="10"/>
  <c r="AR67" i="10" s="1"/>
  <c r="AR71" i="10" s="1"/>
  <c r="AN52" i="10"/>
  <c r="AN67" i="10" s="1"/>
  <c r="AJ52" i="10"/>
  <c r="AJ67" i="10" s="1"/>
  <c r="AJ71" i="10" s="1"/>
  <c r="AF52" i="10"/>
  <c r="AF67" i="10" s="1"/>
  <c r="AF71" i="10" s="1"/>
  <c r="AB52" i="10"/>
  <c r="AB67" i="10" s="1"/>
  <c r="AB71" i="10" s="1"/>
  <c r="X52" i="10"/>
  <c r="X67" i="10" s="1"/>
  <c r="X71" i="10" s="1"/>
  <c r="T52" i="10"/>
  <c r="T67" i="10" s="1"/>
  <c r="T71" i="10" s="1"/>
  <c r="P52" i="10"/>
  <c r="P67" i="10" s="1"/>
  <c r="P71" i="10" s="1"/>
  <c r="L52" i="10"/>
  <c r="L67" i="10" s="1"/>
  <c r="L71" i="10" s="1"/>
  <c r="H52" i="10"/>
  <c r="H67" i="10" s="1"/>
  <c r="H71" i="10" s="1"/>
  <c r="D52" i="10"/>
  <c r="D67" i="10" s="1"/>
  <c r="D71" i="10" s="1"/>
  <c r="CA52" i="10"/>
  <c r="CA67" i="10" s="1"/>
  <c r="CA71" i="10" s="1"/>
  <c r="BW52" i="10"/>
  <c r="BW67" i="10" s="1"/>
  <c r="BS52" i="10"/>
  <c r="BS67" i="10" s="1"/>
  <c r="BS71" i="10" s="1"/>
  <c r="BO52" i="10"/>
  <c r="BO67" i="10" s="1"/>
  <c r="BO71" i="10" s="1"/>
  <c r="BK52" i="10"/>
  <c r="BK67" i="10" s="1"/>
  <c r="BG52" i="10"/>
  <c r="BG67" i="10" s="1"/>
  <c r="BC52" i="10"/>
  <c r="BC67" i="10" s="1"/>
  <c r="BC71" i="10" s="1"/>
  <c r="AY52" i="10"/>
  <c r="AY67" i="10" s="1"/>
  <c r="AY71" i="10" s="1"/>
  <c r="AU52" i="10"/>
  <c r="AU67" i="10" s="1"/>
  <c r="AU71" i="10" s="1"/>
  <c r="AQ52" i="10"/>
  <c r="AQ67" i="10" s="1"/>
  <c r="AM52" i="10"/>
  <c r="AM67" i="10" s="1"/>
  <c r="AM71" i="10" s="1"/>
  <c r="AI52" i="10"/>
  <c r="AI67" i="10" s="1"/>
  <c r="AI71" i="10" s="1"/>
  <c r="AE52" i="10"/>
  <c r="AE67" i="10" s="1"/>
  <c r="AE71" i="10" s="1"/>
  <c r="AA52" i="10"/>
  <c r="AA67" i="10" s="1"/>
  <c r="W52" i="10"/>
  <c r="W67" i="10" s="1"/>
  <c r="W71" i="10" s="1"/>
  <c r="S52" i="10"/>
  <c r="S67" i="10" s="1"/>
  <c r="S71" i="10" s="1"/>
  <c r="O52" i="10"/>
  <c r="O67" i="10" s="1"/>
  <c r="O71" i="10" s="1"/>
  <c r="K52" i="10"/>
  <c r="K67" i="10" s="1"/>
  <c r="G52" i="10"/>
  <c r="G67" i="10" s="1"/>
  <c r="G71" i="10" s="1"/>
  <c r="C52" i="10"/>
  <c r="D435" i="10"/>
  <c r="D438" i="10"/>
  <c r="C523" i="10"/>
  <c r="C683" i="10"/>
  <c r="C511" i="10"/>
  <c r="G511" i="10" s="1"/>
  <c r="C707" i="10"/>
  <c r="C535" i="10"/>
  <c r="G535" i="10" s="1"/>
  <c r="C551" i="10"/>
  <c r="C629" i="10"/>
  <c r="C563" i="10"/>
  <c r="C626" i="10"/>
  <c r="BK71" i="10"/>
  <c r="M71" i="10"/>
  <c r="Y71" i="10"/>
  <c r="AC71" i="10"/>
  <c r="AO71" i="10"/>
  <c r="AS71" i="10"/>
  <c r="BE71" i="10"/>
  <c r="BI71" i="10"/>
  <c r="BM71" i="10"/>
  <c r="BU71" i="10"/>
  <c r="BY71" i="10"/>
  <c r="K71" i="10"/>
  <c r="AA71" i="10"/>
  <c r="AQ71" i="10"/>
  <c r="BG71" i="10"/>
  <c r="BW71" i="10"/>
  <c r="D242" i="10"/>
  <c r="B448" i="10" s="1"/>
  <c r="D368" i="10"/>
  <c r="D373" i="10" s="1"/>
  <c r="D391" i="10" s="1"/>
  <c r="D393" i="10" s="1"/>
  <c r="D396" i="10" s="1"/>
  <c r="F498" i="10"/>
  <c r="F514" i="10"/>
  <c r="F518" i="10"/>
  <c r="F499" i="10"/>
  <c r="F503" i="10"/>
  <c r="F507" i="10"/>
  <c r="F511" i="10"/>
  <c r="F515" i="10"/>
  <c r="F519" i="10"/>
  <c r="F525" i="10"/>
  <c r="F528" i="10"/>
  <c r="F532" i="10"/>
  <c r="F536" i="10"/>
  <c r="H536" i="10"/>
  <c r="F539" i="10"/>
  <c r="D612" i="10"/>
  <c r="F526" i="10"/>
  <c r="E209" i="10"/>
  <c r="C430" i="10"/>
  <c r="F529" i="10"/>
  <c r="F546" i="10"/>
  <c r="H540" i="10"/>
  <c r="C642" i="10" l="1"/>
  <c r="H531" i="10"/>
  <c r="C700" i="10"/>
  <c r="C528" i="10"/>
  <c r="G528" i="10" s="1"/>
  <c r="C670" i="10"/>
  <c r="C498" i="10"/>
  <c r="C702" i="10"/>
  <c r="C530" i="10"/>
  <c r="C704" i="10"/>
  <c r="C532" i="10"/>
  <c r="G532" i="10" s="1"/>
  <c r="C633" i="10"/>
  <c r="C548" i="10"/>
  <c r="C673" i="10"/>
  <c r="C501" i="10"/>
  <c r="C689" i="10"/>
  <c r="C517" i="10"/>
  <c r="C549" i="10"/>
  <c r="C624" i="10"/>
  <c r="C565" i="10"/>
  <c r="C640" i="10"/>
  <c r="C684" i="10"/>
  <c r="C512" i="10"/>
  <c r="C627" i="10"/>
  <c r="C560" i="10"/>
  <c r="C546" i="10"/>
  <c r="C630" i="10"/>
  <c r="C677" i="10"/>
  <c r="C505" i="10"/>
  <c r="G505" i="10" s="1"/>
  <c r="C693" i="10"/>
  <c r="C521" i="10"/>
  <c r="C709" i="10"/>
  <c r="C537" i="10"/>
  <c r="G537" i="10" s="1"/>
  <c r="C553" i="10"/>
  <c r="C636" i="10"/>
  <c r="C569" i="10"/>
  <c r="C644" i="10"/>
  <c r="C625" i="10"/>
  <c r="C544" i="10"/>
  <c r="C686" i="10"/>
  <c r="C514" i="10"/>
  <c r="C623" i="10"/>
  <c r="C562" i="10"/>
  <c r="C688" i="10"/>
  <c r="C516" i="10"/>
  <c r="C696" i="10"/>
  <c r="C524" i="10"/>
  <c r="C712" i="10"/>
  <c r="C540" i="10"/>
  <c r="G540" i="10" s="1"/>
  <c r="C647" i="10"/>
  <c r="C572" i="10"/>
  <c r="C681" i="10"/>
  <c r="C509" i="10"/>
  <c r="C713" i="10"/>
  <c r="C541" i="10"/>
  <c r="C573" i="10"/>
  <c r="C622" i="10"/>
  <c r="C574" i="10"/>
  <c r="C620" i="10"/>
  <c r="C631" i="10"/>
  <c r="C542" i="10"/>
  <c r="C67" i="10"/>
  <c r="CE52" i="10"/>
  <c r="C669" i="10"/>
  <c r="C497" i="10"/>
  <c r="G497" i="10" s="1"/>
  <c r="C639" i="10"/>
  <c r="C564" i="10"/>
  <c r="C672" i="10"/>
  <c r="C500" i="10"/>
  <c r="G500" i="10" s="1"/>
  <c r="C705" i="10"/>
  <c r="C533" i="10"/>
  <c r="G533" i="10" s="1"/>
  <c r="C697" i="10"/>
  <c r="C525" i="10"/>
  <c r="E217" i="10"/>
  <c r="C478" i="10" s="1"/>
  <c r="H515" i="10"/>
  <c r="C708" i="10"/>
  <c r="C536" i="10"/>
  <c r="G536" i="10" s="1"/>
  <c r="C645" i="10"/>
  <c r="C570" i="10"/>
  <c r="C634" i="10"/>
  <c r="C554" i="10"/>
  <c r="C710" i="10"/>
  <c r="C538" i="10"/>
  <c r="G538" i="10" s="1"/>
  <c r="C694" i="10"/>
  <c r="C522" i="10"/>
  <c r="C678" i="10"/>
  <c r="C506" i="10"/>
  <c r="G506" i="10" s="1"/>
  <c r="C680" i="10"/>
  <c r="C508" i="10"/>
  <c r="C638" i="10"/>
  <c r="C558" i="10"/>
  <c r="C698" i="10"/>
  <c r="C526" i="10"/>
  <c r="C635" i="10"/>
  <c r="C556" i="10"/>
  <c r="C701" i="10"/>
  <c r="C529" i="10"/>
  <c r="C561" i="10"/>
  <c r="C621" i="10"/>
  <c r="E204" i="10"/>
  <c r="C476" i="10" s="1"/>
  <c r="C468" i="10"/>
  <c r="C557" i="10"/>
  <c r="C637" i="10"/>
  <c r="C692" i="10"/>
  <c r="C520" i="10"/>
  <c r="C566" i="10"/>
  <c r="C641" i="10"/>
  <c r="C614" i="10"/>
  <c r="C550" i="10"/>
  <c r="C706" i="10"/>
  <c r="C534" i="10"/>
  <c r="G534" i="10" s="1"/>
  <c r="C690" i="10"/>
  <c r="C518" i="10"/>
  <c r="C674" i="10"/>
  <c r="C502" i="10"/>
  <c r="G502" i="10" s="1"/>
  <c r="G523" i="10"/>
  <c r="H523" i="10"/>
  <c r="C552" i="10"/>
  <c r="C618" i="10"/>
  <c r="C682" i="10"/>
  <c r="C510" i="10"/>
  <c r="C685" i="10"/>
  <c r="C513" i="10"/>
  <c r="C545" i="10"/>
  <c r="C628" i="10"/>
  <c r="H519" i="10"/>
  <c r="C568" i="10"/>
  <c r="C643" i="10"/>
  <c r="C676" i="10"/>
  <c r="C504" i="10"/>
  <c r="G504" i="10" s="1"/>
  <c r="H511" i="10"/>
  <c r="G513" i="10" l="1"/>
  <c r="H513" i="10"/>
  <c r="G518" i="10"/>
  <c r="H518" i="10"/>
  <c r="G508" i="10"/>
  <c r="H508" i="10" s="1"/>
  <c r="G498" i="10"/>
  <c r="H498" i="10" s="1"/>
  <c r="C648" i="10"/>
  <c r="M716" i="10" s="1"/>
  <c r="D615" i="10"/>
  <c r="G509" i="10"/>
  <c r="H509" i="10" s="1"/>
  <c r="G516" i="10"/>
  <c r="H516" i="10"/>
  <c r="G514" i="10"/>
  <c r="H514" i="10"/>
  <c r="G550" i="10"/>
  <c r="H550" i="10"/>
  <c r="G529" i="10"/>
  <c r="H529" i="10"/>
  <c r="G546" i="10"/>
  <c r="H546" i="10"/>
  <c r="G510" i="10"/>
  <c r="H510" i="10"/>
  <c r="G517" i="10"/>
  <c r="H517" i="10" s="1"/>
  <c r="G530" i="10"/>
  <c r="H530" i="10"/>
  <c r="G520" i="10"/>
  <c r="H520" i="10" s="1"/>
  <c r="G526" i="10"/>
  <c r="H526" i="10" s="1"/>
  <c r="G522" i="10"/>
  <c r="H522" i="10"/>
  <c r="G525" i="10"/>
  <c r="H525" i="10" s="1"/>
  <c r="H501" i="10"/>
  <c r="G501" i="10"/>
  <c r="G545" i="10"/>
  <c r="H545" i="10" s="1"/>
  <c r="CE67" i="10"/>
  <c r="C71" i="10"/>
  <c r="G524" i="10"/>
  <c r="H524" i="10"/>
  <c r="G544" i="10"/>
  <c r="H544" i="10"/>
  <c r="G521" i="10"/>
  <c r="H521" i="10"/>
  <c r="G512" i="10"/>
  <c r="H512" i="10"/>
  <c r="C433" i="10" l="1"/>
  <c r="C441" i="10" s="1"/>
  <c r="CE71" i="10"/>
  <c r="C716" i="10" s="1"/>
  <c r="C668" i="10"/>
  <c r="C715" i="10" s="1"/>
  <c r="C496" i="10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5" i="10"/>
  <c r="D681" i="10"/>
  <c r="D677" i="10"/>
  <c r="D673" i="10"/>
  <c r="D669" i="10"/>
  <c r="D705" i="10"/>
  <c r="D689" i="10"/>
  <c r="D682" i="10"/>
  <c r="D678" i="10"/>
  <c r="D674" i="10"/>
  <c r="D670" i="10"/>
  <c r="D647" i="10"/>
  <c r="D646" i="10"/>
  <c r="D645" i="10"/>
  <c r="D709" i="10"/>
  <c r="D693" i="10"/>
  <c r="D683" i="10"/>
  <c r="D679" i="10"/>
  <c r="D675" i="10"/>
  <c r="D671" i="10"/>
  <c r="D644" i="10"/>
  <c r="D643" i="10"/>
  <c r="D642" i="10"/>
  <c r="D641" i="10"/>
  <c r="D697" i="10"/>
  <c r="D680" i="10"/>
  <c r="D629" i="10"/>
  <c r="D626" i="10"/>
  <c r="D623" i="10"/>
  <c r="D621" i="10"/>
  <c r="D619" i="10"/>
  <c r="D617" i="10"/>
  <c r="D713" i="10"/>
  <c r="D686" i="10"/>
  <c r="D684" i="10"/>
  <c r="D668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72" i="10"/>
  <c r="D628" i="10"/>
  <c r="D622" i="10"/>
  <c r="D620" i="10"/>
  <c r="D618" i="10"/>
  <c r="D616" i="10"/>
  <c r="D676" i="10"/>
  <c r="D627" i="10"/>
  <c r="E612" i="10" l="1"/>
  <c r="G496" i="10"/>
  <c r="H496" i="10"/>
  <c r="D715" i="10"/>
  <c r="E623" i="10"/>
  <c r="E716" i="10" l="1"/>
  <c r="E711" i="10"/>
  <c r="E707" i="10"/>
  <c r="E703" i="10"/>
  <c r="E699" i="10"/>
  <c r="E695" i="10"/>
  <c r="E69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2" i="10"/>
  <c r="E678" i="10"/>
  <c r="E674" i="10"/>
  <c r="E670" i="10"/>
  <c r="E702" i="10"/>
  <c r="E687" i="10"/>
  <c r="E683" i="10"/>
  <c r="E679" i="10"/>
  <c r="E675" i="10"/>
  <c r="E671" i="10"/>
  <c r="E644" i="10"/>
  <c r="E643" i="10"/>
  <c r="E642" i="10"/>
  <c r="E641" i="10"/>
  <c r="E706" i="10"/>
  <c r="E690" i="10"/>
  <c r="E686" i="10"/>
  <c r="E684" i="10"/>
  <c r="E680" i="10"/>
  <c r="E676" i="10"/>
  <c r="E672" i="10"/>
  <c r="E668" i="10"/>
  <c r="E677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81" i="10"/>
  <c r="E628" i="10"/>
  <c r="E694" i="10"/>
  <c r="E669" i="10"/>
  <c r="E647" i="10"/>
  <c r="E646" i="10"/>
  <c r="E645" i="10"/>
  <c r="E627" i="10"/>
  <c r="E710" i="10"/>
  <c r="E626" i="10"/>
  <c r="E673" i="10"/>
  <c r="E629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7" i="10"/>
  <c r="F683" i="10"/>
  <c r="F679" i="10"/>
  <c r="F675" i="10"/>
  <c r="F671" i="10"/>
  <c r="F716" i="10"/>
  <c r="F699" i="10"/>
  <c r="F684" i="10"/>
  <c r="F680" i="10"/>
  <c r="F676" i="10"/>
  <c r="F672" i="10"/>
  <c r="F668" i="10"/>
  <c r="F703" i="10"/>
  <c r="F681" i="10"/>
  <c r="F677" i="10"/>
  <c r="F673" i="10"/>
  <c r="F669" i="10"/>
  <c r="F691" i="10"/>
  <c r="F674" i="10"/>
  <c r="F628" i="10"/>
  <c r="F707" i="10"/>
  <c r="F678" i="10"/>
  <c r="F647" i="10"/>
  <c r="F646" i="10"/>
  <c r="F645" i="10"/>
  <c r="F627" i="10"/>
  <c r="F682" i="10"/>
  <c r="F644" i="10"/>
  <c r="F643" i="10"/>
  <c r="F642" i="10"/>
  <c r="F641" i="10"/>
  <c r="F629" i="10"/>
  <c r="F626" i="10"/>
  <c r="F625" i="10"/>
  <c r="F640" i="10"/>
  <c r="F638" i="10"/>
  <c r="F636" i="10"/>
  <c r="F634" i="10"/>
  <c r="F632" i="10"/>
  <c r="F630" i="10"/>
  <c r="F639" i="10"/>
  <c r="F633" i="10"/>
  <c r="F631" i="10"/>
  <c r="F670" i="10"/>
  <c r="F637" i="10"/>
  <c r="F635" i="10"/>
  <c r="F715" i="10" l="1"/>
  <c r="G625" i="10"/>
  <c r="G713" i="10" l="1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4" i="10"/>
  <c r="G680" i="10"/>
  <c r="G676" i="10"/>
  <c r="G672" i="10"/>
  <c r="G668" i="10"/>
  <c r="G712" i="10"/>
  <c r="G696" i="10"/>
  <c r="G681" i="10"/>
  <c r="G677" i="10"/>
  <c r="G673" i="10"/>
  <c r="G669" i="10"/>
  <c r="G700" i="10"/>
  <c r="G682" i="10"/>
  <c r="G678" i="10"/>
  <c r="G674" i="10"/>
  <c r="G670" i="10"/>
  <c r="G647" i="10"/>
  <c r="G646" i="10"/>
  <c r="G645" i="10"/>
  <c r="G671" i="10"/>
  <c r="G627" i="10"/>
  <c r="G675" i="10"/>
  <c r="G644" i="10"/>
  <c r="G643" i="10"/>
  <c r="G642" i="10"/>
  <c r="G641" i="10"/>
  <c r="G629" i="10"/>
  <c r="G626" i="10"/>
  <c r="G715" i="10" s="1"/>
  <c r="G688" i="10"/>
  <c r="G685" i="10"/>
  <c r="G679" i="10"/>
  <c r="G640" i="10"/>
  <c r="G639" i="10"/>
  <c r="G638" i="10"/>
  <c r="G637" i="10"/>
  <c r="G636" i="10"/>
  <c r="G635" i="10"/>
  <c r="G634" i="10"/>
  <c r="G633" i="10"/>
  <c r="G632" i="10"/>
  <c r="G631" i="10"/>
  <c r="G630" i="10"/>
  <c r="G628" i="10"/>
  <c r="G704" i="10"/>
  <c r="G683" i="10"/>
  <c r="H628" i="10" l="1"/>
  <c r="H710" i="10" l="1"/>
  <c r="H706" i="10"/>
  <c r="H702" i="10"/>
  <c r="H698" i="10"/>
  <c r="H694" i="10"/>
  <c r="H690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1" i="10"/>
  <c r="H677" i="10"/>
  <c r="H673" i="10"/>
  <c r="H669" i="10"/>
  <c r="H709" i="10"/>
  <c r="H693" i="10"/>
  <c r="H686" i="10"/>
  <c r="H682" i="10"/>
  <c r="H678" i="10"/>
  <c r="H674" i="10"/>
  <c r="H670" i="10"/>
  <c r="H647" i="10"/>
  <c r="H646" i="10"/>
  <c r="H645" i="10"/>
  <c r="H713" i="10"/>
  <c r="H697" i="10"/>
  <c r="H685" i="10"/>
  <c r="H683" i="10"/>
  <c r="H679" i="10"/>
  <c r="H675" i="10"/>
  <c r="H671" i="10"/>
  <c r="H644" i="10"/>
  <c r="H643" i="10"/>
  <c r="H642" i="10"/>
  <c r="H641" i="10"/>
  <c r="H684" i="10"/>
  <c r="H668" i="10"/>
  <c r="H629" i="10"/>
  <c r="H701" i="10"/>
  <c r="H672" i="10"/>
  <c r="H640" i="10"/>
  <c r="H639" i="10"/>
  <c r="H638" i="10"/>
  <c r="H637" i="10"/>
  <c r="H636" i="10"/>
  <c r="H635" i="10"/>
  <c r="H634" i="10"/>
  <c r="H633" i="10"/>
  <c r="H632" i="10"/>
  <c r="H631" i="10"/>
  <c r="H630" i="10"/>
  <c r="H676" i="10"/>
  <c r="H680" i="10"/>
  <c r="H715" i="10" l="1"/>
  <c r="I629" i="10"/>
  <c r="I716" i="10" l="1"/>
  <c r="I711" i="10"/>
  <c r="I707" i="10"/>
  <c r="I703" i="10"/>
  <c r="I699" i="10"/>
  <c r="I695" i="10"/>
  <c r="I691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6" i="10"/>
  <c r="I682" i="10"/>
  <c r="I678" i="10"/>
  <c r="I674" i="10"/>
  <c r="I670" i="10"/>
  <c r="I706" i="10"/>
  <c r="I690" i="10"/>
  <c r="I683" i="10"/>
  <c r="I679" i="10"/>
  <c r="I675" i="10"/>
  <c r="I671" i="10"/>
  <c r="I644" i="10"/>
  <c r="I643" i="10"/>
  <c r="I642" i="10"/>
  <c r="I641" i="10"/>
  <c r="I640" i="10"/>
  <c r="I710" i="10"/>
  <c r="I694" i="10"/>
  <c r="I684" i="10"/>
  <c r="I680" i="10"/>
  <c r="I676" i="10"/>
  <c r="I672" i="10"/>
  <c r="I668" i="10"/>
  <c r="I681" i="10"/>
  <c r="I647" i="10"/>
  <c r="I646" i="10"/>
  <c r="I645" i="10"/>
  <c r="I639" i="10"/>
  <c r="I638" i="10"/>
  <c r="I637" i="10"/>
  <c r="I636" i="10"/>
  <c r="I635" i="10"/>
  <c r="I634" i="10"/>
  <c r="I633" i="10"/>
  <c r="I632" i="10"/>
  <c r="I631" i="10"/>
  <c r="I630" i="10"/>
  <c r="I669" i="10"/>
  <c r="I673" i="10"/>
  <c r="I687" i="10"/>
  <c r="I698" i="10"/>
  <c r="I677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3" i="10"/>
  <c r="J679" i="10"/>
  <c r="J675" i="10"/>
  <c r="J671" i="10"/>
  <c r="J703" i="10"/>
  <c r="J684" i="10"/>
  <c r="J680" i="10"/>
  <c r="J676" i="10"/>
  <c r="J672" i="10"/>
  <c r="J668" i="10"/>
  <c r="J707" i="10"/>
  <c r="J691" i="10"/>
  <c r="J687" i="10"/>
  <c r="J681" i="10"/>
  <c r="J677" i="10"/>
  <c r="J673" i="10"/>
  <c r="J669" i="10"/>
  <c r="J678" i="10"/>
  <c r="J644" i="10"/>
  <c r="J643" i="10"/>
  <c r="J642" i="10"/>
  <c r="J641" i="10"/>
  <c r="J640" i="10"/>
  <c r="J695" i="10"/>
  <c r="J682" i="10"/>
  <c r="J711" i="10"/>
  <c r="J670" i="10"/>
  <c r="J674" i="10"/>
  <c r="J638" i="10"/>
  <c r="J636" i="10"/>
  <c r="J634" i="10"/>
  <c r="J632" i="10"/>
  <c r="J647" i="10"/>
  <c r="J645" i="10"/>
  <c r="J646" i="10"/>
  <c r="J639" i="10"/>
  <c r="J637" i="10"/>
  <c r="J635" i="10"/>
  <c r="J633" i="10"/>
  <c r="J631" i="10"/>
  <c r="J715" i="10" s="1"/>
  <c r="K644" i="10" l="1"/>
  <c r="L647" i="10"/>
  <c r="L710" i="10" l="1"/>
  <c r="L706" i="10"/>
  <c r="L702" i="10"/>
  <c r="L698" i="10"/>
  <c r="M698" i="10" s="1"/>
  <c r="L694" i="10"/>
  <c r="L690" i="10"/>
  <c r="L716" i="10"/>
  <c r="L711" i="10"/>
  <c r="M711" i="10" s="1"/>
  <c r="L707" i="10"/>
  <c r="L703" i="10"/>
  <c r="L699" i="10"/>
  <c r="L695" i="10"/>
  <c r="M695" i="10" s="1"/>
  <c r="L691" i="10"/>
  <c r="L687" i="10"/>
  <c r="L712" i="10"/>
  <c r="L708" i="10"/>
  <c r="M708" i="10" s="1"/>
  <c r="L704" i="10"/>
  <c r="L700" i="10"/>
  <c r="L696" i="10"/>
  <c r="L692" i="10"/>
  <c r="M692" i="10" s="1"/>
  <c r="L688" i="10"/>
  <c r="L709" i="10"/>
  <c r="L693" i="10"/>
  <c r="L685" i="10"/>
  <c r="M685" i="10" s="1"/>
  <c r="L681" i="10"/>
  <c r="L677" i="10"/>
  <c r="L673" i="10"/>
  <c r="L669" i="10"/>
  <c r="M669" i="10" s="1"/>
  <c r="L713" i="10"/>
  <c r="L697" i="10"/>
  <c r="L682" i="10"/>
  <c r="L678" i="10"/>
  <c r="M678" i="10" s="1"/>
  <c r="L674" i="10"/>
  <c r="L670" i="10"/>
  <c r="L701" i="10"/>
  <c r="L683" i="10"/>
  <c r="L679" i="10"/>
  <c r="L675" i="10"/>
  <c r="L671" i="10"/>
  <c r="L686" i="10"/>
  <c r="M686" i="10" s="1"/>
  <c r="L672" i="10"/>
  <c r="L689" i="10"/>
  <c r="L676" i="10"/>
  <c r="L705" i="10"/>
  <c r="M705" i="10" s="1"/>
  <c r="L680" i="10"/>
  <c r="L668" i="10"/>
  <c r="L684" i="10"/>
  <c r="K713" i="10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4" i="10"/>
  <c r="K680" i="10"/>
  <c r="K676" i="10"/>
  <c r="K672" i="10"/>
  <c r="K668" i="10"/>
  <c r="K700" i="10"/>
  <c r="K685" i="10"/>
  <c r="K681" i="10"/>
  <c r="K677" i="10"/>
  <c r="K673" i="10"/>
  <c r="K669" i="10"/>
  <c r="K704" i="10"/>
  <c r="K688" i="10"/>
  <c r="K682" i="10"/>
  <c r="K678" i="10"/>
  <c r="K674" i="10"/>
  <c r="K670" i="10"/>
  <c r="K708" i="10"/>
  <c r="K675" i="10"/>
  <c r="K679" i="10"/>
  <c r="K683" i="10"/>
  <c r="K671" i="10"/>
  <c r="K692" i="10"/>
  <c r="K715" i="10" l="1"/>
  <c r="M684" i="10"/>
  <c r="M676" i="10"/>
  <c r="M671" i="10"/>
  <c r="M701" i="10"/>
  <c r="M682" i="10"/>
  <c r="M673" i="10"/>
  <c r="M693" i="10"/>
  <c r="M696" i="10"/>
  <c r="M712" i="10"/>
  <c r="M699" i="10"/>
  <c r="M702" i="10"/>
  <c r="M683" i="10"/>
  <c r="L715" i="10"/>
  <c r="M668" i="10"/>
  <c r="M689" i="10"/>
  <c r="M675" i="10"/>
  <c r="M670" i="10"/>
  <c r="M697" i="10"/>
  <c r="M677" i="10"/>
  <c r="M709" i="10"/>
  <c r="M700" i="10"/>
  <c r="M687" i="10"/>
  <c r="M703" i="10"/>
  <c r="M690" i="10"/>
  <c r="M706" i="10"/>
  <c r="M680" i="10"/>
  <c r="M672" i="10"/>
  <c r="M679" i="10"/>
  <c r="M674" i="10"/>
  <c r="M713" i="10"/>
  <c r="M681" i="10"/>
  <c r="M688" i="10"/>
  <c r="M704" i="10"/>
  <c r="M691" i="10"/>
  <c r="M707" i="10"/>
  <c r="M694" i="10"/>
  <c r="M710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119" i="8" s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5" i="1"/>
  <c r="N761" i="1"/>
  <c r="N762" i="1"/>
  <c r="N768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N766" i="1"/>
  <c r="N743" i="1"/>
  <c r="N769" i="1"/>
  <c r="N758" i="1"/>
  <c r="N753" i="1"/>
  <c r="N747" i="1"/>
  <c r="F12" i="6"/>
  <c r="C469" i="1"/>
  <c r="F8" i="6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G612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AE48" i="1"/>
  <c r="AE62" i="1" s="1"/>
  <c r="CD722" i="1"/>
  <c r="CD71" i="1"/>
  <c r="AK48" i="1"/>
  <c r="AK62" i="1" s="1"/>
  <c r="E768" i="1" s="1"/>
  <c r="AG48" i="1"/>
  <c r="AG62" i="1" s="1"/>
  <c r="E140" i="9" s="1"/>
  <c r="AI48" i="1"/>
  <c r="AI62" i="1" s="1"/>
  <c r="E766" i="1" s="1"/>
  <c r="N765" i="1"/>
  <c r="N757" i="1"/>
  <c r="C615" i="1"/>
  <c r="B440" i="1"/>
  <c r="E372" i="9"/>
  <c r="BY48" i="1"/>
  <c r="BY62" i="1" s="1"/>
  <c r="BR48" i="1"/>
  <c r="BR62" i="1" s="1"/>
  <c r="BJ48" i="1"/>
  <c r="BJ62" i="1" s="1"/>
  <c r="BB48" i="1"/>
  <c r="BB62" i="1" s="1"/>
  <c r="AT48" i="1"/>
  <c r="AT62" i="1" s="1"/>
  <c r="AL48" i="1"/>
  <c r="AL62" i="1" s="1"/>
  <c r="AD48" i="1"/>
  <c r="AD62" i="1" s="1"/>
  <c r="N48" i="1"/>
  <c r="N62" i="1" s="1"/>
  <c r="C417" i="1" l="1"/>
  <c r="G10" i="4"/>
  <c r="N777" i="1"/>
  <c r="N760" i="1"/>
  <c r="CF77" i="1"/>
  <c r="P816" i="1"/>
  <c r="B445" i="1"/>
  <c r="Q816" i="1"/>
  <c r="I381" i="9"/>
  <c r="N752" i="1"/>
  <c r="N748" i="1"/>
  <c r="C464" i="1"/>
  <c r="BM48" i="1"/>
  <c r="BM62" i="1" s="1"/>
  <c r="I268" i="9" s="1"/>
  <c r="L48" i="1"/>
  <c r="L62" i="1" s="1"/>
  <c r="E743" i="1" s="1"/>
  <c r="BW48" i="1"/>
  <c r="BW62" i="1" s="1"/>
  <c r="E332" i="9" s="1"/>
  <c r="CC48" i="1"/>
  <c r="CC62" i="1" s="1"/>
  <c r="E812" i="1" s="1"/>
  <c r="AO48" i="1"/>
  <c r="AO62" i="1" s="1"/>
  <c r="BU48" i="1"/>
  <c r="BU62" i="1" s="1"/>
  <c r="BA48" i="1"/>
  <c r="BA62" i="1" s="1"/>
  <c r="BS48" i="1"/>
  <c r="BS62" i="1" s="1"/>
  <c r="E802" i="1" s="1"/>
  <c r="X48" i="1"/>
  <c r="X62" i="1" s="1"/>
  <c r="E755" i="1" s="1"/>
  <c r="R48" i="1"/>
  <c r="R62" i="1" s="1"/>
  <c r="D76" i="9" s="1"/>
  <c r="AN48" i="1"/>
  <c r="AN62" i="1" s="1"/>
  <c r="E172" i="9" s="1"/>
  <c r="BD48" i="1"/>
  <c r="BD62" i="1" s="1"/>
  <c r="G236" i="9" s="1"/>
  <c r="BL48" i="1"/>
  <c r="BL62" i="1" s="1"/>
  <c r="E795" i="1" s="1"/>
  <c r="CA48" i="1"/>
  <c r="CA62" i="1" s="1"/>
  <c r="AY48" i="1"/>
  <c r="AY62" i="1" s="1"/>
  <c r="E782" i="1" s="1"/>
  <c r="F48" i="1"/>
  <c r="F62" i="1" s="1"/>
  <c r="V48" i="1"/>
  <c r="V62" i="1" s="1"/>
  <c r="H76" i="9" s="1"/>
  <c r="AH48" i="1"/>
  <c r="AH62" i="1" s="1"/>
  <c r="AP48" i="1"/>
  <c r="AP62" i="1" s="1"/>
  <c r="G172" i="9" s="1"/>
  <c r="AX48" i="1"/>
  <c r="AX62" i="1" s="1"/>
  <c r="BF48" i="1"/>
  <c r="BF62" i="1" s="1"/>
  <c r="E789" i="1" s="1"/>
  <c r="BN48" i="1"/>
  <c r="BN62" i="1" s="1"/>
  <c r="E797" i="1" s="1"/>
  <c r="BV48" i="1"/>
  <c r="BV62" i="1" s="1"/>
  <c r="D332" i="9" s="1"/>
  <c r="K48" i="1"/>
  <c r="K62" i="1" s="1"/>
  <c r="BG48" i="1"/>
  <c r="BG62" i="1" s="1"/>
  <c r="C268" i="9" s="1"/>
  <c r="I48" i="1"/>
  <c r="I62" i="1" s="1"/>
  <c r="E740" i="1" s="1"/>
  <c r="AW48" i="1"/>
  <c r="AW62" i="1" s="1"/>
  <c r="E780" i="1" s="1"/>
  <c r="E48" i="1"/>
  <c r="E62" i="1" s="1"/>
  <c r="E12" i="9" s="1"/>
  <c r="BQ48" i="1"/>
  <c r="BQ62" i="1" s="1"/>
  <c r="F300" i="9" s="1"/>
  <c r="BI48" i="1"/>
  <c r="BI62" i="1" s="1"/>
  <c r="E268" i="9" s="1"/>
  <c r="AU48" i="1"/>
  <c r="AU62" i="1" s="1"/>
  <c r="E778" i="1" s="1"/>
  <c r="AB48" i="1"/>
  <c r="AB62" i="1" s="1"/>
  <c r="G108" i="9" s="1"/>
  <c r="AF48" i="1"/>
  <c r="AF62" i="1" s="1"/>
  <c r="E763" i="1" s="1"/>
  <c r="AV48" i="1"/>
  <c r="AV62" i="1" s="1"/>
  <c r="F204" i="9" s="1"/>
  <c r="BT48" i="1"/>
  <c r="BT62" i="1" s="1"/>
  <c r="E803" i="1" s="1"/>
  <c r="C48" i="1"/>
  <c r="C62" i="1" s="1"/>
  <c r="E734" i="1" s="1"/>
  <c r="J48" i="1"/>
  <c r="J62" i="1" s="1"/>
  <c r="Z48" i="1"/>
  <c r="Z62" i="1" s="1"/>
  <c r="E757" i="1" s="1"/>
  <c r="AJ48" i="1"/>
  <c r="AJ62" i="1" s="1"/>
  <c r="E767" i="1" s="1"/>
  <c r="AR48" i="1"/>
  <c r="AR62" i="1" s="1"/>
  <c r="I172" i="9" s="1"/>
  <c r="AZ48" i="1"/>
  <c r="AZ62" i="1" s="1"/>
  <c r="E783" i="1" s="1"/>
  <c r="BH48" i="1"/>
  <c r="BH62" i="1" s="1"/>
  <c r="D268" i="9" s="1"/>
  <c r="BP48" i="1"/>
  <c r="BP62" i="1" s="1"/>
  <c r="E799" i="1" s="1"/>
  <c r="BX48" i="1"/>
  <c r="BX62" i="1" s="1"/>
  <c r="E807" i="1" s="1"/>
  <c r="AA48" i="1"/>
  <c r="AA62" i="1" s="1"/>
  <c r="F108" i="9" s="1"/>
  <c r="BO48" i="1"/>
  <c r="BO62" i="1" s="1"/>
  <c r="D300" i="9" s="1"/>
  <c r="Q48" i="1"/>
  <c r="Q62" i="1" s="1"/>
  <c r="E748" i="1" s="1"/>
  <c r="BE48" i="1"/>
  <c r="BE62" i="1" s="1"/>
  <c r="H236" i="9" s="1"/>
  <c r="U48" i="1"/>
  <c r="U62" i="1" s="1"/>
  <c r="G76" i="9" s="1"/>
  <c r="O48" i="1"/>
  <c r="O62" i="1" s="1"/>
  <c r="E746" i="1" s="1"/>
  <c r="G48" i="1"/>
  <c r="G62" i="1" s="1"/>
  <c r="G12" i="9" s="1"/>
  <c r="D48" i="1"/>
  <c r="D62" i="1" s="1"/>
  <c r="D12" i="9" s="1"/>
  <c r="K816" i="1"/>
  <c r="C434" i="1"/>
  <c r="M816" i="1"/>
  <c r="I372" i="9"/>
  <c r="F815" i="1"/>
  <c r="AS48" i="1"/>
  <c r="AS62" i="1" s="1"/>
  <c r="D816" i="1"/>
  <c r="C430" i="1"/>
  <c r="G816" i="1"/>
  <c r="E737" i="1"/>
  <c r="D815" i="1"/>
  <c r="I366" i="9"/>
  <c r="I140" i="9"/>
  <c r="C141" i="8"/>
  <c r="C448" i="1"/>
  <c r="D368" i="1"/>
  <c r="C120" i="8" s="1"/>
  <c r="C473" i="1"/>
  <c r="B10" i="4"/>
  <c r="P814" i="10"/>
  <c r="F814" i="10"/>
  <c r="E742" i="1"/>
  <c r="E804" i="1"/>
  <c r="E373" i="9"/>
  <c r="C575" i="1"/>
  <c r="E762" i="1"/>
  <c r="C140" i="9"/>
  <c r="E752" i="10"/>
  <c r="E764" i="1"/>
  <c r="C14" i="5"/>
  <c r="D428" i="1"/>
  <c r="D612" i="1"/>
  <c r="CF76" i="1"/>
  <c r="BO52" i="1" s="1"/>
  <c r="BO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I108" i="9"/>
  <c r="E761" i="1"/>
  <c r="D204" i="9"/>
  <c r="E777" i="1"/>
  <c r="F268" i="9"/>
  <c r="E793" i="1"/>
  <c r="G332" i="9"/>
  <c r="E808" i="1"/>
  <c r="E781" i="1"/>
  <c r="G44" i="9"/>
  <c r="E745" i="1"/>
  <c r="C172" i="9"/>
  <c r="E769" i="1"/>
  <c r="E236" i="9"/>
  <c r="E785" i="1"/>
  <c r="E801" i="1"/>
  <c r="G300" i="9"/>
  <c r="B446" i="1"/>
  <c r="D242" i="1"/>
  <c r="E779" i="10"/>
  <c r="E795" i="10"/>
  <c r="F12" i="9"/>
  <c r="G140" i="9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806" i="1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E771" i="1" l="1"/>
  <c r="BR52" i="1"/>
  <c r="BR67" i="1" s="1"/>
  <c r="BR71" i="1" s="1"/>
  <c r="G309" i="9" s="1"/>
  <c r="F52" i="1"/>
  <c r="F67" i="1" s="1"/>
  <c r="D373" i="1"/>
  <c r="C126" i="8" s="1"/>
  <c r="AA52" i="1"/>
  <c r="AA67" i="1" s="1"/>
  <c r="F113" i="9" s="1"/>
  <c r="BD52" i="1"/>
  <c r="BD67" i="1" s="1"/>
  <c r="BD71" i="1" s="1"/>
  <c r="M52" i="1"/>
  <c r="M67" i="1" s="1"/>
  <c r="M71" i="1" s="1"/>
  <c r="C678" i="1" s="1"/>
  <c r="CB52" i="1"/>
  <c r="CB67" i="1" s="1"/>
  <c r="CB71" i="1" s="1"/>
  <c r="C373" i="9" s="1"/>
  <c r="AN52" i="1"/>
  <c r="AN67" i="1" s="1"/>
  <c r="J771" i="1" s="1"/>
  <c r="AX52" i="1"/>
  <c r="AX67" i="1" s="1"/>
  <c r="AX71" i="1" s="1"/>
  <c r="BV52" i="1"/>
  <c r="BV67" i="1" s="1"/>
  <c r="BV71" i="1" s="1"/>
  <c r="C642" i="1" s="1"/>
  <c r="T52" i="1"/>
  <c r="T67" i="1" s="1"/>
  <c r="T71" i="1" s="1"/>
  <c r="AY52" i="1"/>
  <c r="AY67" i="1" s="1"/>
  <c r="AY71" i="1" s="1"/>
  <c r="C544" i="1" s="1"/>
  <c r="G544" i="1" s="1"/>
  <c r="BF52" i="1"/>
  <c r="BF67" i="1" s="1"/>
  <c r="BF71" i="1" s="1"/>
  <c r="C629" i="1" s="1"/>
  <c r="AF52" i="1"/>
  <c r="AF67" i="1" s="1"/>
  <c r="AF71" i="1" s="1"/>
  <c r="C525" i="1" s="1"/>
  <c r="G525" i="1" s="1"/>
  <c r="BX52" i="1"/>
  <c r="BX67" i="1" s="1"/>
  <c r="BX71" i="1" s="1"/>
  <c r="F341" i="9" s="1"/>
  <c r="P52" i="1"/>
  <c r="P67" i="1" s="1"/>
  <c r="J747" i="1" s="1"/>
  <c r="BT52" i="1"/>
  <c r="BT67" i="1" s="1"/>
  <c r="J803" i="1" s="1"/>
  <c r="BE52" i="1"/>
  <c r="BE67" i="1" s="1"/>
  <c r="BE71" i="1" s="1"/>
  <c r="C614" i="1" s="1"/>
  <c r="AK52" i="1"/>
  <c r="AK67" i="1" s="1"/>
  <c r="AK71" i="1" s="1"/>
  <c r="C530" i="1" s="1"/>
  <c r="G530" i="1" s="1"/>
  <c r="AW52" i="1"/>
  <c r="AW67" i="1" s="1"/>
  <c r="J780" i="1" s="1"/>
  <c r="BY52" i="1"/>
  <c r="BY67" i="1" s="1"/>
  <c r="BY71" i="1" s="1"/>
  <c r="G341" i="9" s="1"/>
  <c r="AM52" i="1"/>
  <c r="AM67" i="1" s="1"/>
  <c r="D177" i="9" s="1"/>
  <c r="AJ52" i="1"/>
  <c r="AJ67" i="1" s="1"/>
  <c r="J767" i="1" s="1"/>
  <c r="AB52" i="1"/>
  <c r="AB67" i="1" s="1"/>
  <c r="G113" i="9" s="1"/>
  <c r="V52" i="1"/>
  <c r="V67" i="1" s="1"/>
  <c r="J753" i="1" s="1"/>
  <c r="H52" i="1"/>
  <c r="H67" i="1" s="1"/>
  <c r="J739" i="1" s="1"/>
  <c r="BP52" i="1"/>
  <c r="BP67" i="1" s="1"/>
  <c r="J799" i="1" s="1"/>
  <c r="G52" i="1"/>
  <c r="G67" i="1" s="1"/>
  <c r="G71" i="1" s="1"/>
  <c r="C500" i="1" s="1"/>
  <c r="G500" i="1" s="1"/>
  <c r="D52" i="1"/>
  <c r="D67" i="1" s="1"/>
  <c r="D71" i="1" s="1"/>
  <c r="D21" i="9" s="1"/>
  <c r="BN52" i="1"/>
  <c r="BN67" i="1" s="1"/>
  <c r="BN71" i="1" s="1"/>
  <c r="BM52" i="1"/>
  <c r="BM67" i="1" s="1"/>
  <c r="BM71" i="1" s="1"/>
  <c r="C638" i="1" s="1"/>
  <c r="BQ52" i="1"/>
  <c r="BQ67" i="1" s="1"/>
  <c r="BQ71" i="1" s="1"/>
  <c r="C623" i="1" s="1"/>
  <c r="J52" i="1"/>
  <c r="J67" i="1" s="1"/>
  <c r="C49" i="9" s="1"/>
  <c r="AG52" i="1"/>
  <c r="AG67" i="1" s="1"/>
  <c r="AH52" i="1"/>
  <c r="AH67" i="1" s="1"/>
  <c r="F145" i="9" s="1"/>
  <c r="H44" i="9"/>
  <c r="C300" i="9"/>
  <c r="F71" i="1"/>
  <c r="F21" i="9" s="1"/>
  <c r="C76" i="9"/>
  <c r="BO71" i="1"/>
  <c r="C560" i="1" s="1"/>
  <c r="E765" i="1"/>
  <c r="E44" i="9"/>
  <c r="E779" i="1"/>
  <c r="F140" i="9"/>
  <c r="E798" i="1"/>
  <c r="C332" i="9"/>
  <c r="E796" i="1"/>
  <c r="E736" i="1"/>
  <c r="H204" i="9"/>
  <c r="E735" i="1"/>
  <c r="F332" i="9"/>
  <c r="D364" i="9"/>
  <c r="E759" i="1"/>
  <c r="D44" i="9"/>
  <c r="E787" i="1"/>
  <c r="C12" i="9"/>
  <c r="I332" i="9"/>
  <c r="I12" i="9"/>
  <c r="E108" i="9"/>
  <c r="E775" i="1"/>
  <c r="E792" i="1"/>
  <c r="E810" i="1"/>
  <c r="H300" i="9"/>
  <c r="C108" i="9"/>
  <c r="E788" i="1"/>
  <c r="I300" i="9"/>
  <c r="I204" i="9"/>
  <c r="G204" i="9"/>
  <c r="E738" i="1"/>
  <c r="E773" i="1"/>
  <c r="H140" i="9"/>
  <c r="E805" i="1"/>
  <c r="E784" i="1"/>
  <c r="E204" i="9"/>
  <c r="D236" i="9"/>
  <c r="AJ71" i="1"/>
  <c r="H149" i="9" s="1"/>
  <c r="E749" i="1"/>
  <c r="E791" i="1"/>
  <c r="C44" i="9"/>
  <c r="I236" i="9"/>
  <c r="E772" i="1"/>
  <c r="E800" i="1"/>
  <c r="E300" i="9"/>
  <c r="E753" i="1"/>
  <c r="E752" i="1"/>
  <c r="C236" i="9"/>
  <c r="E790" i="1"/>
  <c r="F172" i="9"/>
  <c r="H268" i="9"/>
  <c r="E741" i="1"/>
  <c r="E758" i="1"/>
  <c r="D140" i="9"/>
  <c r="H172" i="9"/>
  <c r="E756" i="1"/>
  <c r="E744" i="1"/>
  <c r="C204" i="9"/>
  <c r="E776" i="1"/>
  <c r="D108" i="9"/>
  <c r="CE62" i="1"/>
  <c r="E811" i="1"/>
  <c r="CE48" i="1"/>
  <c r="F76" i="9"/>
  <c r="E751" i="1"/>
  <c r="J798" i="1"/>
  <c r="D305" i="9"/>
  <c r="J806" i="10"/>
  <c r="J776" i="10"/>
  <c r="J755" i="10"/>
  <c r="N815" i="1"/>
  <c r="F511" i="1"/>
  <c r="F501" i="1"/>
  <c r="F497" i="1"/>
  <c r="H497" i="1"/>
  <c r="E750" i="1"/>
  <c r="E76" i="9"/>
  <c r="AM71" i="1"/>
  <c r="D172" i="9"/>
  <c r="E770" i="1"/>
  <c r="H332" i="9"/>
  <c r="E809" i="1"/>
  <c r="BC52" i="1"/>
  <c r="BC67" i="1" s="1"/>
  <c r="BC71" i="1" s="1"/>
  <c r="AP52" i="1"/>
  <c r="AP67" i="1" s="1"/>
  <c r="AP71" i="1" s="1"/>
  <c r="G181" i="9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C683" i="1" s="1"/>
  <c r="Z52" i="1"/>
  <c r="Z67" i="1" s="1"/>
  <c r="Z71" i="1" s="1"/>
  <c r="E117" i="9" s="1"/>
  <c r="BB52" i="1"/>
  <c r="BB67" i="1" s="1"/>
  <c r="BB71" i="1" s="1"/>
  <c r="E245" i="9" s="1"/>
  <c r="L52" i="1"/>
  <c r="L67" i="1" s="1"/>
  <c r="L71" i="1" s="1"/>
  <c r="C677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C620" i="1" s="1"/>
  <c r="AC52" i="1"/>
  <c r="AC67" i="1" s="1"/>
  <c r="AC71" i="1" s="1"/>
  <c r="C694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C528" i="1" s="1"/>
  <c r="G528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AZ52" i="1"/>
  <c r="AZ67" i="1" s="1"/>
  <c r="AZ71" i="1" s="1"/>
  <c r="C245" i="9" s="1"/>
  <c r="N52" i="1"/>
  <c r="N67" i="1" s="1"/>
  <c r="N71" i="1" s="1"/>
  <c r="C679" i="1" s="1"/>
  <c r="CA52" i="1"/>
  <c r="CA67" i="1" s="1"/>
  <c r="CA71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D213" i="9" s="1"/>
  <c r="E760" i="1"/>
  <c r="F236" i="9"/>
  <c r="E786" i="1"/>
  <c r="I44" i="9"/>
  <c r="E747" i="1"/>
  <c r="G268" i="9"/>
  <c r="E794" i="1"/>
  <c r="J807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E341" i="9" s="1"/>
  <c r="BI52" i="1"/>
  <c r="BI67" i="1" s="1"/>
  <c r="BI71" i="1" s="1"/>
  <c r="K52" i="1"/>
  <c r="K67" i="1" s="1"/>
  <c r="K71" i="1" s="1"/>
  <c r="D465" i="1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I52" i="1"/>
  <c r="I67" i="1" s="1"/>
  <c r="I71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H209" i="9"/>
  <c r="D337" i="9"/>
  <c r="J751" i="1"/>
  <c r="I209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H241" i="9"/>
  <c r="J768" i="1"/>
  <c r="G209" i="9"/>
  <c r="J808" i="1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563" i="1"/>
  <c r="E782" i="10"/>
  <c r="E806" i="10"/>
  <c r="F516" i="1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C369" i="9"/>
  <c r="J811" i="1"/>
  <c r="F17" i="9"/>
  <c r="J737" i="1"/>
  <c r="C625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J801" i="1" l="1"/>
  <c r="D17" i="9"/>
  <c r="G305" i="9"/>
  <c r="C626" i="1"/>
  <c r="J759" i="1"/>
  <c r="I213" i="9"/>
  <c r="F305" i="9"/>
  <c r="J782" i="1"/>
  <c r="G17" i="9"/>
  <c r="AA71" i="1"/>
  <c r="C692" i="1" s="1"/>
  <c r="AW71" i="1"/>
  <c r="G213" i="9" s="1"/>
  <c r="AN71" i="1"/>
  <c r="C705" i="1" s="1"/>
  <c r="J758" i="1"/>
  <c r="J800" i="1"/>
  <c r="C547" i="1"/>
  <c r="J738" i="1"/>
  <c r="E177" i="9"/>
  <c r="P71" i="1"/>
  <c r="C681" i="1" s="1"/>
  <c r="I49" i="9"/>
  <c r="AB71" i="1"/>
  <c r="G117" i="9" s="1"/>
  <c r="G241" i="9"/>
  <c r="J735" i="1"/>
  <c r="C645" i="1"/>
  <c r="J781" i="1"/>
  <c r="H81" i="9"/>
  <c r="C507" i="1"/>
  <c r="G507" i="1" s="1"/>
  <c r="J787" i="1"/>
  <c r="C570" i="1"/>
  <c r="J789" i="1"/>
  <c r="C627" i="1"/>
  <c r="G337" i="9"/>
  <c r="I241" i="9"/>
  <c r="V71" i="1"/>
  <c r="H85" i="9" s="1"/>
  <c r="AH71" i="1"/>
  <c r="C695" i="1"/>
  <c r="J796" i="1"/>
  <c r="H145" i="9"/>
  <c r="I145" i="9"/>
  <c r="F81" i="9"/>
  <c r="I273" i="9"/>
  <c r="F337" i="9"/>
  <c r="C702" i="1"/>
  <c r="I117" i="9"/>
  <c r="C549" i="1"/>
  <c r="C624" i="1"/>
  <c r="BT71" i="1"/>
  <c r="C640" i="1" s="1"/>
  <c r="G53" i="9"/>
  <c r="C539" i="1"/>
  <c r="G539" i="1" s="1"/>
  <c r="J788" i="1"/>
  <c r="J797" i="1"/>
  <c r="D309" i="9"/>
  <c r="E181" i="9"/>
  <c r="I149" i="9"/>
  <c r="J744" i="1"/>
  <c r="C711" i="1"/>
  <c r="C305" i="9"/>
  <c r="F49" i="9"/>
  <c r="J805" i="1"/>
  <c r="D391" i="1"/>
  <c r="C142" i="8" s="1"/>
  <c r="BP71" i="1"/>
  <c r="C561" i="1" s="1"/>
  <c r="E305" i="9"/>
  <c r="C632" i="1"/>
  <c r="G245" i="9"/>
  <c r="C499" i="1"/>
  <c r="G499" i="1" s="1"/>
  <c r="C672" i="1"/>
  <c r="G21" i="9"/>
  <c r="J765" i="1"/>
  <c r="H17" i="9"/>
  <c r="H71" i="1"/>
  <c r="C673" i="1" s="1"/>
  <c r="J741" i="1"/>
  <c r="C559" i="1"/>
  <c r="C619" i="1"/>
  <c r="C309" i="9"/>
  <c r="C616" i="1"/>
  <c r="H213" i="9"/>
  <c r="C543" i="1"/>
  <c r="J763" i="1"/>
  <c r="J71" i="1"/>
  <c r="D145" i="9"/>
  <c r="I305" i="9"/>
  <c r="AG71" i="1"/>
  <c r="E145" i="9"/>
  <c r="J764" i="1"/>
  <c r="G149" i="9"/>
  <c r="C671" i="1"/>
  <c r="C707" i="1"/>
  <c r="C572" i="1"/>
  <c r="I341" i="9"/>
  <c r="C647" i="1"/>
  <c r="F181" i="9"/>
  <c r="C706" i="1"/>
  <c r="C534" i="1"/>
  <c r="G534" i="1" s="1"/>
  <c r="C676" i="1"/>
  <c r="C504" i="1"/>
  <c r="G504" i="1" s="1"/>
  <c r="D53" i="9"/>
  <c r="C710" i="1"/>
  <c r="C538" i="1"/>
  <c r="G538" i="1" s="1"/>
  <c r="C213" i="9"/>
  <c r="C554" i="1"/>
  <c r="C634" i="1"/>
  <c r="E277" i="9"/>
  <c r="C546" i="1"/>
  <c r="G546" i="1" s="1"/>
  <c r="D245" i="9"/>
  <c r="C630" i="1"/>
  <c r="C540" i="1"/>
  <c r="G540" i="1" s="1"/>
  <c r="C712" i="1"/>
  <c r="E213" i="9"/>
  <c r="C502" i="1"/>
  <c r="G502" i="1" s="1"/>
  <c r="C674" i="1"/>
  <c r="I21" i="9"/>
  <c r="C641" i="1"/>
  <c r="C566" i="1"/>
  <c r="C341" i="9"/>
  <c r="I181" i="9"/>
  <c r="C709" i="1"/>
  <c r="C537" i="1"/>
  <c r="G537" i="1" s="1"/>
  <c r="C535" i="1"/>
  <c r="G535" i="1" s="1"/>
  <c r="C524" i="1"/>
  <c r="C696" i="1"/>
  <c r="C149" i="9"/>
  <c r="C700" i="1"/>
  <c r="D373" i="9"/>
  <c r="C574" i="1"/>
  <c r="E53" i="9"/>
  <c r="C505" i="1"/>
  <c r="G505" i="1" s="1"/>
  <c r="C643" i="1"/>
  <c r="C568" i="1"/>
  <c r="C569" i="1"/>
  <c r="C644" i="1"/>
  <c r="C669" i="1"/>
  <c r="C497" i="1"/>
  <c r="G497" i="1" s="1"/>
  <c r="C631" i="1"/>
  <c r="D615" i="1"/>
  <c r="D629" i="1" s="1"/>
  <c r="C550" i="1"/>
  <c r="G550" i="1" s="1"/>
  <c r="C542" i="1"/>
  <c r="H245" i="9"/>
  <c r="C529" i="1"/>
  <c r="G529" i="1" s="1"/>
  <c r="F277" i="9"/>
  <c r="D149" i="9"/>
  <c r="C701" i="1"/>
  <c r="H309" i="9"/>
  <c r="C564" i="1"/>
  <c r="C558" i="1"/>
  <c r="I277" i="9"/>
  <c r="C637" i="1"/>
  <c r="C557" i="1"/>
  <c r="H277" i="9"/>
  <c r="C551" i="1"/>
  <c r="C617" i="1"/>
  <c r="C567" i="1"/>
  <c r="D341" i="9"/>
  <c r="C636" i="1"/>
  <c r="D277" i="9"/>
  <c r="C553" i="1"/>
  <c r="C552" i="1"/>
  <c r="C618" i="1"/>
  <c r="C697" i="1"/>
  <c r="I245" i="9"/>
  <c r="C562" i="1"/>
  <c r="F309" i="9"/>
  <c r="C688" i="1"/>
  <c r="C622" i="1"/>
  <c r="C703" i="1"/>
  <c r="C531" i="1"/>
  <c r="G531" i="1" s="1"/>
  <c r="C545" i="1"/>
  <c r="G545" i="1" s="1"/>
  <c r="C628" i="1"/>
  <c r="C541" i="1"/>
  <c r="C693" i="1"/>
  <c r="F213" i="9"/>
  <c r="H181" i="9"/>
  <c r="I85" i="9"/>
  <c r="F53" i="9"/>
  <c r="C519" i="1"/>
  <c r="G519" i="1" s="1"/>
  <c r="C691" i="1"/>
  <c r="D117" i="9"/>
  <c r="C518" i="1"/>
  <c r="G518" i="1" s="1"/>
  <c r="C690" i="1"/>
  <c r="C117" i="9"/>
  <c r="C517" i="1"/>
  <c r="G517" i="1" s="1"/>
  <c r="C689" i="1"/>
  <c r="C708" i="1"/>
  <c r="G85" i="9"/>
  <c r="C686" i="1"/>
  <c r="C514" i="1"/>
  <c r="G514" i="1" s="1"/>
  <c r="C506" i="1"/>
  <c r="G506" i="1" s="1"/>
  <c r="H53" i="9"/>
  <c r="C511" i="1"/>
  <c r="D85" i="9"/>
  <c r="C85" i="9"/>
  <c r="C510" i="1"/>
  <c r="G510" i="1" s="1"/>
  <c r="C682" i="1"/>
  <c r="H516" i="1"/>
  <c r="C508" i="1"/>
  <c r="G508" i="1" s="1"/>
  <c r="C573" i="1"/>
  <c r="E815" i="1"/>
  <c r="H117" i="9"/>
  <c r="C522" i="1"/>
  <c r="G522" i="1" s="1"/>
  <c r="C670" i="1"/>
  <c r="E21" i="9"/>
  <c r="H498" i="1"/>
  <c r="H544" i="1"/>
  <c r="I364" i="9"/>
  <c r="E816" i="1"/>
  <c r="C428" i="1"/>
  <c r="C145" i="9"/>
  <c r="J762" i="1"/>
  <c r="J740" i="1"/>
  <c r="I17" i="9"/>
  <c r="J806" i="1"/>
  <c r="E337" i="9"/>
  <c r="J790" i="1"/>
  <c r="C273" i="9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F510" i="1"/>
  <c r="F51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C520" i="1" l="1"/>
  <c r="G520" i="1" s="1"/>
  <c r="C521" i="1"/>
  <c r="G521" i="1" s="1"/>
  <c r="I309" i="9"/>
  <c r="C565" i="1"/>
  <c r="C533" i="1"/>
  <c r="G533" i="1" s="1"/>
  <c r="I53" i="9"/>
  <c r="C687" i="1"/>
  <c r="F117" i="9"/>
  <c r="E309" i="9"/>
  <c r="C515" i="1"/>
  <c r="G515" i="1" s="1"/>
  <c r="C527" i="1"/>
  <c r="G527" i="1" s="1"/>
  <c r="F149" i="9"/>
  <c r="C699" i="1"/>
  <c r="H546" i="1"/>
  <c r="C621" i="1"/>
  <c r="C648" i="1" s="1"/>
  <c r="M716" i="1" s="1"/>
  <c r="Y816" i="1" s="1"/>
  <c r="D393" i="1"/>
  <c r="C146" i="8" s="1"/>
  <c r="H21" i="9"/>
  <c r="C501" i="1"/>
  <c r="G501" i="1" s="1"/>
  <c r="C675" i="1"/>
  <c r="C53" i="9"/>
  <c r="C503" i="1"/>
  <c r="G503" i="1" s="1"/>
  <c r="C526" i="1"/>
  <c r="E149" i="9"/>
  <c r="C698" i="1"/>
  <c r="G524" i="1"/>
  <c r="H524" i="1"/>
  <c r="D641" i="1"/>
  <c r="D632" i="1"/>
  <c r="D645" i="1"/>
  <c r="D675" i="1"/>
  <c r="D701" i="1"/>
  <c r="D619" i="1"/>
  <c r="D702" i="1"/>
  <c r="D676" i="1"/>
  <c r="D716" i="1"/>
  <c r="D691" i="1"/>
  <c r="D679" i="1"/>
  <c r="D623" i="1"/>
  <c r="D647" i="1"/>
  <c r="D703" i="1"/>
  <c r="H550" i="1"/>
  <c r="D680" i="1"/>
  <c r="D708" i="1"/>
  <c r="D693" i="1"/>
  <c r="D622" i="1"/>
  <c r="D686" i="1"/>
  <c r="D631" i="1"/>
  <c r="D642" i="1"/>
  <c r="D709" i="1"/>
  <c r="D637" i="1"/>
  <c r="D616" i="1"/>
  <c r="D689" i="1"/>
  <c r="D627" i="1"/>
  <c r="D710" i="1"/>
  <c r="D633" i="1"/>
  <c r="D688" i="1"/>
  <c r="D625" i="1"/>
  <c r="D687" i="1"/>
  <c r="D700" i="1"/>
  <c r="D705" i="1"/>
  <c r="D630" i="1"/>
  <c r="D674" i="1"/>
  <c r="D690" i="1"/>
  <c r="D713" i="1"/>
  <c r="D696" i="1"/>
  <c r="D712" i="1"/>
  <c r="D626" i="1"/>
  <c r="D646" i="1"/>
  <c r="D683" i="1"/>
  <c r="D618" i="1"/>
  <c r="D692" i="1"/>
  <c r="D639" i="1"/>
  <c r="D699" i="1"/>
  <c r="D682" i="1"/>
  <c r="D684" i="1"/>
  <c r="D697" i="1"/>
  <c r="D636" i="1"/>
  <c r="D698" i="1"/>
  <c r="D620" i="1"/>
  <c r="D673" i="1"/>
  <c r="D668" i="1"/>
  <c r="D643" i="1"/>
  <c r="D695" i="1"/>
  <c r="D624" i="1"/>
  <c r="D681" i="1"/>
  <c r="D644" i="1"/>
  <c r="D704" i="1"/>
  <c r="D628" i="1"/>
  <c r="D711" i="1"/>
  <c r="D706" i="1"/>
  <c r="D617" i="1"/>
  <c r="D685" i="1"/>
  <c r="D707" i="1"/>
  <c r="D694" i="1"/>
  <c r="D635" i="1"/>
  <c r="D677" i="1"/>
  <c r="D634" i="1"/>
  <c r="D672" i="1"/>
  <c r="D638" i="1"/>
  <c r="D678" i="1"/>
  <c r="D670" i="1"/>
  <c r="D621" i="1"/>
  <c r="D671" i="1"/>
  <c r="D640" i="1"/>
  <c r="D669" i="1"/>
  <c r="H520" i="1"/>
  <c r="H517" i="1"/>
  <c r="H518" i="1"/>
  <c r="H514" i="1"/>
  <c r="H509" i="1"/>
  <c r="H508" i="1"/>
  <c r="H512" i="1"/>
  <c r="G511" i="1"/>
  <c r="H511" i="1" s="1"/>
  <c r="H510" i="1"/>
  <c r="H522" i="1"/>
  <c r="H513" i="1"/>
  <c r="C21" i="9"/>
  <c r="C496" i="1"/>
  <c r="C668" i="1"/>
  <c r="J734" i="1"/>
  <c r="J815" i="1" s="1"/>
  <c r="CE67" i="1"/>
  <c r="CE71" i="1" s="1"/>
  <c r="C716" i="1" s="1"/>
  <c r="C17" i="9"/>
  <c r="J733" i="10"/>
  <c r="J814" i="10" s="1"/>
  <c r="H545" i="1"/>
  <c r="F545" i="1"/>
  <c r="F525" i="1"/>
  <c r="H525" i="1" s="1"/>
  <c r="H529" i="1"/>
  <c r="F529" i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H515" i="1" l="1"/>
  <c r="H501" i="1"/>
  <c r="D396" i="1"/>
  <c r="C151" i="8" s="1"/>
  <c r="E623" i="1"/>
  <c r="E716" i="1" s="1"/>
  <c r="G526" i="1"/>
  <c r="H526" i="1" s="1"/>
  <c r="D715" i="1"/>
  <c r="C715" i="1"/>
  <c r="E612" i="1"/>
  <c r="I373" i="9"/>
  <c r="G496" i="1"/>
  <c r="H496" i="1" s="1"/>
  <c r="C433" i="1"/>
  <c r="C441" i="1" s="1"/>
  <c r="J816" i="1"/>
  <c r="I369" i="9"/>
  <c r="J815" i="10"/>
  <c r="E639" i="1" l="1"/>
  <c r="E688" i="1"/>
  <c r="E700" i="1"/>
  <c r="E710" i="1"/>
  <c r="E668" i="1"/>
  <c r="E673" i="1"/>
  <c r="E638" i="1"/>
  <c r="E634" i="1"/>
  <c r="E670" i="1"/>
  <c r="E675" i="1"/>
  <c r="E677" i="1"/>
  <c r="E706" i="1"/>
  <c r="E694" i="1"/>
  <c r="E644" i="1"/>
  <c r="E681" i="1"/>
  <c r="E696" i="1"/>
  <c r="E646" i="1"/>
  <c r="E712" i="1"/>
  <c r="E642" i="1"/>
  <c r="E678" i="1"/>
  <c r="E629" i="1"/>
  <c r="E676" i="1"/>
  <c r="E704" i="1"/>
  <c r="E695" i="1"/>
  <c r="E682" i="1"/>
  <c r="E687" i="1"/>
  <c r="E699" i="1"/>
  <c r="E632" i="1"/>
  <c r="E703" i="1"/>
  <c r="E689" i="1"/>
  <c r="E693" i="1"/>
  <c r="E705" i="1"/>
  <c r="E626" i="1"/>
  <c r="E635" i="1"/>
  <c r="E627" i="1"/>
  <c r="E711" i="1"/>
  <c r="E645" i="1"/>
  <c r="E698" i="1"/>
  <c r="E628" i="1"/>
  <c r="E692" i="1"/>
  <c r="E686" i="1"/>
  <c r="E690" i="1"/>
  <c r="E637" i="1"/>
  <c r="E709" i="1"/>
  <c r="E680" i="1"/>
  <c r="E669" i="1"/>
  <c r="E672" i="1"/>
  <c r="E683" i="1"/>
  <c r="E647" i="1"/>
  <c r="E641" i="1"/>
  <c r="E707" i="1"/>
  <c r="E624" i="1"/>
  <c r="F624" i="1" s="1"/>
  <c r="E701" i="1"/>
  <c r="E631" i="1"/>
  <c r="E679" i="1"/>
  <c r="E691" i="1"/>
  <c r="E685" i="1"/>
  <c r="E708" i="1"/>
  <c r="E636" i="1"/>
  <c r="E633" i="1"/>
  <c r="E702" i="1"/>
  <c r="E674" i="1"/>
  <c r="E625" i="1"/>
  <c r="E671" i="1"/>
  <c r="E713" i="1"/>
  <c r="E684" i="1"/>
  <c r="E640" i="1"/>
  <c r="E643" i="1"/>
  <c r="E630" i="1"/>
  <c r="E697" i="1"/>
  <c r="F689" i="1" l="1"/>
  <c r="F675" i="1"/>
  <c r="F711" i="1"/>
  <c r="F634" i="1"/>
  <c r="F676" i="1"/>
  <c r="F704" i="1"/>
  <c r="F627" i="1"/>
  <c r="F700" i="1"/>
  <c r="F674" i="1"/>
  <c r="F713" i="1"/>
  <c r="F709" i="1"/>
  <c r="F683" i="1"/>
  <c r="F625" i="1"/>
  <c r="G625" i="1" s="1"/>
  <c r="F643" i="1"/>
  <c r="F681" i="1"/>
  <c r="F680" i="1"/>
  <c r="F703" i="1"/>
  <c r="F631" i="1"/>
  <c r="F687" i="1"/>
  <c r="F696" i="1"/>
  <c r="F640" i="1"/>
  <c r="F646" i="1"/>
  <c r="F645" i="1"/>
  <c r="F695" i="1"/>
  <c r="F706" i="1"/>
  <c r="F691" i="1"/>
  <c r="F636" i="1"/>
  <c r="F638" i="1"/>
  <c r="F710" i="1"/>
  <c r="F670" i="1"/>
  <c r="F684" i="1"/>
  <c r="F697" i="1"/>
  <c r="F668" i="1"/>
  <c r="F628" i="1"/>
  <c r="F707" i="1"/>
  <c r="F671" i="1"/>
  <c r="F688" i="1"/>
  <c r="F708" i="1"/>
  <c r="F679" i="1"/>
  <c r="F682" i="1"/>
  <c r="F630" i="1"/>
  <c r="F692" i="1"/>
  <c r="F712" i="1"/>
  <c r="F701" i="1"/>
  <c r="F633" i="1"/>
  <c r="F686" i="1"/>
  <c r="F690" i="1"/>
  <c r="F698" i="1"/>
  <c r="F647" i="1"/>
  <c r="F702" i="1"/>
  <c r="F669" i="1"/>
  <c r="F699" i="1"/>
  <c r="F632" i="1"/>
  <c r="F641" i="1"/>
  <c r="F693" i="1"/>
  <c r="F629" i="1"/>
  <c r="F642" i="1"/>
  <c r="F626" i="1"/>
  <c r="F672" i="1"/>
  <c r="F637" i="1"/>
  <c r="F644" i="1"/>
  <c r="F678" i="1"/>
  <c r="F694" i="1"/>
  <c r="F677" i="1"/>
  <c r="F639" i="1"/>
  <c r="F635" i="1"/>
  <c r="F673" i="1"/>
  <c r="F705" i="1"/>
  <c r="F685" i="1"/>
  <c r="F716" i="1"/>
  <c r="E715" i="1"/>
  <c r="G688" i="1" l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F715" i="1"/>
  <c r="H628" i="1" l="1"/>
  <c r="G715" i="1"/>
  <c r="H683" i="1" l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713" i="1"/>
  <c r="H641" i="1"/>
  <c r="H671" i="1"/>
  <c r="H644" i="1"/>
  <c r="H673" i="1"/>
  <c r="H643" i="1"/>
  <c r="H630" i="1"/>
  <c r="H672" i="1"/>
  <c r="H639" i="1"/>
  <c r="H697" i="1"/>
  <c r="H688" i="1"/>
  <c r="H694" i="1"/>
  <c r="H702" i="1"/>
  <c r="H687" i="1"/>
  <c r="H711" i="1"/>
  <c r="H674" i="1"/>
  <c r="H631" i="1"/>
  <c r="H710" i="1"/>
  <c r="H691" i="1"/>
  <c r="H642" i="1"/>
  <c r="H696" i="1"/>
  <c r="H709" i="1"/>
  <c r="H678" i="1"/>
  <c r="H684" i="1"/>
  <c r="H699" i="1"/>
  <c r="H705" i="1"/>
  <c r="H701" i="1"/>
  <c r="H690" i="1"/>
  <c r="H670" i="1"/>
  <c r="H637" i="1"/>
  <c r="H629" i="1"/>
  <c r="H695" i="1"/>
  <c r="H704" i="1"/>
  <c r="H635" i="1"/>
  <c r="H645" i="1"/>
  <c r="H681" i="1"/>
  <c r="H679" i="1"/>
  <c r="H708" i="1"/>
  <c r="H686" i="1"/>
  <c r="H693" i="1"/>
  <c r="H632" i="1"/>
  <c r="H692" i="1"/>
  <c r="H676" i="1"/>
  <c r="H716" i="1"/>
  <c r="H668" i="1"/>
  <c r="H640" i="1"/>
  <c r="H669" i="1"/>
  <c r="H700" i="1"/>
  <c r="H646" i="1"/>
  <c r="H677" i="1"/>
  <c r="H715" i="1" l="1"/>
  <c r="I629" i="1"/>
  <c r="I635" i="1" l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715" i="1" l="1"/>
  <c r="J630" i="1"/>
  <c r="J637" i="1" l="1"/>
  <c r="J678" i="1"/>
  <c r="J702" i="1"/>
  <c r="J695" i="1"/>
  <c r="J633" i="1"/>
  <c r="J704" i="1"/>
  <c r="J705" i="1"/>
  <c r="J713" i="1"/>
  <c r="J716" i="1"/>
  <c r="J696" i="1"/>
  <c r="J671" i="1"/>
  <c r="J691" i="1"/>
  <c r="J709" i="1"/>
  <c r="J641" i="1"/>
  <c r="J683" i="1"/>
  <c r="J710" i="1"/>
  <c r="J638" i="1"/>
  <c r="J677" i="1"/>
  <c r="J706" i="1"/>
  <c r="J690" i="1"/>
  <c r="J708" i="1"/>
  <c r="J688" i="1"/>
  <c r="J670" i="1"/>
  <c r="J669" i="1"/>
  <c r="J686" i="1"/>
  <c r="J679" i="1"/>
  <c r="J703" i="1"/>
  <c r="J682" i="1"/>
  <c r="J647" i="1"/>
  <c r="J684" i="1"/>
  <c r="J645" i="1"/>
  <c r="J676" i="1"/>
  <c r="J711" i="1"/>
  <c r="J712" i="1"/>
  <c r="J634" i="1"/>
  <c r="J672" i="1"/>
  <c r="J694" i="1"/>
  <c r="J693" i="1"/>
  <c r="J697" i="1"/>
  <c r="J632" i="1"/>
  <c r="J681" i="1"/>
  <c r="J640" i="1"/>
  <c r="J673" i="1"/>
  <c r="J639" i="1"/>
  <c r="J707" i="1"/>
  <c r="J646" i="1"/>
  <c r="J680" i="1"/>
  <c r="J644" i="1"/>
  <c r="J631" i="1"/>
  <c r="J636" i="1"/>
  <c r="J642" i="1"/>
  <c r="J701" i="1"/>
  <c r="J692" i="1"/>
  <c r="J698" i="1"/>
  <c r="J699" i="1"/>
  <c r="J643" i="1"/>
  <c r="J675" i="1"/>
  <c r="J674" i="1"/>
  <c r="J635" i="1"/>
  <c r="J668" i="1"/>
  <c r="J700" i="1"/>
  <c r="J689" i="1"/>
  <c r="J687" i="1"/>
  <c r="J685" i="1"/>
  <c r="K644" i="1" l="1"/>
  <c r="K685" i="1" s="1"/>
  <c r="J715" i="1"/>
  <c r="L647" i="1"/>
  <c r="L678" i="1" s="1"/>
  <c r="K694" i="1" l="1"/>
  <c r="K687" i="1"/>
  <c r="K713" i="1"/>
  <c r="K710" i="1"/>
  <c r="K691" i="1"/>
  <c r="L671" i="1"/>
  <c r="L689" i="1"/>
  <c r="L711" i="1"/>
  <c r="L690" i="1"/>
  <c r="L694" i="1"/>
  <c r="L713" i="1"/>
  <c r="M713" i="1" s="1"/>
  <c r="F215" i="9" s="1"/>
  <c r="L696" i="1"/>
  <c r="L710" i="1"/>
  <c r="K701" i="1"/>
  <c r="L675" i="1"/>
  <c r="L699" i="1"/>
  <c r="L698" i="1"/>
  <c r="L706" i="1"/>
  <c r="L716" i="1"/>
  <c r="L707" i="1"/>
  <c r="L708" i="1"/>
  <c r="L692" i="1"/>
  <c r="L670" i="1"/>
  <c r="K698" i="1"/>
  <c r="K686" i="1"/>
  <c r="K697" i="1"/>
  <c r="K699" i="1"/>
  <c r="K680" i="1"/>
  <c r="L703" i="1"/>
  <c r="L700" i="1"/>
  <c r="L712" i="1"/>
  <c r="L687" i="1"/>
  <c r="L701" i="1"/>
  <c r="L674" i="1"/>
  <c r="L679" i="1"/>
  <c r="L691" i="1"/>
  <c r="L682" i="1"/>
  <c r="L668" i="1"/>
  <c r="L704" i="1"/>
  <c r="L681" i="1"/>
  <c r="L685" i="1"/>
  <c r="M685" i="1" s="1"/>
  <c r="Y751" i="1" s="1"/>
  <c r="L688" i="1"/>
  <c r="L695" i="1"/>
  <c r="L680" i="1"/>
  <c r="M680" i="1" s="1"/>
  <c r="K696" i="1"/>
  <c r="K693" i="1"/>
  <c r="K688" i="1"/>
  <c r="K677" i="1"/>
  <c r="K707" i="1"/>
  <c r="K704" i="1"/>
  <c r="K671" i="1"/>
  <c r="K679" i="1"/>
  <c r="K706" i="1"/>
  <c r="K668" i="1"/>
  <c r="K708" i="1"/>
  <c r="K673" i="1"/>
  <c r="K705" i="1"/>
  <c r="K681" i="1"/>
  <c r="K690" i="1"/>
  <c r="K689" i="1"/>
  <c r="K684" i="1"/>
  <c r="K683" i="1"/>
  <c r="K670" i="1"/>
  <c r="K712" i="1"/>
  <c r="K678" i="1"/>
  <c r="M678" i="1" s="1"/>
  <c r="F55" i="9" s="1"/>
  <c r="K672" i="1"/>
  <c r="K675" i="1"/>
  <c r="K695" i="1"/>
  <c r="K716" i="1"/>
  <c r="K702" i="1"/>
  <c r="K674" i="1"/>
  <c r="K711" i="1"/>
  <c r="M711" i="1" s="1"/>
  <c r="K669" i="1"/>
  <c r="K709" i="1"/>
  <c r="K703" i="1"/>
  <c r="K692" i="1"/>
  <c r="K676" i="1"/>
  <c r="K700" i="1"/>
  <c r="K682" i="1"/>
  <c r="L684" i="1"/>
  <c r="L677" i="1"/>
  <c r="L697" i="1"/>
  <c r="L686" i="1"/>
  <c r="L676" i="1"/>
  <c r="L673" i="1"/>
  <c r="L683" i="1"/>
  <c r="L693" i="1"/>
  <c r="L672" i="1"/>
  <c r="L709" i="1"/>
  <c r="L702" i="1"/>
  <c r="L705" i="1"/>
  <c r="L669" i="1"/>
  <c r="M689" i="1" l="1"/>
  <c r="C119" i="9" s="1"/>
  <c r="M687" i="1"/>
  <c r="H87" i="9" s="1"/>
  <c r="M671" i="1"/>
  <c r="F23" i="9" s="1"/>
  <c r="M688" i="1"/>
  <c r="I87" i="9" s="1"/>
  <c r="M707" i="1"/>
  <c r="Y773" i="1" s="1"/>
  <c r="M696" i="1"/>
  <c r="Y762" i="1" s="1"/>
  <c r="M710" i="1"/>
  <c r="Y776" i="1" s="1"/>
  <c r="M694" i="1"/>
  <c r="H119" i="9" s="1"/>
  <c r="M686" i="1"/>
  <c r="G87" i="9" s="1"/>
  <c r="M703" i="1"/>
  <c r="C183" i="9" s="1"/>
  <c r="M691" i="1"/>
  <c r="E119" i="9" s="1"/>
  <c r="M682" i="1"/>
  <c r="C87" i="9" s="1"/>
  <c r="M699" i="1"/>
  <c r="F151" i="9" s="1"/>
  <c r="M690" i="1"/>
  <c r="D119" i="9" s="1"/>
  <c r="M708" i="1"/>
  <c r="Y774" i="1" s="1"/>
  <c r="M697" i="1"/>
  <c r="Y763" i="1" s="1"/>
  <c r="M701" i="1"/>
  <c r="H151" i="9" s="1"/>
  <c r="M674" i="1"/>
  <c r="Y740" i="1" s="1"/>
  <c r="M706" i="1"/>
  <c r="Y772" i="1" s="1"/>
  <c r="M668" i="1"/>
  <c r="Y734" i="1" s="1"/>
  <c r="M675" i="1"/>
  <c r="Y741" i="1" s="1"/>
  <c r="M670" i="1"/>
  <c r="Y736" i="1" s="1"/>
  <c r="M709" i="1"/>
  <c r="I183" i="9" s="1"/>
  <c r="M700" i="1"/>
  <c r="Y766" i="1" s="1"/>
  <c r="M692" i="1"/>
  <c r="Y758" i="1" s="1"/>
  <c r="M698" i="1"/>
  <c r="E151" i="9" s="1"/>
  <c r="M693" i="1"/>
  <c r="G119" i="9" s="1"/>
  <c r="M704" i="1"/>
  <c r="D183" i="9" s="1"/>
  <c r="Y755" i="1"/>
  <c r="M679" i="1"/>
  <c r="Y745" i="1" s="1"/>
  <c r="Y746" i="1"/>
  <c r="H55" i="9"/>
  <c r="M681" i="1"/>
  <c r="I55" i="9" s="1"/>
  <c r="M705" i="1"/>
  <c r="M673" i="1"/>
  <c r="H23" i="9" s="1"/>
  <c r="M677" i="1"/>
  <c r="E55" i="9" s="1"/>
  <c r="M702" i="1"/>
  <c r="I151" i="9" s="1"/>
  <c r="M684" i="1"/>
  <c r="M695" i="1"/>
  <c r="Y761" i="1" s="1"/>
  <c r="M712" i="1"/>
  <c r="Y778" i="1" s="1"/>
  <c r="K715" i="1"/>
  <c r="M683" i="1"/>
  <c r="D87" i="9" s="1"/>
  <c r="Y777" i="1"/>
  <c r="D215" i="9"/>
  <c r="M676" i="1"/>
  <c r="F87" i="9"/>
  <c r="M669" i="1"/>
  <c r="M672" i="1"/>
  <c r="Y744" i="1"/>
  <c r="Y779" i="1"/>
  <c r="L715" i="1"/>
  <c r="F183" i="9" l="1"/>
  <c r="Y753" i="1"/>
  <c r="Y764" i="1"/>
  <c r="Y769" i="1"/>
  <c r="Y737" i="1"/>
  <c r="Y775" i="1"/>
  <c r="Y752" i="1"/>
  <c r="Y754" i="1"/>
  <c r="C151" i="9"/>
  <c r="E23" i="9"/>
  <c r="G183" i="9"/>
  <c r="Y765" i="1"/>
  <c r="Y757" i="1"/>
  <c r="C215" i="9"/>
  <c r="Y770" i="1"/>
  <c r="Y760" i="1"/>
  <c r="Y756" i="1"/>
  <c r="H183" i="9"/>
  <c r="D151" i="9"/>
  <c r="Y748" i="1"/>
  <c r="Y747" i="1"/>
  <c r="Y749" i="1"/>
  <c r="E215" i="9"/>
  <c r="I23" i="9"/>
  <c r="Y759" i="1"/>
  <c r="C23" i="9"/>
  <c r="Y767" i="1"/>
  <c r="C55" i="9"/>
  <c r="G55" i="9"/>
  <c r="F119" i="9"/>
  <c r="G151" i="9"/>
  <c r="Y739" i="1"/>
  <c r="Y743" i="1"/>
  <c r="I119" i="9"/>
  <c r="E183" i="9"/>
  <c r="Y771" i="1"/>
  <c r="Y768" i="1"/>
  <c r="Y750" i="1"/>
  <c r="E87" i="9"/>
  <c r="Y738" i="1"/>
  <c r="G23" i="9"/>
  <c r="Y735" i="1"/>
  <c r="D23" i="9"/>
  <c r="D55" i="9"/>
  <c r="Y742" i="1"/>
  <c r="M715" i="1"/>
  <c r="Y815" i="1" l="1"/>
</calcChain>
</file>

<file path=xl/sharedStrings.xml><?xml version="1.0" encoding="utf-8"?>
<sst xmlns="http://schemas.openxmlformats.org/spreadsheetml/2006/main" count="4939" uniqueCount="1280">
  <si>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</si>
  <si>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</si>
  <si>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</si>
  <si>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</si>
  <si>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</si>
  <si>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</si>
  <si>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</si>
  <si>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</si>
  <si>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</si>
  <si>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</si>
  <si>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</si>
  <si>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</si>
  <si>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</si>
  <si>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</si>
  <si>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</si>
  <si>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</si>
  <si>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</si>
  <si>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</si>
  <si>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</si>
  <si>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</si>
  <si>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</si>
  <si>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</si>
  <si>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</si>
  <si>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</si>
  <si>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</si>
  <si>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</si>
  <si>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</si>
  <si>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</si>
  <si>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</si>
  <si>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</si>
  <si>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</si>
  <si>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</si>
  <si>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</si>
  <si>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</si>
  <si>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</si>
  <si>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</si>
  <si>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</si>
  <si>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</si>
  <si>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</si>
  <si>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</si>
  <si>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</si>
  <si>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</si>
  <si>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</si>
  <si>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</si>
  <si>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</si>
  <si>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</si>
  <si>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</si>
  <si>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</si>
  <si>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</si>
  <si>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</si>
  <si>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</si>
  <si>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</si>
  <si>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</si>
  <si>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</si>
  <si>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</si>
  <si>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</si>
  <si>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</si>
  <si>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</si>
  <si>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</si>
  <si>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</si>
  <si>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</si>
  <si>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</si>
  <si>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</si>
  <si>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</si>
  <si>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</si>
  <si>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</si>
  <si>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</si>
  <si>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</si>
  <si>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</si>
  <si>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</si>
  <si>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</si>
  <si>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</si>
  <si>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</si>
  <si>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</si>
  <si>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</si>
  <si>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</si>
  <si>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</si>
  <si>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</si>
  <si>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</si>
  <si>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</si>
  <si>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</si>
  <si>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</si>
  <si>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</si>
  <si>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</si>
  <si>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</si>
  <si>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</si>
  <si>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</si>
  <si>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</si>
  <si>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</si>
  <si>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</si>
  <si>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</si>
  <si>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</si>
  <si>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</si>
  <si>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</si>
  <si>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</si>
  <si>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</si>
  <si>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</si>
  <si>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</si>
  <si>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</si>
  <si>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</si>
  <si>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</si>
  <si>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</si>
  <si>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</si>
  <si>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</si>
  <si>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</si>
  <si>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</si>
  <si>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</si>
  <si>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</si>
  <si>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</si>
  <si>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</si>
  <si>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</si>
  <si>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</si>
  <si>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</si>
  <si>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</si>
  <si>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</si>
  <si>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</si>
  <si>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</si>
  <si>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</si>
  <si>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</si>
  <si>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</si>
  <si>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</si>
  <si>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</si>
  <si>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</si>
  <si>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</si>
  <si>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</si>
  <si>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</si>
  <si>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</si>
  <si>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</si>
  <si>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</si>
  <si>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</si>
  <si>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</si>
  <si>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</si>
  <si>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</si>
  <si>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</si>
  <si>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</si>
  <si>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</si>
  <si>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</si>
  <si>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</si>
  <si>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</si>
  <si>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</si>
  <si>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</si>
  <si>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</si>
  <si>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</si>
  <si>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</si>
  <si>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</si>
  <si>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</si>
  <si>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</si>
  <si>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</si>
  <si>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</si>
  <si>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</si>
  <si>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</si>
  <si>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</si>
  <si>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</si>
  <si>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</si>
  <si>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</si>
  <si>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</si>
  <si>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</si>
  <si>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</si>
  <si>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</si>
  <si>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</si>
  <si>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</si>
  <si>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</si>
  <si>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</si>
  <si>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</si>
  <si>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</si>
  <si>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</si>
  <si>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</si>
  <si>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</si>
  <si>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</si>
  <si>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</si>
  <si>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</si>
  <si>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</si>
  <si>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</si>
  <si>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</si>
  <si>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</si>
  <si>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</si>
  <si>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</si>
  <si>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</si>
  <si>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</si>
  <si>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</si>
  <si>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</si>
  <si>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</si>
  <si>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</si>
  <si>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</si>
  <si>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</si>
  <si>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</si>
  <si>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</si>
  <si>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</si>
  <si>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</si>
  <si>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</si>
  <si>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</si>
  <si>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</si>
  <si>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</si>
  <si>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</si>
  <si>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</si>
  <si>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</si>
  <si>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</si>
  <si>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</si>
  <si>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</si>
  <si>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</si>
  <si>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</si>
  <si>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</si>
  <si>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</si>
  <si>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</si>
  <si>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</si>
  <si>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</si>
  <si>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</si>
  <si>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</si>
  <si>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</si>
  <si>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</si>
  <si>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</si>
  <si>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</si>
  <si>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</si>
  <si>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</si>
  <si>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</si>
  <si>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</si>
  <si>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</si>
  <si>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</si>
  <si>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</si>
  <si>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</si>
  <si>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</si>
  <si>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</si>
  <si>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</si>
  <si>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</si>
  <si>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</si>
  <si>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</si>
  <si>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</si>
  <si>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</si>
  <si>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</si>
  <si>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</si>
  <si>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</si>
  <si>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</si>
  <si>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</si>
  <si>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</si>
  <si>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</si>
  <si>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</si>
  <si>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</si>
  <si>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</si>
  <si>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</si>
  <si>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</si>
  <si>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</si>
  <si>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</si>
  <si>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</si>
  <si>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</si>
  <si>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</si>
  <si>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</si>
  <si>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</si>
  <si>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</si>
  <si>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</si>
  <si>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</si>
  <si>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</si>
  <si>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</si>
  <si>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</si>
  <si>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</si>
  <si>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</si>
  <si>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</si>
  <si>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</si>
  <si>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</si>
  <si>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</si>
  <si>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</si>
  <si>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</si>
  <si>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</si>
  <si>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</si>
  <si>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</si>
  <si>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</si>
  <si>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</si>
  <si>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</si>
  <si>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</si>
  <si>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</si>
  <si>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</si>
  <si>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</si>
  <si>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</si>
  <si>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</si>
  <si>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</si>
  <si>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</si>
  <si>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</si>
  <si>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</si>
  <si>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</si>
  <si>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</si>
  <si>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</si>
  <si>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</si>
  <si>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</si>
  <si>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</si>
  <si>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</si>
  <si>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</si>
  <si>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</si>
  <si>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</si>
  <si>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</si>
  <si>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</si>
  <si>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</si>
  <si>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</si>
  <si>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</si>
  <si>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</si>
  <si>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</si>
  <si>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</si>
  <si>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</si>
  <si>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</si>
  <si>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</si>
  <si>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</si>
  <si>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</si>
  <si>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</si>
  <si>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</si>
  <si>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</si>
  <si>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</si>
  <si>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</si>
  <si>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</si>
  <si>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</si>
  <si>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</si>
  <si>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</si>
  <si>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</si>
  <si>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</si>
  <si>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</si>
  <si>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</si>
  <si>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</si>
  <si>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</si>
  <si>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</si>
  <si>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</si>
  <si>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</si>
  <si>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</si>
  <si>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</si>
  <si>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</si>
  <si>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</si>
  <si>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</si>
  <si>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</si>
  <si>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</si>
  <si>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</si>
  <si>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</si>
  <si>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</si>
  <si>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</si>
  <si>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</si>
  <si>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</si>
  <si>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</si>
  <si>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</si>
  <si>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</si>
  <si>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</si>
  <si>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</si>
  <si>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</si>
  <si>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</si>
  <si>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</si>
  <si>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</si>
  <si>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</si>
  <si>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</si>
  <si>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</si>
  <si>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</si>
  <si>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</si>
  <si>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</si>
  <si>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</si>
  <si>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</si>
  <si>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</si>
  <si>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</si>
  <si>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</si>
  <si>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</si>
  <si>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</si>
  <si>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</si>
  <si>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</si>
  <si>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</si>
  <si>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</si>
  <si>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</si>
  <si>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</si>
  <si>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</si>
  <si>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</si>
  <si>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</si>
  <si>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</si>
  <si>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</si>
  <si>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</si>
  <si>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</si>
  <si>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</si>
  <si>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</si>
  <si>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</si>
  <si>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</si>
  <si>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</si>
  <si>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</si>
  <si>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</si>
  <si>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</si>
  <si>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</si>
  <si>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</si>
  <si>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</si>
  <si>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</si>
  <si>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</si>
  <si>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</si>
  <si>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</si>
  <si>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</si>
  <si>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</si>
  <si>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</si>
  <si>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</si>
  <si>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</si>
  <si>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</si>
  <si>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</si>
  <si>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</si>
  <si>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</si>
  <si>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</si>
  <si>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</si>
  <si>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</si>
  <si>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</si>
  <si>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</si>
  <si>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</si>
  <si>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</si>
  <si>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</si>
  <si>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</si>
  <si>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</si>
  <si>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</si>
  <si>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</si>
  <si>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</si>
  <si>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</si>
  <si>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</si>
  <si>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</si>
  <si>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</si>
  <si>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</si>
  <si>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</si>
  <si>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</si>
  <si>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</si>
  <si>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</si>
  <si>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</si>
  <si>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</si>
  <si>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</si>
  <si>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</si>
  <si>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</si>
  <si>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</si>
  <si>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</si>
  <si>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</si>
  <si>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</si>
  <si>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</si>
  <si>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</si>
  <si>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</si>
  <si>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</si>
  <si>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</si>
  <si>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</si>
  <si>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</si>
  <si>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</si>
  <si>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</si>
  <si>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</si>
  <si>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</si>
  <si>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</si>
  <si>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</si>
  <si>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</si>
  <si>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</si>
  <si>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</si>
  <si>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</si>
  <si>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</si>
  <si>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</si>
  <si>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</si>
  <si>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</si>
  <si>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</si>
  <si>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</si>
  <si>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</si>
  <si>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</si>
  <si>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</si>
  <si>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</si>
  <si>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</si>
  <si>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</si>
  <si>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</si>
  <si>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</si>
  <si>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</si>
  <si>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</si>
  <si>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</si>
  <si>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</si>
  <si>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</si>
  <si>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</si>
  <si>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</si>
  <si>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</si>
  <si>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</si>
  <si>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</si>
  <si>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</si>
  <si>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</si>
  <si>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</si>
  <si>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</si>
  <si>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</si>
  <si>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</si>
  <si>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</si>
  <si>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</si>
  <si>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</si>
  <si>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</si>
  <si>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</si>
  <si>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</si>
  <si>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</si>
  <si>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</si>
  <si>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</si>
  <si>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</si>
  <si>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</si>
  <si>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</si>
  <si>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</si>
  <si>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</si>
  <si>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</si>
  <si>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</si>
  <si>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</si>
  <si>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</si>
  <si>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</si>
  <si>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</si>
  <si>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</si>
  <si>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</si>
  <si>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</si>
  <si>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</si>
  <si>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</si>
  <si>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</si>
  <si>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</si>
  <si>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</si>
  <si>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</si>
  <si>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</si>
  <si>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</si>
  <si>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</si>
  <si>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</si>
  <si>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</si>
  <si>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</si>
  <si>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</si>
  <si>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</si>
  <si>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</si>
  <si>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</si>
  <si>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</si>
  <si>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</si>
  <si>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</si>
  <si>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</si>
  <si>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</si>
  <si>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</si>
  <si>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</si>
  <si>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</si>
  <si>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</si>
  <si>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</si>
  <si>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</si>
  <si>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</si>
  <si>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</si>
  <si>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</si>
  <si>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</si>
  <si>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</si>
  <si>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</si>
  <si>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</si>
  <si>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</si>
  <si>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</si>
  <si>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</si>
  <si>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</si>
  <si>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</si>
  <si>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</si>
  <si>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</si>
  <si>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</si>
  <si>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</si>
  <si>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</si>
  <si>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</si>
  <si>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</si>
  <si>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</si>
  <si>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</si>
  <si>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</si>
  <si>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</si>
  <si>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</si>
  <si>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</si>
  <si>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</si>
  <si>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</si>
  <si>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</si>
  <si>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</si>
  <si>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</si>
  <si>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</si>
  <si>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</si>
  <si>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</si>
  <si>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</si>
  <si>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</si>
  <si>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</si>
  <si>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</si>
  <si>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</si>
  <si>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</si>
  <si>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</si>
  <si>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</si>
  <si>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</si>
  <si>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</si>
  <si>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</si>
  <si>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</si>
  <si>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</si>
  <si>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</si>
  <si>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</si>
  <si>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</si>
  <si>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</si>
  <si>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</si>
  <si>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</si>
  <si>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</si>
  <si>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</si>
  <si>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</si>
  <si>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</si>
  <si>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</si>
  <si>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</si>
  <si>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</si>
  <si>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</si>
  <si>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</si>
  <si>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</si>
  <si>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</si>
  <si>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</si>
  <si>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</si>
  <si>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</si>
  <si>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</si>
  <si>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</si>
  <si>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</si>
  <si>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</si>
  <si>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</si>
  <si>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</si>
  <si>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</si>
  <si>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</si>
  <si>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</si>
  <si>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</si>
  <si>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</si>
  <si>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</si>
  <si>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</si>
  <si>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</si>
  <si>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</si>
  <si>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</si>
  <si>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</si>
  <si>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</si>
  <si>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</si>
  <si>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</si>
  <si>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</si>
  <si>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</si>
  <si>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</si>
  <si>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</si>
  <si>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</si>
  <si>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</si>
  <si>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</si>
  <si>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</si>
  <si>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</si>
  <si>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</si>
  <si>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</si>
  <si>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</si>
  <si>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</si>
  <si>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</si>
  <si>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</si>
  <si>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</si>
  <si>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</si>
  <si>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</si>
  <si>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</si>
  <si>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</si>
  <si>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</si>
  <si>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</si>
  <si>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</si>
  <si>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</si>
  <si>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</si>
  <si>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</si>
  <si>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</si>
  <si>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</si>
  <si>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</si>
  <si>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</si>
  <si>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</si>
  <si>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</si>
  <si>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</si>
  <si>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</si>
  <si>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</si>
  <si>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</si>
  <si>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</si>
  <si>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</si>
  <si>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</si>
  <si>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</si>
  <si>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</si>
  <si>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</si>
  <si>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</si>
  <si>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</si>
  <si>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</si>
  <si>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</si>
  <si>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</si>
  <si>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</si>
  <si>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</si>
  <si>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</si>
  <si>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</si>
  <si>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</si>
  <si>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</si>
  <si>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</si>
  <si>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</si>
  <si>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</si>
  <si>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</si>
  <si>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</si>
  <si>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</si>
  <si>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</si>
  <si>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</si>
  <si>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</si>
  <si>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</si>
  <si>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</si>
  <si>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</si>
  <si>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</si>
  <si>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</si>
  <si>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</si>
  <si>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</si>
  <si>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</si>
  <si>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</si>
  <si>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</si>
  <si>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</si>
  <si>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</si>
  <si>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</si>
  <si>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</si>
  <si>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</si>
  <si>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</si>
  <si>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</si>
  <si>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</si>
  <si>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</si>
  <si>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</si>
  <si>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</si>
  <si>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</si>
  <si>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</si>
  <si>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</si>
  <si>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</si>
  <si>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</si>
  <si>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</si>
  <si>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</si>
  <si>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</si>
  <si>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</si>
  <si>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</si>
  <si>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</si>
  <si>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</si>
  <si>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</si>
  <si>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</si>
  <si>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</si>
  <si>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</si>
  <si>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</si>
  <si>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</si>
  <si>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</si>
  <si>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</si>
  <si>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</si>
  <si>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</si>
  <si>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</si>
  <si>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</si>
  <si>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</si>
  <si>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</si>
  <si>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</si>
  <si>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</si>
  <si>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</si>
  <si>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</si>
  <si>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</si>
  <si>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</si>
  <si>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</si>
  <si>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</si>
  <si>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</si>
  <si>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</si>
  <si>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</si>
  <si>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</si>
  <si>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</si>
  <si>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</si>
  <si>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</si>
  <si>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</si>
  <si>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</si>
  <si>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</si>
  <si>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</si>
  <si>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</si>
  <si>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</si>
  <si>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</si>
  <si>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</si>
  <si>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</si>
  <si>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</si>
  <si>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</si>
  <si>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</si>
  <si>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</si>
  <si>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</si>
  <si>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</si>
  <si>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</si>
  <si>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</si>
  <si>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</si>
  <si>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</si>
  <si>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</si>
  <si>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</si>
  <si>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</si>
  <si>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</si>
  <si>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</si>
  <si>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</si>
  <si>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</si>
  <si>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</si>
  <si>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</si>
  <si>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</si>
  <si>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</si>
  <si>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</si>
  <si>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</si>
  <si>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</si>
  <si>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</si>
  <si>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</si>
  <si>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</si>
  <si>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</si>
  <si>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</si>
  <si>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</si>
  <si>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</si>
  <si>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</si>
  <si>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</si>
  <si>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</si>
  <si>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</si>
  <si>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</si>
  <si>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</si>
  <si>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</si>
  <si>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</si>
  <si>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</si>
  <si>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</si>
  <si>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</si>
  <si>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</si>
  <si>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</si>
  <si>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</si>
  <si>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</si>
  <si>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</si>
  <si>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</si>
  <si>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</si>
  <si>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</si>
  <si>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</si>
  <si>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</si>
  <si>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</si>
  <si>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</si>
  <si>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</si>
  <si>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</si>
  <si>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</si>
  <si>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</si>
  <si>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</si>
  <si>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</si>
  <si>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</si>
  <si>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</si>
  <si>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</si>
  <si>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</si>
  <si>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</si>
  <si>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</si>
  <si>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</si>
  <si>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</si>
  <si>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</si>
  <si>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</si>
  <si>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</si>
  <si>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</si>
  <si>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</si>
  <si>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</si>
  <si>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</si>
  <si>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</si>
  <si>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</si>
  <si>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</si>
  <si>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</si>
  <si>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</si>
  <si>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</si>
  <si>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</si>
  <si>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</si>
  <si>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</si>
  <si>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</si>
  <si>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</si>
  <si>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</si>
  <si>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</si>
  <si>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</si>
  <si>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</si>
  <si>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</si>
  <si>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</si>
  <si>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</si>
  <si>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</si>
  <si>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</si>
  <si>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</si>
  <si>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</si>
  <si>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</si>
  <si>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</si>
  <si>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</si>
  <si>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</si>
  <si>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</si>
  <si>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</si>
  <si>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</si>
  <si>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</si>
  <si>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</si>
  <si>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</si>
  <si>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</si>
  <si>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</si>
  <si>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</si>
  <si>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</si>
  <si>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</si>
  <si>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</si>
  <si>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</si>
  <si>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</si>
  <si>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</si>
  <si>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</si>
  <si>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</si>
  <si>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</si>
  <si>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</si>
  <si>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</si>
  <si>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</si>
  <si>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</si>
  <si>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</si>
  <si>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</si>
  <si>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</si>
  <si>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</si>
  <si>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</si>
  <si>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</si>
  <si>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</si>
  <si>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</si>
  <si>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</si>
  <si>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</si>
  <si>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</si>
  <si>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</si>
  <si>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</si>
  <si>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</si>
  <si>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</si>
  <si>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</si>
  <si>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</si>
  <si>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</si>
  <si>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</si>
  <si>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</si>
  <si>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</si>
  <si>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</si>
  <si>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</si>
  <si>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</si>
  <si>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</si>
  <si>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</si>
  <si>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</si>
  <si>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</si>
  <si>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</si>
  <si>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</si>
  <si>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</si>
  <si>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</si>
  <si>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</si>
  <si>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</si>
  <si>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</si>
  <si>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</si>
  <si>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</si>
  <si>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</si>
  <si>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</si>
  <si>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</si>
  <si>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</si>
  <si>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</si>
  <si>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</si>
  <si>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</si>
  <si>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</si>
  <si>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</si>
  <si>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</si>
  <si>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</si>
  <si>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</si>
  <si>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</si>
  <si>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</si>
  <si>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</si>
  <si>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</si>
  <si>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</si>
  <si>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</si>
  <si>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</si>
  <si>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</si>
  <si>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</si>
  <si>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</si>
  <si>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</si>
  <si>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</si>
  <si>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</si>
  <si>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</si>
  <si>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</si>
  <si>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</si>
  <si>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</si>
  <si>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</si>
  <si>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</si>
  <si>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</si>
  <si>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</si>
  <si>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</si>
  <si>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</si>
  <si>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</si>
  <si>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</si>
  <si>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</si>
  <si>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</si>
  <si>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</si>
  <si>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</si>
  <si>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</si>
  <si>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</si>
  <si>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</si>
  <si>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</si>
  <si>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</si>
  <si>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</si>
  <si>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</si>
  <si>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</si>
  <si>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</si>
  <si>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</si>
  <si>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</si>
  <si>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</si>
  <si>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</si>
  <si>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</si>
  <si>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</si>
  <si>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</si>
  <si>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</si>
  <si>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</si>
  <si>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</si>
  <si>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</si>
  <si>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</si>
  <si>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</si>
  <si>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</si>
  <si>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</si>
  <si>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</si>
  <si>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</si>
  <si>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</si>
  <si>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</si>
  <si>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</si>
  <si>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</si>
  <si>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</si>
  <si>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</si>
  <si>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</si>
  <si>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</si>
  <si>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</si>
  <si>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</si>
  <si>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</si>
  <si>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</si>
  <si>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</si>
  <si>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</si>
  <si>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</si>
  <si>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</si>
  <si>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</si>
  <si>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</si>
  <si>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</si>
  <si>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</si>
  <si>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</si>
  <si>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</si>
  <si>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</si>
  <si>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</si>
  <si>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</si>
  <si>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</si>
  <si>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</si>
  <si>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</si>
  <si>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</si>
  <si>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</si>
  <si>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</si>
  <si>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</si>
  <si>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</si>
  <si>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</si>
  <si>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</si>
  <si>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</si>
  <si>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</si>
  <si>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</si>
  <si>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</si>
  <si>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</si>
  <si>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</si>
  <si>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</si>
  <si>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</si>
  <si>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</si>
  <si>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</si>
  <si>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</si>
  <si>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</si>
  <si>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</si>
  <si>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</si>
  <si>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</si>
  <si>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</si>
  <si>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</si>
  <si>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</si>
  <si>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</si>
  <si>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</si>
  <si>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</si>
  <si>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</si>
  <si>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</si>
  <si>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</si>
  <si>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</si>
  <si>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</si>
  <si>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</si>
  <si>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</si>
  <si>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</si>
  <si>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</si>
  <si>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</si>
  <si>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</si>
  <si>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</si>
  <si>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</si>
  <si>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</si>
  <si>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</si>
  <si>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</si>
  <si>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</si>
  <si>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</si>
  <si>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</si>
  <si>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</si>
  <si>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</si>
  <si>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</si>
  <si>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</si>
  <si>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</si>
  <si>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</si>
  <si>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</si>
  <si>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</si>
  <si>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</si>
  <si>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</si>
  <si>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</si>
  <si>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</si>
  <si>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</si>
  <si>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</si>
  <si>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</si>
  <si>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</si>
  <si>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</si>
  <si>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</si>
  <si>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</si>
  <si>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</si>
  <si>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</si>
  <si>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</si>
  <si>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</si>
  <si>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</si>
  <si>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</si>
  <si>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</si>
  <si>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</si>
  <si>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</si>
  <si>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</si>
  <si>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</si>
  <si>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</si>
  <si>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</si>
  <si>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</si>
  <si>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</si>
  <si>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</si>
  <si>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</si>
  <si>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</si>
  <si>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</si>
  <si>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</si>
  <si>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</si>
  <si>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</si>
  <si>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</si>
  <si>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</si>
  <si>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</si>
  <si>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</si>
  <si>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</si>
  <si>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</si>
  <si>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</si>
  <si>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</si>
  <si>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</si>
  <si>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</si>
  <si>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</si>
  <si>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</si>
  <si>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</si>
  <si>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</si>
  <si>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</si>
  <si>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</si>
  <si>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</si>
  <si>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</si>
  <si>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</si>
  <si>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</si>
  <si>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</si>
  <si>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</si>
  <si>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</si>
  <si>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</si>
  <si>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</si>
  <si>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</si>
  <si>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</si>
  <si>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</si>
  <si>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</si>
  <si>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</si>
  <si>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</si>
  <si>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</si>
  <si>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</si>
  <si>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</si>
  <si>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</si>
  <si>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</si>
  <si>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</si>
  <si>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</si>
  <si>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</si>
  <si>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</si>
  <si>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</si>
  <si>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</si>
  <si>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</si>
  <si>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</si>
  <si>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</si>
  <si>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</si>
  <si>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</si>
  <si>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</si>
  <si>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</si>
  <si>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</si>
  <si>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</si>
  <si>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</si>
  <si>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</si>
  <si>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</si>
  <si>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</si>
  <si>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</si>
  <si>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</si>
  <si>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</si>
  <si>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</si>
  <si>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</si>
  <si>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</si>
  <si>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</si>
  <si>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</si>
  <si>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</si>
  <si>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</si>
  <si>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</si>
  <si>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</si>
  <si>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</si>
  <si>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</si>
  <si>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</si>
  <si>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</si>
  <si>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</si>
  <si>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</si>
  <si>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</si>
  <si>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</si>
  <si>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</si>
  <si>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</si>
  <si>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</si>
  <si>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</si>
  <si>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</si>
  <si>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</si>
  <si>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</si>
  <si>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</si>
  <si>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</si>
  <si>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</si>
  <si>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</si>
  <si>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</si>
  <si>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</si>
  <si>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</si>
  <si>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</si>
  <si>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</si>
  <si>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</si>
  <si>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</si>
  <si>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</si>
  <si>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</si>
  <si>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</si>
  <si>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</si>
  <si>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</si>
  <si>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</si>
  <si>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</si>
  <si>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</si>
  <si>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</si>
  <si>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</si>
  <si>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</si>
  <si>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</si>
  <si>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</si>
  <si>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</si>
  <si>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</si>
  <si>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</si>
  <si>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</si>
  <si>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</si>
  <si>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</si>
  <si>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</si>
  <si>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</si>
  <si>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</si>
  <si>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</si>
  <si>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</si>
  <si>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</si>
  <si>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</si>
  <si>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</si>
  <si>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</si>
  <si>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</si>
  <si>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</si>
  <si>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</si>
  <si>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</si>
  <si>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</si>
  <si>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</si>
  <si>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</si>
  <si>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</si>
  <si>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</si>
  <si>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</si>
  <si>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</si>
  <si>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</si>
  <si>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</si>
  <si>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</si>
  <si>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</si>
  <si>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</si>
  <si>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</si>
  <si>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</si>
  <si>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</si>
  <si>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</si>
  <si>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</si>
  <si>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</si>
  <si>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</si>
  <si>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</si>
  <si>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</si>
  <si>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</si>
  <si>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</si>
  <si>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</si>
  <si>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</si>
  <si>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</si>
  <si>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</si>
  <si>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</si>
  <si>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</si>
  <si>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</si>
  <si>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</si>
  <si>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</si>
  <si>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</si>
  <si>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</si>
  <si>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</si>
  <si>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</si>
  <si>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</si>
  <si>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</si>
  <si>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</si>
  <si>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</si>
  <si>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</si>
  <si>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</si>
  <si>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</si>
  <si>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</si>
  <si>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</si>
  <si>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</si>
  <si>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</si>
  <si>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</si>
  <si>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</si>
  <si>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</si>
  <si>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</si>
  <si>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</si>
  <si>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</si>
  <si>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</si>
  <si>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</si>
  <si>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</si>
  <si>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</si>
  <si>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</si>
  <si>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</si>
  <si>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</si>
  <si>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</si>
  <si>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</si>
  <si>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06/30/2020</t>
  </si>
  <si>
    <t>131</t>
  </si>
  <si>
    <t>Overlake Hospital Medical Center</t>
  </si>
  <si>
    <t>1035 116th Ave NE</t>
  </si>
  <si>
    <t>Bellevue, WA  98004</t>
  </si>
  <si>
    <t>King</t>
  </si>
  <si>
    <t>J. Michael Marsh</t>
  </si>
  <si>
    <t>Andrew Tokar</t>
  </si>
  <si>
    <t>Russell Stockdale</t>
  </si>
  <si>
    <t>425-688-5000</t>
  </si>
  <si>
    <t>425-688-5750</t>
  </si>
  <si>
    <t>06/30/2021</t>
  </si>
  <si>
    <t>Robert Campbell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</si>
</sst>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Stuart\DEPT%20OF%20HEALTH\YEAR%20END%20REPORT\2020\DOH%20FY20%20PAGES%201-9\MGMT%20CONSOLE%20-%20PERIOD%20INS%20GROUP%20STATS%20-%20FY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_Stephanie\Bed%20Count\Set%20up%20bed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Stuart\DEPT%20OF%20HEALTH\YEAR%20END%20REPORT\2020\DOH%20FY20%20-%20OP%20VISI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Stuart\DEPT%20OF%20HEALTH\YEAR%20END%20REPORT\2020\RPT%20-%20DOH_ACT%20FY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Stuart\DEPT%20OF%20HEALTH\YEAR%20END%20REPORT\2020\FPBC%20F04%20Fixed%20Asset%20Rollforward%20Schedule%20FY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Audit%20External\2020\Final%20Audit\F_Fixed%20Assets\FPBC%20F10%20Accumulated%20Depreciation%20Rollforward%20FY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3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TD 2020 - JUN 2020"/>
    </sheetNames>
    <sheetDataSet>
      <sheetData sheetId="0">
        <row r="46">
          <cell r="B46">
            <v>15395</v>
          </cell>
          <cell r="E46">
            <v>64139</v>
          </cell>
        </row>
        <row r="47">
          <cell r="B47">
            <v>3290</v>
          </cell>
          <cell r="E47">
            <v>5210</v>
          </cell>
        </row>
        <row r="55">
          <cell r="B55">
            <v>6505</v>
          </cell>
          <cell r="E55">
            <v>33618</v>
          </cell>
        </row>
        <row r="63">
          <cell r="B63">
            <v>1226</v>
          </cell>
          <cell r="E63">
            <v>5829</v>
          </cell>
        </row>
        <row r="69">
          <cell r="B69">
            <v>7664</v>
          </cell>
          <cell r="E69">
            <v>24692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 Set Up Beds"/>
      <sheetName val="FY19 Set Up Beds "/>
      <sheetName val="FY18 Set Up Beds"/>
      <sheetName val="2017 Licensed Beds"/>
      <sheetName val="FY17"/>
      <sheetName val="FY16"/>
      <sheetName val="FY15"/>
      <sheetName val="FY14"/>
      <sheetName val="FY13"/>
      <sheetName val="FY12"/>
      <sheetName val="FY11"/>
      <sheetName val="FY10"/>
      <sheetName val="FY09"/>
      <sheetName val="FY08"/>
      <sheetName val="FY08 Cost Report"/>
      <sheetName val="2007"/>
      <sheetName val="2006"/>
      <sheetName val="2005"/>
      <sheetName val="2004"/>
      <sheetName val="2003"/>
      <sheetName val="Patient Beds2000"/>
    </sheetNames>
    <sheetDataSet>
      <sheetData sheetId="0">
        <row r="10">
          <cell r="O10">
            <v>49</v>
          </cell>
        </row>
        <row r="20">
          <cell r="O20">
            <v>195</v>
          </cell>
        </row>
        <row r="26">
          <cell r="O26">
            <v>42</v>
          </cell>
        </row>
        <row r="29">
          <cell r="O29">
            <v>14</v>
          </cell>
        </row>
        <row r="34">
          <cell r="O34">
            <v>40</v>
          </cell>
        </row>
        <row r="41">
          <cell r="B41">
            <v>349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LINE 140 - OP VISITS"/>
      <sheetName val="Sheet2"/>
      <sheetName val="Sheet3"/>
    </sheetNames>
    <sheetDataSet>
      <sheetData sheetId="0">
        <row r="46">
          <cell r="D46">
            <v>-176550</v>
          </cell>
        </row>
        <row r="47">
          <cell r="D47">
            <v>-26853</v>
          </cell>
        </row>
        <row r="48">
          <cell r="D48">
            <v>-336581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H YE20 PG3 (B6)"/>
      <sheetName val="DOH_ACT PG 2-3"/>
    </sheetNames>
    <sheetDataSet>
      <sheetData sheetId="0">
        <row r="13">
          <cell r="B13">
            <v>414982733</v>
          </cell>
        </row>
        <row r="14">
          <cell r="B14">
            <v>61793923</v>
          </cell>
        </row>
        <row r="15">
          <cell r="B15">
            <v>368089316</v>
          </cell>
        </row>
        <row r="20">
          <cell r="B20">
            <v>331175233</v>
          </cell>
        </row>
        <row r="21">
          <cell r="B21">
            <v>57217040</v>
          </cell>
        </row>
      </sheetData>
      <sheetData sheetId="1">
        <row r="26">
          <cell r="B26">
            <v>378223</v>
          </cell>
        </row>
        <row r="32">
          <cell r="B32">
            <v>6816551</v>
          </cell>
        </row>
        <row r="33">
          <cell r="B33">
            <v>1617848</v>
          </cell>
        </row>
        <row r="39">
          <cell r="B39">
            <v>580959</v>
          </cell>
        </row>
        <row r="40">
          <cell r="B40">
            <v>19273390</v>
          </cell>
        </row>
        <row r="47">
          <cell r="B47">
            <v>6991747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H YE20 SS4 (PG 5)"/>
      <sheetName val="6 30 20 by crp"/>
      <sheetName val="06 30 20 by class"/>
    </sheetNames>
    <sheetDataSet>
      <sheetData sheetId="0">
        <row r="57">
          <cell r="E57">
            <v>2151141.4</v>
          </cell>
          <cell r="G57">
            <v>0</v>
          </cell>
          <cell r="I57">
            <v>0</v>
          </cell>
        </row>
        <row r="59">
          <cell r="E59">
            <v>4895314.05</v>
          </cell>
          <cell r="G59">
            <v>0</v>
          </cell>
          <cell r="I59">
            <v>-203605.44</v>
          </cell>
        </row>
        <row r="61">
          <cell r="E61">
            <v>231396344.88000005</v>
          </cell>
          <cell r="G61">
            <v>23225037.899999999</v>
          </cell>
          <cell r="I61">
            <v>-1837457.2600000002</v>
          </cell>
        </row>
        <row r="63">
          <cell r="E63">
            <v>46019822.539999992</v>
          </cell>
          <cell r="G63">
            <v>3131760.71</v>
          </cell>
          <cell r="I63">
            <v>-1713673.5</v>
          </cell>
        </row>
        <row r="65">
          <cell r="E65">
            <v>232126092.66</v>
          </cell>
          <cell r="G65">
            <v>5299688.5100000007</v>
          </cell>
          <cell r="I65">
            <v>-23808442.420000002</v>
          </cell>
        </row>
        <row r="67">
          <cell r="E67">
            <v>84644447.359999999</v>
          </cell>
          <cell r="G67">
            <v>87285774.819999993</v>
          </cell>
          <cell r="I67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H SS-4 (PG 5)"/>
      <sheetName val="6 30 20 by crp"/>
      <sheetName val="6 30 20 by class"/>
    </sheetNames>
    <sheetDataSet>
      <sheetData sheetId="0">
        <row r="52">
          <cell r="E52">
            <v>4246004.58</v>
          </cell>
          <cell r="G52">
            <v>98381.11</v>
          </cell>
          <cell r="I52">
            <v>-198441.5</v>
          </cell>
        </row>
        <row r="56">
          <cell r="E56">
            <v>34253088.289999999</v>
          </cell>
          <cell r="G56">
            <v>2811861.67</v>
          </cell>
          <cell r="I56">
            <v>-1706482.04</v>
          </cell>
        </row>
        <row r="58">
          <cell r="E58">
            <v>178823843.61000001</v>
          </cell>
          <cell r="G58">
            <v>18662746.59</v>
          </cell>
          <cell r="I58">
            <v>-23728131.530000001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12008</v>
          </cell>
          <cell r="D59"/>
          <cell r="E59">
            <v>50863</v>
          </cell>
          <cell r="F59"/>
          <cell r="G59"/>
          <cell r="H59">
            <v>3526</v>
          </cell>
          <cell r="I59"/>
          <cell r="J59"/>
          <cell r="K59"/>
          <cell r="L59"/>
          <cell r="M59"/>
          <cell r="N59"/>
          <cell r="O59">
            <v>3648</v>
          </cell>
          <cell r="P59">
            <v>1261044</v>
          </cell>
          <cell r="Q59">
            <v>740444</v>
          </cell>
          <cell r="R59">
            <v>1376799</v>
          </cell>
          <cell r="U59">
            <v>788536</v>
          </cell>
          <cell r="V59">
            <v>26929</v>
          </cell>
          <cell r="W59">
            <v>67830.47</v>
          </cell>
          <cell r="X59">
            <v>129693.62</v>
          </cell>
          <cell r="Y59">
            <v>146696</v>
          </cell>
          <cell r="Z59">
            <v>24222</v>
          </cell>
          <cell r="AA59">
            <v>22625</v>
          </cell>
          <cell r="AC59"/>
          <cell r="AD59"/>
          <cell r="AE59"/>
          <cell r="AF59">
            <v>26545</v>
          </cell>
          <cell r="AG59">
            <v>51464</v>
          </cell>
          <cell r="AH59"/>
          <cell r="AI59"/>
          <cell r="AJ59">
            <v>22074.5</v>
          </cell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296155</v>
          </cell>
          <cell r="AZ59">
            <v>649411</v>
          </cell>
          <cell r="BA59"/>
          <cell r="BE59">
            <v>602702</v>
          </cell>
        </row>
        <row r="71">
          <cell r="C71">
            <v>20635791.839999992</v>
          </cell>
          <cell r="D71">
            <v>0</v>
          </cell>
          <cell r="E71">
            <v>47517061.810000002</v>
          </cell>
          <cell r="F71">
            <v>0</v>
          </cell>
          <cell r="G71">
            <v>0</v>
          </cell>
          <cell r="H71">
            <v>2579994.5699999994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10814260.960000001</v>
          </cell>
          <cell r="P71">
            <v>60275312.789999984</v>
          </cell>
          <cell r="Q71">
            <v>4049410.189999999</v>
          </cell>
          <cell r="R71">
            <v>2725528.09</v>
          </cell>
          <cell r="S71">
            <v>10015169.099999998</v>
          </cell>
          <cell r="T71">
            <v>3058763.52</v>
          </cell>
          <cell r="U71">
            <v>13549662.319999998</v>
          </cell>
          <cell r="V71">
            <v>723840.81</v>
          </cell>
          <cell r="W71">
            <v>2892834.97</v>
          </cell>
          <cell r="X71">
            <v>2827596.94</v>
          </cell>
          <cell r="Y71">
            <v>10837626.680000005</v>
          </cell>
          <cell r="Z71">
            <v>28284053.210000008</v>
          </cell>
          <cell r="AA71">
            <v>1892964.8199999998</v>
          </cell>
          <cell r="AB71">
            <v>29479401.699999996</v>
          </cell>
          <cell r="AC71">
            <v>2386787.2799999998</v>
          </cell>
          <cell r="AD71">
            <v>862498.13</v>
          </cell>
          <cell r="AE71">
            <v>2141439.0500000003</v>
          </cell>
          <cell r="AF71">
            <v>4367557.0199999996</v>
          </cell>
          <cell r="AG71">
            <v>15958480.050000003</v>
          </cell>
          <cell r="AH71">
            <v>0</v>
          </cell>
          <cell r="AI71">
            <v>0</v>
          </cell>
          <cell r="AJ71">
            <v>3209261.4900000007</v>
          </cell>
          <cell r="AK71">
            <v>952570.5</v>
          </cell>
          <cell r="AL71">
            <v>594824.14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103945189.26000002</v>
          </cell>
          <cell r="AW71">
            <v>207698.11</v>
          </cell>
          <cell r="AX71">
            <v>0</v>
          </cell>
          <cell r="AY71">
            <v>679493.42</v>
          </cell>
          <cell r="AZ71">
            <v>4654278.7399999984</v>
          </cell>
          <cell r="BA71">
            <v>479483.76</v>
          </cell>
          <cell r="BB71">
            <v>3560836.2199999997</v>
          </cell>
          <cell r="BC71">
            <v>0</v>
          </cell>
          <cell r="BD71">
            <v>1410917.08</v>
          </cell>
          <cell r="BE71">
            <v>12301160.58</v>
          </cell>
          <cell r="BF71">
            <v>5524135.8699999992</v>
          </cell>
          <cell r="BG71">
            <v>403000.03</v>
          </cell>
          <cell r="BH71">
            <v>33602258.739999995</v>
          </cell>
          <cell r="BI71">
            <v>350.23</v>
          </cell>
          <cell r="BJ71">
            <v>2160641.2300000004</v>
          </cell>
          <cell r="BK71">
            <v>5705031.2000000002</v>
          </cell>
          <cell r="BL71">
            <v>4194081.07</v>
          </cell>
          <cell r="BM71">
            <v>0</v>
          </cell>
          <cell r="BN71">
            <v>9443220.0099999998</v>
          </cell>
          <cell r="BO71">
            <v>403686.50000000012</v>
          </cell>
          <cell r="BP71">
            <v>2157844.83</v>
          </cell>
          <cell r="BQ71">
            <v>0</v>
          </cell>
          <cell r="BR71">
            <v>5297453.21</v>
          </cell>
          <cell r="BS71">
            <v>301828.83</v>
          </cell>
          <cell r="BT71">
            <v>140421.15</v>
          </cell>
          <cell r="BU71">
            <v>0</v>
          </cell>
          <cell r="BV71">
            <v>3100544.7</v>
          </cell>
          <cell r="BW71">
            <v>760281.85000000009</v>
          </cell>
          <cell r="BX71">
            <v>3214127.4600000004</v>
          </cell>
          <cell r="BY71">
            <v>3769722.3200000003</v>
          </cell>
          <cell r="BZ71">
            <v>5373419.129999999</v>
          </cell>
          <cell r="CA71">
            <v>2563438.33</v>
          </cell>
          <cell r="CB71">
            <v>1410262.0699999998</v>
          </cell>
          <cell r="CC71">
            <v>14414083.57</v>
          </cell>
          <cell r="CD71">
            <v>34425208.240000002</v>
          </cell>
        </row>
        <row r="82">
          <cell r="C82" t="str">
            <v>06/30/2019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/>
  </sheetPr>
  <dimension ref="A1:CF817"/>
  <sheetViews>
    <sheetView showGridLines="0" tabSelected="1" zoomScaleNormal="100" workbookViewId="0">
      <selection activeCell="BE59" sqref="BE5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2021621.57</v>
      </c>
      <c r="D47" s="184"/>
      <c r="E47" s="184">
        <v>5710096.3799999999</v>
      </c>
      <c r="F47" s="184"/>
      <c r="G47" s="184"/>
      <c r="H47" s="184">
        <v>352346.22</v>
      </c>
      <c r="I47" s="184"/>
      <c r="J47" s="184"/>
      <c r="K47" s="184"/>
      <c r="L47" s="184"/>
      <c r="M47" s="184"/>
      <c r="N47" s="184"/>
      <c r="O47" s="184">
        <v>1208110.07</v>
      </c>
      <c r="P47" s="184">
        <v>2011505.72</v>
      </c>
      <c r="Q47" s="184">
        <v>510386.83</v>
      </c>
      <c r="R47" s="184">
        <v>209726.66</v>
      </c>
      <c r="S47" s="184">
        <v>554768.34</v>
      </c>
      <c r="T47" s="184">
        <v>134810.47</v>
      </c>
      <c r="U47" s="184">
        <v>788041.19</v>
      </c>
      <c r="V47" s="184">
        <v>77090.720000000001</v>
      </c>
      <c r="W47" s="184">
        <v>225035.65</v>
      </c>
      <c r="X47" s="184">
        <v>243453.47</v>
      </c>
      <c r="Y47" s="184">
        <v>1009937.53</v>
      </c>
      <c r="Z47" s="184">
        <v>1298641.6299999999</v>
      </c>
      <c r="AA47" s="184">
        <v>93527.85</v>
      </c>
      <c r="AB47" s="184">
        <v>970867.31</v>
      </c>
      <c r="AC47" s="184">
        <v>436178.95</v>
      </c>
      <c r="AD47" s="184"/>
      <c r="AE47" s="184">
        <v>322920.03999999998</v>
      </c>
      <c r="AF47" s="184">
        <v>668245.68000000005</v>
      </c>
      <c r="AG47" s="184">
        <v>1368459.39</v>
      </c>
      <c r="AH47" s="184"/>
      <c r="AI47" s="184"/>
      <c r="AJ47" s="184">
        <v>396051.96</v>
      </c>
      <c r="AK47" s="184">
        <v>152853.19</v>
      </c>
      <c r="AL47" s="184">
        <v>110784.56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15331519.640000001</v>
      </c>
      <c r="AW47" s="184">
        <v>29022.92</v>
      </c>
      <c r="AX47" s="184"/>
      <c r="AY47" s="184">
        <v>103846.89</v>
      </c>
      <c r="AZ47" s="184">
        <v>815192.31</v>
      </c>
      <c r="BA47" s="184">
        <v>33324.980000000003</v>
      </c>
      <c r="BB47" s="184">
        <v>320352.83</v>
      </c>
      <c r="BC47" s="184"/>
      <c r="BD47" s="184">
        <v>206565.47</v>
      </c>
      <c r="BE47" s="184">
        <v>660486.89</v>
      </c>
      <c r="BF47" s="184">
        <v>785053.27</v>
      </c>
      <c r="BG47" s="184">
        <v>61416.480000000003</v>
      </c>
      <c r="BH47" s="184">
        <v>2195360.0299999998</v>
      </c>
      <c r="BI47" s="184"/>
      <c r="BJ47" s="184">
        <v>330269.38</v>
      </c>
      <c r="BK47" s="184">
        <v>461786.14</v>
      </c>
      <c r="BL47" s="184">
        <v>735492.78</v>
      </c>
      <c r="BM47" s="184"/>
      <c r="BN47" s="184">
        <v>865634.12</v>
      </c>
      <c r="BO47" s="184">
        <v>59775.46</v>
      </c>
      <c r="BP47" s="184">
        <v>337294.48</v>
      </c>
      <c r="BQ47" s="184"/>
      <c r="BR47" s="184">
        <v>2539387.89</v>
      </c>
      <c r="BS47" s="184">
        <v>26227.9</v>
      </c>
      <c r="BT47" s="184">
        <v>25143.82</v>
      </c>
      <c r="BU47" s="184"/>
      <c r="BV47" s="184">
        <v>447836.73</v>
      </c>
      <c r="BW47" s="184">
        <v>78553.320000000007</v>
      </c>
      <c r="BX47" s="184">
        <v>184091.76</v>
      </c>
      <c r="BY47" s="184">
        <v>361227.14</v>
      </c>
      <c r="BZ47" s="184">
        <v>930262.79</v>
      </c>
      <c r="CA47" s="184">
        <v>343324.11</v>
      </c>
      <c r="CB47" s="184">
        <v>140858.29999999999</v>
      </c>
      <c r="CC47" s="184">
        <f>1544642.62-9+5+1</f>
        <v>1544639.62</v>
      </c>
      <c r="CD47" s="195"/>
      <c r="CE47" s="195">
        <f>SUM(C47:CC47)</f>
        <v>50829408.829999991</v>
      </c>
    </row>
    <row r="48" spans="1:83" ht="12.65" customHeight="1" x14ac:dyDescent="0.35">
      <c r="A48" s="175" t="s">
        <v>205</v>
      </c>
      <c r="B48" s="183">
        <v>14504444</v>
      </c>
      <c r="C48" s="245">
        <f>ROUND(((B48/CE61)*C61),0)</f>
        <v>674898</v>
      </c>
      <c r="D48" s="245">
        <f>ROUND(((B48/CE61)*D61),0)</f>
        <v>0</v>
      </c>
      <c r="E48" s="195">
        <f>ROUND(((B48/CE61)*E61),0)</f>
        <v>1692434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107431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377840</v>
      </c>
      <c r="P48" s="195">
        <f>ROUND(((B48/CE61)*P61),0)</f>
        <v>633465</v>
      </c>
      <c r="Q48" s="195">
        <f>ROUND(((B48/CE61)*Q61),0)</f>
        <v>167490</v>
      </c>
      <c r="R48" s="195">
        <f>ROUND(((B48/CE61)*R61),0)</f>
        <v>45972</v>
      </c>
      <c r="S48" s="195">
        <f>ROUND(((B48/CE61)*S61),0)</f>
        <v>126878</v>
      </c>
      <c r="T48" s="195">
        <f>ROUND(((B48/CE61)*T61),0)</f>
        <v>53946</v>
      </c>
      <c r="U48" s="195">
        <f>ROUND(((B48/CE61)*U61),0)</f>
        <v>216121</v>
      </c>
      <c r="V48" s="195">
        <f>ROUND(((B48/CE61)*V61),0)</f>
        <v>20188</v>
      </c>
      <c r="W48" s="195">
        <f>ROUND(((B48/CE61)*W61),0)</f>
        <v>68199</v>
      </c>
      <c r="X48" s="195">
        <f>ROUND(((B48/CE61)*X61),0)</f>
        <v>69698</v>
      </c>
      <c r="Y48" s="195">
        <f>ROUND(((B48/CE61)*Y61),0)</f>
        <v>300497</v>
      </c>
      <c r="Z48" s="195">
        <f>ROUND(((B48/CE61)*Z61),0)</f>
        <v>394180</v>
      </c>
      <c r="AA48" s="195">
        <f>ROUND(((B48/CE61)*AA61),0)</f>
        <v>30312</v>
      </c>
      <c r="AB48" s="195">
        <f>ROUND(((B48/CE61)*AB61),0)</f>
        <v>300228</v>
      </c>
      <c r="AC48" s="195">
        <f>ROUND(((B48/CE61)*AC61),0)</f>
        <v>112260</v>
      </c>
      <c r="AD48" s="195">
        <f>ROUND(((B48/CE61)*AD61),0)</f>
        <v>0</v>
      </c>
      <c r="AE48" s="195">
        <f>ROUND(((B48/CE61)*AE61),0)</f>
        <v>100643</v>
      </c>
      <c r="AF48" s="195">
        <f>ROUND(((B48/CE61)*AF61),0)</f>
        <v>152302</v>
      </c>
      <c r="AG48" s="195">
        <f>ROUND(((B48/CE61)*AG61),0)</f>
        <v>384198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114327</v>
      </c>
      <c r="AK48" s="195">
        <f>ROUND(((B48/CE61)*AK61),0)</f>
        <v>45739</v>
      </c>
      <c r="AL48" s="195">
        <f>ROUND(((B48/CE61)*AL61),0)</f>
        <v>33999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4707158</v>
      </c>
      <c r="AW48" s="195">
        <f>ROUND(((B48/CE61)*AW61),0)</f>
        <v>8066</v>
      </c>
      <c r="AX48" s="195">
        <f>ROUND(((B48/CE61)*AX61),0)</f>
        <v>0</v>
      </c>
      <c r="AY48" s="195">
        <f>ROUND(((B48/CE61)*AY61),0)</f>
        <v>24049</v>
      </c>
      <c r="AZ48" s="195">
        <f>ROUND(((B48/CE61)*AZ61),0)</f>
        <v>160488</v>
      </c>
      <c r="BA48" s="195">
        <f>ROUND(((B48/CE61)*BA61),0)</f>
        <v>8804</v>
      </c>
      <c r="BB48" s="195">
        <f>ROUND(((B48/CE61)*BB61),0)</f>
        <v>91223</v>
      </c>
      <c r="BC48" s="195">
        <f>ROUND(((B48/CE61)*BC61),0)</f>
        <v>0</v>
      </c>
      <c r="BD48" s="195">
        <f>ROUND(((B48/CE61)*BD61),0)</f>
        <v>49256</v>
      </c>
      <c r="BE48" s="195">
        <f>ROUND(((B48/CE61)*BE61),0)</f>
        <v>182707</v>
      </c>
      <c r="BF48" s="195">
        <f>ROUND(((B48/CE61)*BF61),0)</f>
        <v>180466</v>
      </c>
      <c r="BG48" s="195">
        <f>ROUND(((B48/CE61)*BG61),0)</f>
        <v>17886</v>
      </c>
      <c r="BH48" s="195">
        <f>ROUND(((B48/CE61)*BH61),0)</f>
        <v>661953</v>
      </c>
      <c r="BI48" s="195">
        <f>ROUND(((B48/CE61)*BI61),0)</f>
        <v>0</v>
      </c>
      <c r="BJ48" s="195">
        <f>ROUND(((B48/CE61)*BJ61),0)</f>
        <v>96986</v>
      </c>
      <c r="BK48" s="195">
        <f>ROUND(((B48/CE61)*BK61),0)</f>
        <v>112593</v>
      </c>
      <c r="BL48" s="195">
        <f>ROUND(((B48/CE61)*BL61),0)</f>
        <v>173690</v>
      </c>
      <c r="BM48" s="195">
        <f>ROUND(((B48/CE61)*BM61),0)</f>
        <v>0</v>
      </c>
      <c r="BN48" s="195">
        <f>ROUND(((B48/CE61)*BN61),0)</f>
        <v>319518</v>
      </c>
      <c r="BO48" s="195">
        <f>ROUND(((B48/CE61)*BO61),0)</f>
        <v>16207</v>
      </c>
      <c r="BP48" s="195">
        <f>ROUND(((B48/CE61)*BP61),0)</f>
        <v>98522</v>
      </c>
      <c r="BQ48" s="195">
        <f>ROUND(((B48/CE61)*BQ61),0)</f>
        <v>0</v>
      </c>
      <c r="BR48" s="195">
        <f>ROUND(((B48/CE61)*BR61),0)</f>
        <v>115963</v>
      </c>
      <c r="BS48" s="195">
        <f>ROUND(((B48/CE61)*BS61),0)</f>
        <v>6197</v>
      </c>
      <c r="BT48" s="195">
        <f>ROUND(((B48/CE61)*BT61),0)</f>
        <v>6528</v>
      </c>
      <c r="BU48" s="195">
        <f>ROUND(((B48/CE61)*BU61),0)</f>
        <v>0</v>
      </c>
      <c r="BV48" s="195">
        <f>ROUND(((B48/CE61)*BV61),0)</f>
        <v>120841</v>
      </c>
      <c r="BW48" s="195">
        <f>ROUND(((B48/CE61)*BW61),0)</f>
        <v>16272</v>
      </c>
      <c r="BX48" s="195">
        <f>ROUND(((B48/CE61)*BX61),0)</f>
        <v>52668</v>
      </c>
      <c r="BY48" s="195">
        <f>ROUND(((B48/CE61)*BY61),0)</f>
        <v>123483</v>
      </c>
      <c r="BZ48" s="195">
        <f>ROUND(((B48/CE61)*BZ61),0)</f>
        <v>204079</v>
      </c>
      <c r="CA48" s="195">
        <f>ROUND(((B48/CE61)*CA61),0)</f>
        <v>127624</v>
      </c>
      <c r="CB48" s="195">
        <f>ROUND(((B48/CE61)*CB61),0)</f>
        <v>36235</v>
      </c>
      <c r="CC48" s="195">
        <f>ROUND(((B48/CE61)*CC61),0)</f>
        <v>561740</v>
      </c>
      <c r="CD48" s="195"/>
      <c r="CE48" s="195">
        <f>SUM(C48:CD48)</f>
        <v>14504447</v>
      </c>
    </row>
    <row r="49" spans="1:84" ht="12.65" customHeight="1" x14ac:dyDescent="0.35">
      <c r="A49" s="175" t="s">
        <v>206</v>
      </c>
      <c r="B49" s="195">
        <f>B47+B48</f>
        <v>14504444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f>554861.88-1</f>
        <v>554860.88</v>
      </c>
      <c r="D51" s="184"/>
      <c r="E51" s="184">
        <v>490305.51</v>
      </c>
      <c r="F51" s="184"/>
      <c r="G51" s="184"/>
      <c r="H51" s="184">
        <v>22394.66</v>
      </c>
      <c r="I51" s="184"/>
      <c r="J51" s="184"/>
      <c r="K51" s="184"/>
      <c r="L51" s="184"/>
      <c r="M51" s="184"/>
      <c r="N51" s="184"/>
      <c r="O51" s="184">
        <v>77123.17</v>
      </c>
      <c r="P51" s="184">
        <v>2316390.54</v>
      </c>
      <c r="Q51" s="184">
        <v>50736.26</v>
      </c>
      <c r="R51" s="184">
        <v>215756.1</v>
      </c>
      <c r="S51" s="184">
        <v>1365235.12</v>
      </c>
      <c r="T51" s="184">
        <v>12394.9</v>
      </c>
      <c r="U51" s="184">
        <v>368463.8</v>
      </c>
      <c r="V51" s="184">
        <v>52460.15</v>
      </c>
      <c r="W51" s="184">
        <v>535347.35</v>
      </c>
      <c r="X51" s="184">
        <v>316920.71999999997</v>
      </c>
      <c r="Y51" s="184">
        <v>799278.41</v>
      </c>
      <c r="Z51" s="184">
        <v>791139</v>
      </c>
      <c r="AA51" s="184">
        <v>137244.64000000001</v>
      </c>
      <c r="AB51" s="184">
        <v>267213.15999999997</v>
      </c>
      <c r="AC51" s="184">
        <v>12957.62</v>
      </c>
      <c r="AD51" s="184"/>
      <c r="AE51" s="184"/>
      <c r="AF51" s="184">
        <v>21566.228999999999</v>
      </c>
      <c r="AG51" s="184">
        <v>135621.34</v>
      </c>
      <c r="AH51" s="184"/>
      <c r="AI51" s="184"/>
      <c r="AJ51" s="184">
        <v>26841.14</v>
      </c>
      <c r="AK51" s="184"/>
      <c r="AL51" s="184">
        <v>7965.87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4867622.49</v>
      </c>
      <c r="AW51" s="184"/>
      <c r="AX51" s="184"/>
      <c r="AY51" s="184"/>
      <c r="AZ51" s="184">
        <v>44903.199999999997</v>
      </c>
      <c r="BA51" s="184"/>
      <c r="BB51" s="184"/>
      <c r="BC51" s="184"/>
      <c r="BD51" s="184">
        <v>63986.61</v>
      </c>
      <c r="BE51" s="184">
        <v>505292.4</v>
      </c>
      <c r="BF51" s="184">
        <v>24408.560000000001</v>
      </c>
      <c r="BG51" s="184"/>
      <c r="BH51" s="184">
        <v>3491152.08</v>
      </c>
      <c r="BI51" s="184"/>
      <c r="BJ51" s="184">
        <v>16726.78</v>
      </c>
      <c r="BK51" s="184">
        <v>10954.9</v>
      </c>
      <c r="BL51" s="184">
        <v>6058.26</v>
      </c>
      <c r="BM51" s="184"/>
      <c r="BN51" s="184">
        <v>11377.59</v>
      </c>
      <c r="BO51" s="184"/>
      <c r="BP51" s="184">
        <v>5724.85</v>
      </c>
      <c r="BQ51" s="184"/>
      <c r="BR51" s="184"/>
      <c r="BS51" s="184">
        <v>11674.5</v>
      </c>
      <c r="BT51" s="184"/>
      <c r="BU51" s="184"/>
      <c r="BV51" s="184"/>
      <c r="BW51" s="184">
        <v>2297.46</v>
      </c>
      <c r="BX51" s="184">
        <v>5020.97</v>
      </c>
      <c r="BY51" s="184"/>
      <c r="BZ51" s="184">
        <v>55648.9</v>
      </c>
      <c r="CA51" s="184"/>
      <c r="CB51" s="184">
        <f>533.42+1</f>
        <v>534.41999999999996</v>
      </c>
      <c r="CC51" s="184">
        <f>298460.85-1198431.95</f>
        <v>-899971.1</v>
      </c>
      <c r="CD51" s="195"/>
      <c r="CE51" s="195">
        <f>SUM(C51:CD51)</f>
        <v>16801629.439000003</v>
      </c>
    </row>
    <row r="52" spans="1:84" ht="12.65" customHeight="1" x14ac:dyDescent="0.35">
      <c r="A52" s="171" t="s">
        <v>208</v>
      </c>
      <c r="B52" s="184">
        <v>10614549.720000001</v>
      </c>
      <c r="C52" s="195">
        <f>ROUND((B52/(CE76+CF76)*C76),0)</f>
        <v>483271</v>
      </c>
      <c r="D52" s="195">
        <f>ROUND((B52/(CE76+CF76)*D76),0)</f>
        <v>0</v>
      </c>
      <c r="E52" s="195">
        <f>ROUND((B52/(CE76+CF76)*E76),0)</f>
        <v>2830777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90887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554426</v>
      </c>
      <c r="P52" s="195">
        <f>ROUND((B52/(CE76+CF76)*P76),0)</f>
        <v>915763</v>
      </c>
      <c r="Q52" s="195">
        <f>ROUND((B52/(CE76+CF76)*Q76),0)</f>
        <v>122751</v>
      </c>
      <c r="R52" s="195">
        <f>ROUND((B52/(CE76+CF76)*R76),0)</f>
        <v>4839</v>
      </c>
      <c r="S52" s="195">
        <f>ROUND((B52/(CE76+CF76)*S76),0)</f>
        <v>161358</v>
      </c>
      <c r="T52" s="195">
        <f>ROUND((B52/(CE76+CF76)*T76),0)</f>
        <v>68568</v>
      </c>
      <c r="U52" s="195">
        <f>ROUND((B52/(CE76+CF76)*U76),0)</f>
        <v>290893</v>
      </c>
      <c r="V52" s="195">
        <f>ROUND((B52/(CE76+CF76)*V76),0)</f>
        <v>4732</v>
      </c>
      <c r="W52" s="195">
        <f>ROUND((B52/(CE76+CF76)*W76),0)</f>
        <v>26448</v>
      </c>
      <c r="X52" s="195">
        <f>ROUND((B52/(CE76+CF76)*X76),0)</f>
        <v>20228</v>
      </c>
      <c r="Y52" s="195">
        <f>ROUND((B52/(CE76+CF76)*Y76),0)</f>
        <v>562523</v>
      </c>
      <c r="Z52" s="195">
        <f>ROUND((B52/(CE76+CF76)*Z76),0)</f>
        <v>190005</v>
      </c>
      <c r="AA52" s="195">
        <f>ROUND((B52/(CE76+CF76)*AA76),0)</f>
        <v>55739</v>
      </c>
      <c r="AB52" s="195">
        <f>ROUND((B52/(CE76+CF76)*AB76),0)</f>
        <v>184603</v>
      </c>
      <c r="AC52" s="195">
        <f>ROUND((B52/(CE76+CF76)*AC76),0)</f>
        <v>18043</v>
      </c>
      <c r="AD52" s="195">
        <f>ROUND((B52/(CE76+CF76)*AD76),0)</f>
        <v>0</v>
      </c>
      <c r="AE52" s="195">
        <f>ROUND((B52/(CE76+CF76)*AE76),0)</f>
        <v>33647</v>
      </c>
      <c r="AF52" s="195">
        <f>ROUND((B52/(CE76+CF76)*AF76),0)</f>
        <v>0</v>
      </c>
      <c r="AG52" s="195">
        <f>ROUND((B52/(CE76+CF76)*AG76),0)</f>
        <v>547026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9920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51798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83970</v>
      </c>
      <c r="AZ52" s="195">
        <f>ROUND((B52/(CE76+CF76)*AZ76),0)</f>
        <v>135272</v>
      </c>
      <c r="BA52" s="195">
        <f>ROUND((B52/(CE76+CF76)*BA76),0)</f>
        <v>11167</v>
      </c>
      <c r="BB52" s="195">
        <f>ROUND((B52/(CE76+CF76)*BB76),0)</f>
        <v>17561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2714822</v>
      </c>
      <c r="BF52" s="195">
        <f>ROUND((B52/(CE76+CF76)*BF76),0)</f>
        <v>21328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249712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9183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80740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62549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10614549</v>
      </c>
    </row>
    <row r="53" spans="1:84" ht="12.65" customHeight="1" x14ac:dyDescent="0.35">
      <c r="A53" s="175" t="s">
        <v>206</v>
      </c>
      <c r="B53" s="195">
        <f>B51+B52</f>
        <v>10614549.720000001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11809</v>
      </c>
      <c r="D59" s="184"/>
      <c r="E59" s="184">
        <v>50092</v>
      </c>
      <c r="F59" s="184"/>
      <c r="G59" s="184"/>
      <c r="H59" s="184">
        <f>3624+1</f>
        <v>3625</v>
      </c>
      <c r="I59" s="184"/>
      <c r="J59" s="184"/>
      <c r="K59" s="184"/>
      <c r="L59" s="184"/>
      <c r="M59" s="184"/>
      <c r="N59" s="184"/>
      <c r="O59" s="184">
        <v>3483</v>
      </c>
      <c r="P59" s="185">
        <v>1447642</v>
      </c>
      <c r="Q59" s="185">
        <v>795350</v>
      </c>
      <c r="R59" s="185">
        <v>1442301</v>
      </c>
      <c r="S59" s="248"/>
      <c r="T59" s="248"/>
      <c r="U59" s="224">
        <v>849900</v>
      </c>
      <c r="V59" s="185">
        <v>27623</v>
      </c>
      <c r="W59" s="185">
        <v>68420</v>
      </c>
      <c r="X59" s="185">
        <v>154648</v>
      </c>
      <c r="Y59" s="185">
        <v>160764</v>
      </c>
      <c r="Z59" s="185">
        <v>197217</v>
      </c>
      <c r="AA59" s="185">
        <v>21196</v>
      </c>
      <c r="AB59" s="248"/>
      <c r="AC59" s="185"/>
      <c r="AD59" s="185"/>
      <c r="AE59" s="185"/>
      <c r="AF59" s="185">
        <v>41246</v>
      </c>
      <c r="AG59" s="185">
        <v>47911</v>
      </c>
      <c r="AH59" s="185"/>
      <c r="AI59" s="185"/>
      <c r="AJ59" s="185">
        <v>21470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278562</v>
      </c>
      <c r="AZ59" s="185">
        <v>424492</v>
      </c>
      <c r="BA59" s="248"/>
      <c r="BB59" s="248"/>
      <c r="BC59" s="248"/>
      <c r="BD59" s="248"/>
      <c r="BE59" s="185">
        <v>791823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111.21</v>
      </c>
      <c r="D60" s="187"/>
      <c r="E60" s="187">
        <v>352.03</v>
      </c>
      <c r="F60" s="223"/>
      <c r="G60" s="187"/>
      <c r="H60" s="187">
        <v>20.61</v>
      </c>
      <c r="I60" s="187"/>
      <c r="J60" s="223"/>
      <c r="K60" s="187"/>
      <c r="L60" s="187"/>
      <c r="M60" s="187"/>
      <c r="N60" s="187"/>
      <c r="O60" s="187">
        <v>68.48</v>
      </c>
      <c r="P60" s="221">
        <v>117.58</v>
      </c>
      <c r="Q60" s="221">
        <v>26.97</v>
      </c>
      <c r="R60" s="221">
        <v>10.91</v>
      </c>
      <c r="S60" s="221">
        <v>44.61</v>
      </c>
      <c r="T60" s="221">
        <v>7.97</v>
      </c>
      <c r="U60" s="221">
        <v>57.06</v>
      </c>
      <c r="V60" s="221">
        <v>5.59</v>
      </c>
      <c r="W60" s="221">
        <v>11.35</v>
      </c>
      <c r="X60" s="221">
        <v>13.59</v>
      </c>
      <c r="Y60" s="221">
        <v>60.67</v>
      </c>
      <c r="Z60" s="221">
        <v>69.459999999999994</v>
      </c>
      <c r="AA60" s="221">
        <v>4.9000000000000004</v>
      </c>
      <c r="AB60" s="221">
        <v>53.42</v>
      </c>
      <c r="AC60" s="221">
        <v>23.17</v>
      </c>
      <c r="AD60" s="221"/>
      <c r="AE60" s="221">
        <v>20.239999999999998</v>
      </c>
      <c r="AF60" s="221">
        <v>45.73</v>
      </c>
      <c r="AG60" s="221">
        <v>83.65</v>
      </c>
      <c r="AH60" s="221"/>
      <c r="AI60" s="221"/>
      <c r="AJ60" s="221">
        <v>25.07</v>
      </c>
      <c r="AK60" s="221">
        <v>9.74</v>
      </c>
      <c r="AL60" s="221">
        <v>4.93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594.98</v>
      </c>
      <c r="AW60" s="221">
        <v>2.21</v>
      </c>
      <c r="AX60" s="221"/>
      <c r="AY60" s="221">
        <v>6.66</v>
      </c>
      <c r="AZ60" s="221">
        <v>59.59</v>
      </c>
      <c r="BA60" s="221">
        <v>3.95</v>
      </c>
      <c r="BB60" s="221">
        <v>19.84</v>
      </c>
      <c r="BC60" s="221"/>
      <c r="BD60" s="221">
        <v>12.85</v>
      </c>
      <c r="BE60" s="221">
        <v>42.15</v>
      </c>
      <c r="BF60" s="221">
        <v>71.12</v>
      </c>
      <c r="BG60" s="221">
        <v>6.92</v>
      </c>
      <c r="BH60" s="221">
        <v>108.53</v>
      </c>
      <c r="BI60" s="221"/>
      <c r="BJ60" s="221">
        <v>20.98</v>
      </c>
      <c r="BK60" s="221">
        <v>34.4</v>
      </c>
      <c r="BL60" s="221">
        <v>60.5</v>
      </c>
      <c r="BM60" s="221"/>
      <c r="BN60" s="221">
        <v>22.4</v>
      </c>
      <c r="BO60" s="221">
        <v>3.96</v>
      </c>
      <c r="BP60" s="221">
        <v>18.420000000000002</v>
      </c>
      <c r="BQ60" s="221"/>
      <c r="BR60" s="221">
        <v>22.57</v>
      </c>
      <c r="BS60" s="221">
        <v>1.61</v>
      </c>
      <c r="BT60" s="221">
        <v>1.6</v>
      </c>
      <c r="BU60" s="221"/>
      <c r="BV60" s="221">
        <v>30.15</v>
      </c>
      <c r="BW60" s="221">
        <v>4.04</v>
      </c>
      <c r="BX60" s="221">
        <v>8.93</v>
      </c>
      <c r="BY60" s="221">
        <v>22.56</v>
      </c>
      <c r="BZ60" s="221">
        <v>54.92</v>
      </c>
      <c r="CA60" s="221">
        <v>23.17</v>
      </c>
      <c r="CB60" s="221">
        <v>8.9499999999999993</v>
      </c>
      <c r="CC60" s="221">
        <f>89.09+10.03</f>
        <v>99.12</v>
      </c>
      <c r="CD60" s="249" t="s">
        <v>221</v>
      </c>
      <c r="CE60" s="251">
        <f t="shared" ref="CE60:CE70" si="0">SUM(C60:CD60)</f>
        <v>2616.0200000000009</v>
      </c>
    </row>
    <row r="61" spans="1:84" ht="12.65" customHeight="1" x14ac:dyDescent="0.35">
      <c r="A61" s="171" t="s">
        <v>235</v>
      </c>
      <c r="B61" s="175"/>
      <c r="C61" s="184">
        <v>13142619.35</v>
      </c>
      <c r="D61" s="184"/>
      <c r="E61" s="184">
        <v>32957601.600000001</v>
      </c>
      <c r="F61" s="185"/>
      <c r="G61" s="184"/>
      <c r="H61" s="184">
        <v>2092050.63</v>
      </c>
      <c r="I61" s="185"/>
      <c r="J61" s="185"/>
      <c r="K61" s="185"/>
      <c r="L61" s="185"/>
      <c r="M61" s="184"/>
      <c r="N61" s="184"/>
      <c r="O61" s="184">
        <v>7357858.5099999998</v>
      </c>
      <c r="P61" s="185">
        <v>12335782.15</v>
      </c>
      <c r="Q61" s="185">
        <v>3261608.16</v>
      </c>
      <c r="R61" s="185">
        <v>895239.35</v>
      </c>
      <c r="S61" s="185">
        <v>2470754.2200000002</v>
      </c>
      <c r="T61" s="185">
        <v>1050508.1100000001</v>
      </c>
      <c r="U61" s="185">
        <v>4208627.7</v>
      </c>
      <c r="V61" s="185">
        <v>393134.68</v>
      </c>
      <c r="W61" s="185">
        <v>1328071.51</v>
      </c>
      <c r="X61" s="185">
        <v>1357269.22</v>
      </c>
      <c r="Y61" s="185">
        <v>5851729.1900000004</v>
      </c>
      <c r="Z61" s="185">
        <v>7676065.6500000004</v>
      </c>
      <c r="AA61" s="185">
        <v>590286.68000000005</v>
      </c>
      <c r="AB61" s="185">
        <v>5846483.8700000001</v>
      </c>
      <c r="AC61" s="185">
        <v>2186087.25</v>
      </c>
      <c r="AD61" s="185"/>
      <c r="AE61" s="185">
        <v>1959878.08</v>
      </c>
      <c r="AF61" s="185">
        <v>2965856.96</v>
      </c>
      <c r="AG61" s="185">
        <v>7481686.5800000001</v>
      </c>
      <c r="AH61" s="185"/>
      <c r="AI61" s="185"/>
      <c r="AJ61" s="185">
        <v>2226346.5</v>
      </c>
      <c r="AK61" s="185">
        <v>890698.02</v>
      </c>
      <c r="AL61" s="185">
        <v>662078.02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91664837.140000001</v>
      </c>
      <c r="AW61" s="185">
        <v>157079.66</v>
      </c>
      <c r="AX61" s="185"/>
      <c r="AY61" s="185">
        <v>468317.05</v>
      </c>
      <c r="AZ61" s="185">
        <v>3125261.48</v>
      </c>
      <c r="BA61" s="185">
        <v>171440.9</v>
      </c>
      <c r="BB61" s="185">
        <v>1776429.38</v>
      </c>
      <c r="BC61" s="185"/>
      <c r="BD61" s="185">
        <v>959178.23999999999</v>
      </c>
      <c r="BE61" s="185">
        <v>3557939.98</v>
      </c>
      <c r="BF61" s="185">
        <v>3514308.19</v>
      </c>
      <c r="BG61" s="185">
        <v>348303.72</v>
      </c>
      <c r="BH61" s="185">
        <v>12890531.539999999</v>
      </c>
      <c r="BI61" s="185"/>
      <c r="BJ61" s="185">
        <v>1888661.7</v>
      </c>
      <c r="BK61" s="185">
        <v>2192588.96</v>
      </c>
      <c r="BL61" s="185">
        <v>3382352.12</v>
      </c>
      <c r="BM61" s="185"/>
      <c r="BN61" s="185">
        <v>6222126.0199999996</v>
      </c>
      <c r="BO61" s="185">
        <v>315612.06</v>
      </c>
      <c r="BP61" s="185">
        <v>1918560.41</v>
      </c>
      <c r="BQ61" s="185"/>
      <c r="BR61" s="185">
        <v>2258204.8199999998</v>
      </c>
      <c r="BS61" s="185">
        <v>120678.21</v>
      </c>
      <c r="BT61" s="185">
        <v>127127.44</v>
      </c>
      <c r="BU61" s="185"/>
      <c r="BV61" s="185">
        <v>2353195.54</v>
      </c>
      <c r="BW61" s="185">
        <v>316864.24</v>
      </c>
      <c r="BX61" s="185">
        <v>1025628.92</v>
      </c>
      <c r="BY61" s="185">
        <v>2404644.9900000002</v>
      </c>
      <c r="BZ61" s="185">
        <v>3974133.28</v>
      </c>
      <c r="CA61" s="185">
        <v>2485278.5099999998</v>
      </c>
      <c r="CB61" s="185">
        <v>705615.6</v>
      </c>
      <c r="CC61" s="185">
        <f>7257697.77+3681336.03</f>
        <v>10939033.799999999</v>
      </c>
      <c r="CD61" s="249" t="s">
        <v>221</v>
      </c>
      <c r="CE61" s="195">
        <f t="shared" si="0"/>
        <v>282452255.89000005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2696520</v>
      </c>
      <c r="D62" s="195">
        <f t="shared" si="1"/>
        <v>0</v>
      </c>
      <c r="E62" s="195">
        <f t="shared" si="1"/>
        <v>7402530</v>
      </c>
      <c r="F62" s="195">
        <f t="shared" si="1"/>
        <v>0</v>
      </c>
      <c r="G62" s="195">
        <f t="shared" si="1"/>
        <v>0</v>
      </c>
      <c r="H62" s="195">
        <f t="shared" si="1"/>
        <v>459777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1585950</v>
      </c>
      <c r="P62" s="195">
        <f t="shared" si="1"/>
        <v>2644971</v>
      </c>
      <c r="Q62" s="195">
        <f t="shared" si="1"/>
        <v>677877</v>
      </c>
      <c r="R62" s="195">
        <f t="shared" si="1"/>
        <v>255699</v>
      </c>
      <c r="S62" s="195">
        <f t="shared" si="1"/>
        <v>681646</v>
      </c>
      <c r="T62" s="195">
        <f t="shared" si="1"/>
        <v>188756</v>
      </c>
      <c r="U62" s="195">
        <f t="shared" si="1"/>
        <v>1004162</v>
      </c>
      <c r="V62" s="195">
        <f t="shared" si="1"/>
        <v>97279</v>
      </c>
      <c r="W62" s="195">
        <f t="shared" si="1"/>
        <v>293235</v>
      </c>
      <c r="X62" s="195">
        <f t="shared" si="1"/>
        <v>313151</v>
      </c>
      <c r="Y62" s="195">
        <f t="shared" si="1"/>
        <v>1310435</v>
      </c>
      <c r="Z62" s="195">
        <f t="shared" si="1"/>
        <v>1692822</v>
      </c>
      <c r="AA62" s="195">
        <f t="shared" si="1"/>
        <v>123840</v>
      </c>
      <c r="AB62" s="195">
        <f t="shared" si="1"/>
        <v>1271095</v>
      </c>
      <c r="AC62" s="195">
        <f t="shared" si="1"/>
        <v>548439</v>
      </c>
      <c r="AD62" s="195">
        <f t="shared" si="1"/>
        <v>0</v>
      </c>
      <c r="AE62" s="195">
        <f t="shared" si="1"/>
        <v>423563</v>
      </c>
      <c r="AF62" s="195">
        <f t="shared" si="1"/>
        <v>820548</v>
      </c>
      <c r="AG62" s="195">
        <f t="shared" si="1"/>
        <v>1752657</v>
      </c>
      <c r="AH62" s="195">
        <f t="shared" si="1"/>
        <v>0</v>
      </c>
      <c r="AI62" s="195">
        <f t="shared" si="1"/>
        <v>0</v>
      </c>
      <c r="AJ62" s="195">
        <f t="shared" si="1"/>
        <v>510379</v>
      </c>
      <c r="AK62" s="195">
        <f t="shared" si="1"/>
        <v>198592</v>
      </c>
      <c r="AL62" s="195">
        <f t="shared" si="1"/>
        <v>144784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20038678</v>
      </c>
      <c r="AW62" s="195">
        <f t="shared" si="1"/>
        <v>37089</v>
      </c>
      <c r="AX62" s="195">
        <f t="shared" si="1"/>
        <v>0</v>
      </c>
      <c r="AY62" s="195">
        <f>ROUND(AY47+AY48,0)</f>
        <v>127896</v>
      </c>
      <c r="AZ62" s="195">
        <f>ROUND(AZ47+AZ48,0)</f>
        <v>975680</v>
      </c>
      <c r="BA62" s="195">
        <f>ROUND(BA47+BA48,0)</f>
        <v>42129</v>
      </c>
      <c r="BB62" s="195">
        <f t="shared" si="1"/>
        <v>411576</v>
      </c>
      <c r="BC62" s="195">
        <f t="shared" si="1"/>
        <v>0</v>
      </c>
      <c r="BD62" s="195">
        <f t="shared" si="1"/>
        <v>255821</v>
      </c>
      <c r="BE62" s="195">
        <f t="shared" si="1"/>
        <v>843194</v>
      </c>
      <c r="BF62" s="195">
        <f t="shared" si="1"/>
        <v>965519</v>
      </c>
      <c r="BG62" s="195">
        <f t="shared" si="1"/>
        <v>79302</v>
      </c>
      <c r="BH62" s="195">
        <f t="shared" si="1"/>
        <v>2857313</v>
      </c>
      <c r="BI62" s="195">
        <f t="shared" si="1"/>
        <v>0</v>
      </c>
      <c r="BJ62" s="195">
        <f t="shared" si="1"/>
        <v>427255</v>
      </c>
      <c r="BK62" s="195">
        <f t="shared" si="1"/>
        <v>574379</v>
      </c>
      <c r="BL62" s="195">
        <f t="shared" si="1"/>
        <v>909183</v>
      </c>
      <c r="BM62" s="195">
        <f t="shared" si="1"/>
        <v>0</v>
      </c>
      <c r="BN62" s="195">
        <f t="shared" si="1"/>
        <v>1185152</v>
      </c>
      <c r="BO62" s="195">
        <f t="shared" ref="BO62:CC62" si="2">ROUND(BO47+BO48,0)</f>
        <v>75982</v>
      </c>
      <c r="BP62" s="195">
        <f t="shared" si="2"/>
        <v>435816</v>
      </c>
      <c r="BQ62" s="195">
        <f t="shared" si="2"/>
        <v>0</v>
      </c>
      <c r="BR62" s="195">
        <f t="shared" si="2"/>
        <v>2655351</v>
      </c>
      <c r="BS62" s="195">
        <f t="shared" si="2"/>
        <v>32425</v>
      </c>
      <c r="BT62" s="195">
        <f t="shared" si="2"/>
        <v>31672</v>
      </c>
      <c r="BU62" s="195">
        <f t="shared" si="2"/>
        <v>0</v>
      </c>
      <c r="BV62" s="195">
        <f t="shared" si="2"/>
        <v>568678</v>
      </c>
      <c r="BW62" s="195">
        <f t="shared" si="2"/>
        <v>94825</v>
      </c>
      <c r="BX62" s="195">
        <f t="shared" si="2"/>
        <v>236760</v>
      </c>
      <c r="BY62" s="195">
        <f t="shared" si="2"/>
        <v>484710</v>
      </c>
      <c r="BZ62" s="195">
        <f t="shared" si="2"/>
        <v>1134342</v>
      </c>
      <c r="CA62" s="195">
        <f t="shared" si="2"/>
        <v>470948</v>
      </c>
      <c r="CB62" s="195">
        <f t="shared" si="2"/>
        <v>177093</v>
      </c>
      <c r="CC62" s="195">
        <f t="shared" si="2"/>
        <v>2106380</v>
      </c>
      <c r="CD62" s="249" t="s">
        <v>221</v>
      </c>
      <c r="CE62" s="195">
        <f t="shared" si="0"/>
        <v>65333855</v>
      </c>
      <c r="CF62" s="252"/>
    </row>
    <row r="63" spans="1:84" ht="12.65" customHeight="1" x14ac:dyDescent="0.35">
      <c r="A63" s="171" t="s">
        <v>236</v>
      </c>
      <c r="B63" s="175"/>
      <c r="C63" s="184">
        <v>4353176.26</v>
      </c>
      <c r="D63" s="184"/>
      <c r="E63" s="184">
        <v>5512922.2199999997</v>
      </c>
      <c r="F63" s="185"/>
      <c r="G63" s="184"/>
      <c r="H63" s="184">
        <v>30107.48</v>
      </c>
      <c r="I63" s="185"/>
      <c r="J63" s="185"/>
      <c r="K63" s="185"/>
      <c r="L63" s="185"/>
      <c r="M63" s="184"/>
      <c r="N63" s="184"/>
      <c r="O63" s="184">
        <v>967839.51</v>
      </c>
      <c r="P63" s="185">
        <v>2214693.19</v>
      </c>
      <c r="Q63" s="185">
        <v>349788</v>
      </c>
      <c r="R63" s="185">
        <v>24562.5</v>
      </c>
      <c r="S63" s="185">
        <v>72720.429999999993</v>
      </c>
      <c r="T63" s="185">
        <v>42166.080000000002</v>
      </c>
      <c r="U63" s="185">
        <v>246354.28</v>
      </c>
      <c r="V63" s="185">
        <v>9000</v>
      </c>
      <c r="W63" s="185"/>
      <c r="X63" s="185">
        <v>32895.879999999997</v>
      </c>
      <c r="Y63" s="185">
        <v>-40937.5</v>
      </c>
      <c r="Z63" s="185">
        <v>141182.68</v>
      </c>
      <c r="AA63" s="185"/>
      <c r="AB63" s="185">
        <v>34200</v>
      </c>
      <c r="AC63" s="185"/>
      <c r="AD63" s="185"/>
      <c r="AE63" s="185"/>
      <c r="AF63" s="185">
        <v>1028.71</v>
      </c>
      <c r="AG63" s="185">
        <v>4256379.8899999997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4056849.79</v>
      </c>
      <c r="AW63" s="185">
        <v>40450.75</v>
      </c>
      <c r="AX63" s="185"/>
      <c r="AY63" s="185"/>
      <c r="AZ63" s="185"/>
      <c r="BA63" s="185"/>
      <c r="BB63" s="185"/>
      <c r="BC63" s="185"/>
      <c r="BD63" s="185"/>
      <c r="BE63" s="185">
        <v>14800</v>
      </c>
      <c r="BF63" s="185">
        <v>2750</v>
      </c>
      <c r="BG63" s="185"/>
      <c r="BH63" s="185">
        <v>996221.27</v>
      </c>
      <c r="BI63" s="185"/>
      <c r="BJ63" s="185">
        <v>301495.55</v>
      </c>
      <c r="BK63" s="185">
        <v>201119.54</v>
      </c>
      <c r="BL63" s="185">
        <v>4927.8900000000003</v>
      </c>
      <c r="BM63" s="185"/>
      <c r="BN63" s="185">
        <v>1646417.61</v>
      </c>
      <c r="BO63" s="185"/>
      <c r="BP63" s="185">
        <v>106642.35</v>
      </c>
      <c r="BQ63" s="185"/>
      <c r="BR63" s="185">
        <v>139331.96</v>
      </c>
      <c r="BS63" s="185"/>
      <c r="BT63" s="185"/>
      <c r="BU63" s="185"/>
      <c r="BV63" s="185">
        <v>527963.1</v>
      </c>
      <c r="BW63" s="185">
        <v>125735</v>
      </c>
      <c r="BX63" s="185"/>
      <c r="BY63" s="185">
        <v>347876.31</v>
      </c>
      <c r="BZ63" s="185">
        <v>672123.57</v>
      </c>
      <c r="CA63" s="185"/>
      <c r="CB63" s="185">
        <v>23150</v>
      </c>
      <c r="CC63" s="185">
        <f>821207.74+625</f>
        <v>821832.74</v>
      </c>
      <c r="CD63" s="249" t="s">
        <v>221</v>
      </c>
      <c r="CE63" s="195">
        <f t="shared" si="0"/>
        <v>28277767.039999999</v>
      </c>
      <c r="CF63" s="252"/>
    </row>
    <row r="64" spans="1:84" ht="12.65" customHeight="1" x14ac:dyDescent="0.35">
      <c r="A64" s="171" t="s">
        <v>237</v>
      </c>
      <c r="B64" s="175"/>
      <c r="C64" s="184">
        <v>1872920.02</v>
      </c>
      <c r="D64" s="184"/>
      <c r="E64" s="185">
        <v>3181085.48</v>
      </c>
      <c r="F64" s="185"/>
      <c r="G64" s="184"/>
      <c r="H64" s="184">
        <v>39047.96</v>
      </c>
      <c r="I64" s="185"/>
      <c r="J64" s="185"/>
      <c r="K64" s="185"/>
      <c r="L64" s="185"/>
      <c r="M64" s="184"/>
      <c r="N64" s="184"/>
      <c r="O64" s="184">
        <v>1081523.96</v>
      </c>
      <c r="P64" s="185">
        <v>45664450.369999997</v>
      </c>
      <c r="Q64" s="185">
        <v>164898.42000000001</v>
      </c>
      <c r="R64" s="185">
        <v>1571275.48</v>
      </c>
      <c r="S64" s="185">
        <v>1220662.54</v>
      </c>
      <c r="T64" s="185">
        <v>219073.66</v>
      </c>
      <c r="U64" s="185">
        <v>2312407.19</v>
      </c>
      <c r="V64" s="185">
        <v>51205.34</v>
      </c>
      <c r="W64" s="185">
        <v>286448.83</v>
      </c>
      <c r="X64" s="185">
        <v>506086</v>
      </c>
      <c r="Y64" s="185">
        <v>524247.55</v>
      </c>
      <c r="Z64" s="185">
        <v>16107585.48</v>
      </c>
      <c r="AA64" s="185">
        <v>350835.86</v>
      </c>
      <c r="AB64" s="185">
        <v>9331961.1899999995</v>
      </c>
      <c r="AC64" s="185">
        <v>297549.93</v>
      </c>
      <c r="AD64" s="185">
        <v>1228.17</v>
      </c>
      <c r="AE64" s="185">
        <v>7167.13</v>
      </c>
      <c r="AF64" s="185">
        <v>102475.4</v>
      </c>
      <c r="AG64" s="185">
        <v>1540212.96</v>
      </c>
      <c r="AH64" s="185"/>
      <c r="AI64" s="185"/>
      <c r="AJ64" s="185">
        <v>298596.40999999997</v>
      </c>
      <c r="AK64" s="185">
        <v>649.16</v>
      </c>
      <c r="AL64" s="185">
        <v>6102.4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10659591.16</v>
      </c>
      <c r="AW64" s="185">
        <v>1504.14</v>
      </c>
      <c r="AX64" s="185"/>
      <c r="AY64" s="185">
        <v>44901.03</v>
      </c>
      <c r="AZ64" s="185">
        <v>2156523.4</v>
      </c>
      <c r="BA64" s="185">
        <v>883.32</v>
      </c>
      <c r="BB64" s="185">
        <v>85049.51</v>
      </c>
      <c r="BC64" s="185"/>
      <c r="BD64" s="185">
        <v>-4334.4799999999996</v>
      </c>
      <c r="BE64" s="185">
        <v>1071610.3999999999</v>
      </c>
      <c r="BF64" s="185">
        <v>350200.14</v>
      </c>
      <c r="BG64" s="185">
        <v>487.65</v>
      </c>
      <c r="BH64" s="185">
        <v>367009.72</v>
      </c>
      <c r="BI64" s="185"/>
      <c r="BJ64" s="185">
        <v>20925.82</v>
      </c>
      <c r="BK64" s="185">
        <v>10938.32</v>
      </c>
      <c r="BL64" s="185">
        <v>37396.01</v>
      </c>
      <c r="BM64" s="185"/>
      <c r="BN64" s="185">
        <v>69717.899999999994</v>
      </c>
      <c r="BO64" s="185">
        <v>23608.720000000001</v>
      </c>
      <c r="BP64" s="185">
        <v>56709.17</v>
      </c>
      <c r="BQ64" s="185"/>
      <c r="BR64" s="185">
        <v>42131.040000000001</v>
      </c>
      <c r="BS64" s="185">
        <v>8509.5400000000009</v>
      </c>
      <c r="BT64" s="185">
        <v>82.44</v>
      </c>
      <c r="BU64" s="185"/>
      <c r="BV64" s="185">
        <v>8162.88</v>
      </c>
      <c r="BW64" s="185">
        <v>145488.94</v>
      </c>
      <c r="BX64" s="185">
        <v>4619.62</v>
      </c>
      <c r="BY64" s="185">
        <v>79013.14</v>
      </c>
      <c r="BZ64" s="185">
        <v>1733.06</v>
      </c>
      <c r="CA64" s="185">
        <v>26146.91</v>
      </c>
      <c r="CB64" s="185">
        <v>30921.49</v>
      </c>
      <c r="CC64" s="185">
        <f>246202.64-1169412.89</f>
        <v>-923210.24999999988</v>
      </c>
      <c r="CD64" s="249" t="s">
        <v>221</v>
      </c>
      <c r="CE64" s="195">
        <f t="shared" si="0"/>
        <v>101116017.63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>
        <v>320.88</v>
      </c>
      <c r="T65" s="185"/>
      <c r="U65" s="185"/>
      <c r="V65" s="185"/>
      <c r="W65" s="185">
        <v>14771.91</v>
      </c>
      <c r="X65" s="185"/>
      <c r="Y65" s="185">
        <v>12064.4</v>
      </c>
      <c r="Z65" s="185">
        <v>31.73</v>
      </c>
      <c r="AA65" s="185"/>
      <c r="AB65" s="185"/>
      <c r="AC65" s="185"/>
      <c r="AD65" s="185"/>
      <c r="AE65" s="185"/>
      <c r="AF65" s="185">
        <v>24474.93</v>
      </c>
      <c r="AG65" s="185"/>
      <c r="AH65" s="185"/>
      <c r="AI65" s="185"/>
      <c r="AJ65" s="185">
        <v>3981.18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163278</v>
      </c>
      <c r="AW65" s="185"/>
      <c r="AX65" s="185"/>
      <c r="AY65" s="185"/>
      <c r="AZ65" s="185"/>
      <c r="BA65" s="185"/>
      <c r="BB65" s="185"/>
      <c r="BC65" s="185"/>
      <c r="BD65" s="185"/>
      <c r="BE65" s="185">
        <v>2823599.8</v>
      </c>
      <c r="BF65" s="185">
        <v>494096.96</v>
      </c>
      <c r="BG65" s="185"/>
      <c r="BH65" s="185">
        <v>1113070.03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f>52255.74+52.78</f>
        <v>52308.52</v>
      </c>
      <c r="CD65" s="249" t="s">
        <v>221</v>
      </c>
      <c r="CE65" s="195">
        <f t="shared" si="0"/>
        <v>4701998.3399999989</v>
      </c>
      <c r="CF65" s="252"/>
    </row>
    <row r="66" spans="1:84" ht="12.65" customHeight="1" x14ac:dyDescent="0.35">
      <c r="A66" s="171" t="s">
        <v>239</v>
      </c>
      <c r="B66" s="175"/>
      <c r="C66" s="184">
        <v>302776.09999999998</v>
      </c>
      <c r="D66" s="184"/>
      <c r="E66" s="184">
        <v>7843.48</v>
      </c>
      <c r="F66" s="184"/>
      <c r="G66" s="184"/>
      <c r="H66" s="184">
        <v>274.45999999999998</v>
      </c>
      <c r="I66" s="184"/>
      <c r="J66" s="184"/>
      <c r="K66" s="185"/>
      <c r="L66" s="185"/>
      <c r="M66" s="184"/>
      <c r="N66" s="184"/>
      <c r="O66" s="185">
        <v>13388.48</v>
      </c>
      <c r="P66" s="185">
        <v>2012313.58</v>
      </c>
      <c r="Q66" s="185">
        <v>790.17</v>
      </c>
      <c r="R66" s="185">
        <v>3386.31</v>
      </c>
      <c r="S66" s="184">
        <v>3578695.12</v>
      </c>
      <c r="T66" s="184">
        <v>15321.5</v>
      </c>
      <c r="U66" s="185">
        <v>5611016.9299999997</v>
      </c>
      <c r="V66" s="185">
        <v>100010.02</v>
      </c>
      <c r="W66" s="185">
        <v>599392.02</v>
      </c>
      <c r="X66" s="185">
        <v>438701.82</v>
      </c>
      <c r="Y66" s="185">
        <v>1204204.47</v>
      </c>
      <c r="Z66" s="185">
        <v>1940763.28</v>
      </c>
      <c r="AA66" s="185">
        <v>272751</v>
      </c>
      <c r="AB66" s="185">
        <v>307270.78000000003</v>
      </c>
      <c r="AC66" s="185">
        <v>101429.95</v>
      </c>
      <c r="AD66" s="185">
        <v>868519</v>
      </c>
      <c r="AE66" s="185">
        <v>1622.37</v>
      </c>
      <c r="AF66" s="185">
        <v>113915.88</v>
      </c>
      <c r="AG66" s="185">
        <v>230897.48</v>
      </c>
      <c r="AH66" s="185"/>
      <c r="AI66" s="185"/>
      <c r="AJ66" s="185">
        <v>94236.63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3100326.8</v>
      </c>
      <c r="AW66" s="185">
        <v>11421.55</v>
      </c>
      <c r="AX66" s="185"/>
      <c r="AY66" s="185">
        <v>663.41</v>
      </c>
      <c r="AZ66" s="185">
        <v>183278.56</v>
      </c>
      <c r="BA66" s="185">
        <v>1502627.004</v>
      </c>
      <c r="BB66" s="185">
        <v>779412.2</v>
      </c>
      <c r="BC66" s="185"/>
      <c r="BD66" s="185">
        <v>244937.76</v>
      </c>
      <c r="BE66" s="185">
        <v>5008685.8</v>
      </c>
      <c r="BF66" s="185">
        <v>443698.92</v>
      </c>
      <c r="BG66" s="185">
        <v>2660.17</v>
      </c>
      <c r="BH66" s="185">
        <v>12585149.01</v>
      </c>
      <c r="BI66" s="185"/>
      <c r="BJ66" s="185">
        <v>311751.03999999998</v>
      </c>
      <c r="BK66" s="185">
        <v>2734066.18</v>
      </c>
      <c r="BL66" s="185">
        <v>366358.81</v>
      </c>
      <c r="BM66" s="185"/>
      <c r="BN66" s="185">
        <v>613815.35</v>
      </c>
      <c r="BO66" s="185">
        <v>-67635.039999999994</v>
      </c>
      <c r="BP66" s="185">
        <v>1102477.99</v>
      </c>
      <c r="BQ66" s="185"/>
      <c r="BR66" s="185">
        <v>472962.41</v>
      </c>
      <c r="BS66" s="185">
        <v>535.96</v>
      </c>
      <c r="BT66" s="185"/>
      <c r="BU66" s="185"/>
      <c r="BV66" s="185">
        <v>201161.33</v>
      </c>
      <c r="BW66" s="185">
        <v>154341.68</v>
      </c>
      <c r="BX66" s="185">
        <v>161474.81</v>
      </c>
      <c r="BY66" s="185">
        <v>-629.88</v>
      </c>
      <c r="BZ66" s="185">
        <v>48836.27</v>
      </c>
      <c r="CA66" s="185">
        <v>63916.3</v>
      </c>
      <c r="CB66" s="185">
        <v>282121.15999999997</v>
      </c>
      <c r="CC66" s="185">
        <f>2233338.55+1233247.44</f>
        <v>3466585.9899999998</v>
      </c>
      <c r="CD66" s="249" t="s">
        <v>221</v>
      </c>
      <c r="CE66" s="195">
        <f t="shared" si="0"/>
        <v>51594522.374000005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1038132</v>
      </c>
      <c r="D67" s="195">
        <f>ROUND(D51+D52,0)</f>
        <v>0</v>
      </c>
      <c r="E67" s="195">
        <f t="shared" ref="E67:BP67" si="3">ROUND(E51+E52,0)</f>
        <v>3321083</v>
      </c>
      <c r="F67" s="195">
        <f t="shared" si="3"/>
        <v>0</v>
      </c>
      <c r="G67" s="195">
        <f t="shared" si="3"/>
        <v>0</v>
      </c>
      <c r="H67" s="195">
        <f t="shared" si="3"/>
        <v>113282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631549</v>
      </c>
      <c r="P67" s="195">
        <f t="shared" si="3"/>
        <v>3232154</v>
      </c>
      <c r="Q67" s="195">
        <f t="shared" si="3"/>
        <v>173487</v>
      </c>
      <c r="R67" s="195">
        <f t="shared" si="3"/>
        <v>220595</v>
      </c>
      <c r="S67" s="195">
        <f t="shared" si="3"/>
        <v>1526593</v>
      </c>
      <c r="T67" s="195">
        <f t="shared" si="3"/>
        <v>80963</v>
      </c>
      <c r="U67" s="195">
        <f t="shared" si="3"/>
        <v>659357</v>
      </c>
      <c r="V67" s="195">
        <f t="shared" si="3"/>
        <v>57192</v>
      </c>
      <c r="W67" s="195">
        <f t="shared" si="3"/>
        <v>561795</v>
      </c>
      <c r="X67" s="195">
        <f t="shared" si="3"/>
        <v>337149</v>
      </c>
      <c r="Y67" s="195">
        <f t="shared" si="3"/>
        <v>1361801</v>
      </c>
      <c r="Z67" s="195">
        <f t="shared" si="3"/>
        <v>981144</v>
      </c>
      <c r="AA67" s="195">
        <f t="shared" si="3"/>
        <v>192984</v>
      </c>
      <c r="AB67" s="195">
        <f t="shared" si="3"/>
        <v>451816</v>
      </c>
      <c r="AC67" s="195">
        <f t="shared" si="3"/>
        <v>31001</v>
      </c>
      <c r="AD67" s="195">
        <f t="shared" si="3"/>
        <v>0</v>
      </c>
      <c r="AE67" s="195">
        <f t="shared" si="3"/>
        <v>33647</v>
      </c>
      <c r="AF67" s="195">
        <f t="shared" si="3"/>
        <v>21566</v>
      </c>
      <c r="AG67" s="195">
        <f t="shared" si="3"/>
        <v>682647</v>
      </c>
      <c r="AH67" s="195">
        <f t="shared" si="3"/>
        <v>0</v>
      </c>
      <c r="AI67" s="195">
        <f t="shared" si="3"/>
        <v>0</v>
      </c>
      <c r="AJ67" s="195">
        <f t="shared" si="3"/>
        <v>26841</v>
      </c>
      <c r="AK67" s="195">
        <f t="shared" si="3"/>
        <v>9920</v>
      </c>
      <c r="AL67" s="195">
        <f t="shared" si="3"/>
        <v>7966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4919420</v>
      </c>
      <c r="AW67" s="195">
        <f t="shared" si="3"/>
        <v>0</v>
      </c>
      <c r="AX67" s="195">
        <f t="shared" si="3"/>
        <v>0</v>
      </c>
      <c r="AY67" s="195">
        <f t="shared" si="3"/>
        <v>83970</v>
      </c>
      <c r="AZ67" s="195">
        <f>ROUND(AZ51+AZ52,0)</f>
        <v>180175</v>
      </c>
      <c r="BA67" s="195">
        <f>ROUND(BA51+BA52,0)</f>
        <v>11167</v>
      </c>
      <c r="BB67" s="195">
        <f t="shared" si="3"/>
        <v>17561</v>
      </c>
      <c r="BC67" s="195">
        <f t="shared" si="3"/>
        <v>0</v>
      </c>
      <c r="BD67" s="195">
        <f t="shared" si="3"/>
        <v>63987</v>
      </c>
      <c r="BE67" s="195">
        <f t="shared" si="3"/>
        <v>3220114</v>
      </c>
      <c r="BF67" s="195">
        <f t="shared" si="3"/>
        <v>45737</v>
      </c>
      <c r="BG67" s="195">
        <f t="shared" si="3"/>
        <v>0</v>
      </c>
      <c r="BH67" s="195">
        <f t="shared" si="3"/>
        <v>3491152</v>
      </c>
      <c r="BI67" s="195">
        <f t="shared" si="3"/>
        <v>0</v>
      </c>
      <c r="BJ67" s="195">
        <f t="shared" si="3"/>
        <v>16727</v>
      </c>
      <c r="BK67" s="195">
        <f t="shared" si="3"/>
        <v>10955</v>
      </c>
      <c r="BL67" s="195">
        <f t="shared" si="3"/>
        <v>6058</v>
      </c>
      <c r="BM67" s="195">
        <f t="shared" si="3"/>
        <v>0</v>
      </c>
      <c r="BN67" s="195">
        <f t="shared" si="3"/>
        <v>261090</v>
      </c>
      <c r="BO67" s="195">
        <f t="shared" si="3"/>
        <v>0</v>
      </c>
      <c r="BP67" s="195">
        <f t="shared" si="3"/>
        <v>5725</v>
      </c>
      <c r="BQ67" s="195">
        <f t="shared" ref="BQ67:CC67" si="4">ROUND(BQ51+BQ52,0)</f>
        <v>0</v>
      </c>
      <c r="BR67" s="195">
        <f t="shared" si="4"/>
        <v>9183</v>
      </c>
      <c r="BS67" s="195">
        <f t="shared" si="4"/>
        <v>11675</v>
      </c>
      <c r="BT67" s="195">
        <f t="shared" si="4"/>
        <v>0</v>
      </c>
      <c r="BU67" s="195">
        <f t="shared" si="4"/>
        <v>0</v>
      </c>
      <c r="BV67" s="195">
        <f t="shared" si="4"/>
        <v>80740</v>
      </c>
      <c r="BW67" s="195">
        <f t="shared" si="4"/>
        <v>2297</v>
      </c>
      <c r="BX67" s="195">
        <f t="shared" si="4"/>
        <v>5021</v>
      </c>
      <c r="BY67" s="195">
        <f t="shared" si="4"/>
        <v>62549</v>
      </c>
      <c r="BZ67" s="195">
        <f t="shared" si="4"/>
        <v>55649</v>
      </c>
      <c r="CA67" s="195">
        <f t="shared" si="4"/>
        <v>0</v>
      </c>
      <c r="CB67" s="195">
        <f t="shared" si="4"/>
        <v>534</v>
      </c>
      <c r="CC67" s="195">
        <f t="shared" si="4"/>
        <v>-899971</v>
      </c>
      <c r="CD67" s="249" t="s">
        <v>221</v>
      </c>
      <c r="CE67" s="195">
        <f t="shared" si="0"/>
        <v>27416179</v>
      </c>
      <c r="CF67" s="252"/>
    </row>
    <row r="68" spans="1:84" ht="12.65" customHeight="1" x14ac:dyDescent="0.35">
      <c r="A68" s="171" t="s">
        <v>240</v>
      </c>
      <c r="B68" s="175"/>
      <c r="C68" s="184">
        <v>85905.96</v>
      </c>
      <c r="D68" s="184"/>
      <c r="E68" s="184">
        <v>260668.43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2644.81</v>
      </c>
      <c r="Q68" s="185"/>
      <c r="R68" s="185"/>
      <c r="S68" s="185">
        <v>606691.16</v>
      </c>
      <c r="T68" s="185"/>
      <c r="U68" s="185">
        <v>50516.84</v>
      </c>
      <c r="V68" s="185"/>
      <c r="W68" s="185"/>
      <c r="X68" s="185"/>
      <c r="Y68" s="185">
        <v>356247.06</v>
      </c>
      <c r="Z68" s="185">
        <v>895925.29</v>
      </c>
      <c r="AA68" s="185">
        <v>57938.44</v>
      </c>
      <c r="AB68" s="185">
        <v>124980.75</v>
      </c>
      <c r="AC68" s="185">
        <v>32835.949999999997</v>
      </c>
      <c r="AD68" s="185"/>
      <c r="AE68" s="185"/>
      <c r="AF68" s="185">
        <v>452992.07</v>
      </c>
      <c r="AG68" s="185">
        <v>91.16</v>
      </c>
      <c r="AH68" s="185"/>
      <c r="AI68" s="185"/>
      <c r="AJ68" s="185">
        <v>455005.33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4906498.6399999997</v>
      </c>
      <c r="AW68" s="185"/>
      <c r="AX68" s="185"/>
      <c r="AY68" s="185"/>
      <c r="AZ68" s="185">
        <v>197312.96</v>
      </c>
      <c r="BA68" s="185"/>
      <c r="BB68" s="185"/>
      <c r="BC68" s="185"/>
      <c r="BD68" s="185"/>
      <c r="BE68" s="185">
        <v>470297.74</v>
      </c>
      <c r="BF68" s="185"/>
      <c r="BG68" s="185"/>
      <c r="BH68" s="185"/>
      <c r="BI68" s="185"/>
      <c r="BJ68" s="185"/>
      <c r="BK68" s="185"/>
      <c r="BL68" s="185"/>
      <c r="BM68" s="185"/>
      <c r="BN68" s="185">
        <v>410405.33</v>
      </c>
      <c r="BO68" s="185">
        <v>56305.3</v>
      </c>
      <c r="BP68" s="185">
        <v>106362.26</v>
      </c>
      <c r="BQ68" s="185"/>
      <c r="BR68" s="185"/>
      <c r="BS68" s="185">
        <v>22907.5</v>
      </c>
      <c r="BT68" s="185"/>
      <c r="BU68" s="185"/>
      <c r="BV68" s="185"/>
      <c r="BW68" s="185"/>
      <c r="BX68" s="185"/>
      <c r="BY68" s="185"/>
      <c r="BZ68" s="185"/>
      <c r="CA68" s="185"/>
      <c r="CB68" s="185">
        <v>202792.35</v>
      </c>
      <c r="CC68" s="185">
        <f>7025706.15+1198431.95</f>
        <v>8224138.1000000006</v>
      </c>
      <c r="CD68" s="249" t="s">
        <v>221</v>
      </c>
      <c r="CE68" s="195">
        <f t="shared" si="0"/>
        <v>17979463.43</v>
      </c>
      <c r="CF68" s="252"/>
    </row>
    <row r="69" spans="1:84" ht="12.65" customHeight="1" x14ac:dyDescent="0.35">
      <c r="A69" s="171" t="s">
        <v>241</v>
      </c>
      <c r="B69" s="175"/>
      <c r="C69" s="184">
        <v>53799.33</v>
      </c>
      <c r="D69" s="184"/>
      <c r="E69" s="185">
        <v>73050.73</v>
      </c>
      <c r="F69" s="185"/>
      <c r="G69" s="184"/>
      <c r="H69" s="184">
        <v>3760.1</v>
      </c>
      <c r="I69" s="185"/>
      <c r="J69" s="185"/>
      <c r="K69" s="185"/>
      <c r="L69" s="185"/>
      <c r="M69" s="184"/>
      <c r="N69" s="184"/>
      <c r="O69" s="184">
        <v>13608.61</v>
      </c>
      <c r="P69" s="185">
        <v>88115.59</v>
      </c>
      <c r="Q69" s="185">
        <v>4287.6400000000003</v>
      </c>
      <c r="R69" s="224">
        <v>1627.01</v>
      </c>
      <c r="S69" s="185">
        <v>329483.61</v>
      </c>
      <c r="T69" s="184">
        <v>35523.279999999999</v>
      </c>
      <c r="U69" s="185">
        <v>31193.32</v>
      </c>
      <c r="V69" s="185">
        <v>765</v>
      </c>
      <c r="W69" s="184">
        <v>1195</v>
      </c>
      <c r="X69" s="185">
        <v>2176.9299999999998</v>
      </c>
      <c r="Y69" s="185">
        <v>12528.35</v>
      </c>
      <c r="Z69" s="185">
        <v>154264.81</v>
      </c>
      <c r="AA69" s="185">
        <v>444.5</v>
      </c>
      <c r="AB69" s="185">
        <v>18452.740000000002</v>
      </c>
      <c r="AC69" s="185">
        <v>3248.98</v>
      </c>
      <c r="AD69" s="185"/>
      <c r="AE69" s="185">
        <v>1849.67</v>
      </c>
      <c r="AF69" s="185">
        <v>19152.91</v>
      </c>
      <c r="AG69" s="185">
        <v>14839.74</v>
      </c>
      <c r="AH69" s="185"/>
      <c r="AI69" s="185"/>
      <c r="AJ69" s="185">
        <v>5825.2</v>
      </c>
      <c r="AK69" s="185">
        <v>1793.5540000000001</v>
      </c>
      <c r="AL69" s="185">
        <v>2266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4875437.97</v>
      </c>
      <c r="AW69" s="185">
        <v>4825</v>
      </c>
      <c r="AX69" s="185"/>
      <c r="AY69" s="185">
        <v>2344.63</v>
      </c>
      <c r="AZ69" s="185">
        <v>2709.67</v>
      </c>
      <c r="BA69" s="185"/>
      <c r="BB69" s="185">
        <v>2856.69</v>
      </c>
      <c r="BC69" s="185"/>
      <c r="BD69" s="185">
        <v>2677.09</v>
      </c>
      <c r="BE69" s="185">
        <v>233089.08</v>
      </c>
      <c r="BF69" s="185">
        <v>1436.36</v>
      </c>
      <c r="BG69" s="185"/>
      <c r="BH69" s="224">
        <v>84073.05</v>
      </c>
      <c r="BI69" s="185"/>
      <c r="BJ69" s="185">
        <v>29257.52</v>
      </c>
      <c r="BK69" s="185">
        <v>14166.17</v>
      </c>
      <c r="BL69" s="185">
        <v>616.58000000000004</v>
      </c>
      <c r="BM69" s="185"/>
      <c r="BN69" s="185">
        <v>661326.71</v>
      </c>
      <c r="BO69" s="185">
        <v>442.73</v>
      </c>
      <c r="BP69" s="185">
        <v>1207683.07</v>
      </c>
      <c r="BQ69" s="185"/>
      <c r="BR69" s="185">
        <v>1335952.5</v>
      </c>
      <c r="BS69" s="185">
        <v>12719.11</v>
      </c>
      <c r="BT69" s="185">
        <v>208.43</v>
      </c>
      <c r="BU69" s="185"/>
      <c r="BV69" s="185">
        <v>10725.56</v>
      </c>
      <c r="BW69" s="185">
        <v>5619.99</v>
      </c>
      <c r="BX69" s="185">
        <v>1233.92</v>
      </c>
      <c r="BY69" s="185">
        <v>48595.23</v>
      </c>
      <c r="BZ69" s="185">
        <v>7748.26</v>
      </c>
      <c r="CA69" s="185">
        <v>42679.95</v>
      </c>
      <c r="CB69" s="185">
        <v>3463.78</v>
      </c>
      <c r="CC69" s="185">
        <f>476113.38-4662653</f>
        <v>-4186539.62</v>
      </c>
      <c r="CD69" s="188">
        <f>34085199.59+4662653+1</f>
        <v>38747853.590000004</v>
      </c>
      <c r="CE69" s="195">
        <f t="shared" si="0"/>
        <v>44026455.624000005</v>
      </c>
      <c r="CF69" s="252"/>
    </row>
    <row r="70" spans="1:84" ht="12.65" customHeight="1" x14ac:dyDescent="0.35">
      <c r="A70" s="171" t="s">
        <v>242</v>
      </c>
      <c r="B70" s="175"/>
      <c r="C70" s="184">
        <v>78576</v>
      </c>
      <c r="D70" s="184"/>
      <c r="E70" s="184">
        <v>17637.55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3080</v>
      </c>
      <c r="Q70" s="184"/>
      <c r="R70" s="184"/>
      <c r="S70" s="184">
        <v>-368.55</v>
      </c>
      <c r="T70" s="184">
        <v>-24461.599999999999</v>
      </c>
      <c r="U70" s="185">
        <v>48520.85</v>
      </c>
      <c r="V70" s="184"/>
      <c r="W70" s="184"/>
      <c r="X70" s="185"/>
      <c r="Y70" s="185">
        <v>4334</v>
      </c>
      <c r="Z70" s="185">
        <v>24365.9</v>
      </c>
      <c r="AA70" s="185"/>
      <c r="AB70" s="185">
        <v>-4053.19</v>
      </c>
      <c r="AC70" s="185"/>
      <c r="AD70" s="185"/>
      <c r="AE70" s="185"/>
      <c r="AF70" s="185">
        <v>24522.68</v>
      </c>
      <c r="AG70" s="185">
        <v>237500.43</v>
      </c>
      <c r="AH70" s="185"/>
      <c r="AI70" s="185"/>
      <c r="AJ70" s="185">
        <v>175528.28</v>
      </c>
      <c r="AK70" s="185"/>
      <c r="AL70" s="185">
        <v>1388.6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10780383.66</v>
      </c>
      <c r="AW70" s="185">
        <v>227690.8</v>
      </c>
      <c r="AX70" s="185"/>
      <c r="AY70" s="185"/>
      <c r="AZ70" s="185">
        <v>1707614.88</v>
      </c>
      <c r="BA70" s="185"/>
      <c r="BB70" s="185"/>
      <c r="BC70" s="185"/>
      <c r="BD70" s="185"/>
      <c r="BE70" s="185">
        <v>235425.53</v>
      </c>
      <c r="BF70" s="185"/>
      <c r="BG70" s="185"/>
      <c r="BH70" s="185">
        <v>110098.71</v>
      </c>
      <c r="BI70" s="185"/>
      <c r="BJ70" s="185">
        <v>128155.24</v>
      </c>
      <c r="BK70" s="185">
        <v>538505.47</v>
      </c>
      <c r="BL70" s="185"/>
      <c r="BM70" s="185"/>
      <c r="BN70" s="185"/>
      <c r="BO70" s="185"/>
      <c r="BP70" s="185">
        <v>873839.04</v>
      </c>
      <c r="BQ70" s="185"/>
      <c r="BR70" s="185">
        <v>3350</v>
      </c>
      <c r="BS70" s="185">
        <v>2911</v>
      </c>
      <c r="BT70" s="185"/>
      <c r="BU70" s="185"/>
      <c r="BV70" s="185">
        <v>69.67</v>
      </c>
      <c r="BW70" s="185">
        <v>29550</v>
      </c>
      <c r="BX70" s="185"/>
      <c r="BY70" s="185"/>
      <c r="BZ70" s="185"/>
      <c r="CA70" s="185">
        <v>13978</v>
      </c>
      <c r="CB70" s="185">
        <v>106745.69</v>
      </c>
      <c r="CC70" s="185">
        <v>282722.23</v>
      </c>
      <c r="CD70" s="188">
        <f>42213.43+1</f>
        <v>42214.43</v>
      </c>
      <c r="CE70" s="195">
        <f t="shared" si="0"/>
        <v>15669825.300000001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23467273.02</v>
      </c>
      <c r="D71" s="195">
        <f t="shared" ref="D71:AI71" si="5">SUM(D61:D69)-D70</f>
        <v>0</v>
      </c>
      <c r="E71" s="195">
        <f t="shared" si="5"/>
        <v>52699147.389999993</v>
      </c>
      <c r="F71" s="195">
        <f t="shared" si="5"/>
        <v>0</v>
      </c>
      <c r="G71" s="195">
        <f t="shared" si="5"/>
        <v>0</v>
      </c>
      <c r="H71" s="195">
        <f t="shared" si="5"/>
        <v>2738299.63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11651718.07</v>
      </c>
      <c r="P71" s="195">
        <f t="shared" si="5"/>
        <v>68192044.689999998</v>
      </c>
      <c r="Q71" s="195">
        <f t="shared" si="5"/>
        <v>4632736.3899999997</v>
      </c>
      <c r="R71" s="195">
        <f t="shared" si="5"/>
        <v>2972384.65</v>
      </c>
      <c r="S71" s="195">
        <f t="shared" si="5"/>
        <v>10487935.510000002</v>
      </c>
      <c r="T71" s="195">
        <f t="shared" si="5"/>
        <v>1656773.2300000002</v>
      </c>
      <c r="U71" s="195">
        <f t="shared" si="5"/>
        <v>14075114.41</v>
      </c>
      <c r="V71" s="195">
        <f t="shared" si="5"/>
        <v>708586.04</v>
      </c>
      <c r="W71" s="195">
        <f t="shared" si="5"/>
        <v>3084909.27</v>
      </c>
      <c r="X71" s="195">
        <f t="shared" si="5"/>
        <v>2987429.8499999996</v>
      </c>
      <c r="Y71" s="195">
        <f t="shared" si="5"/>
        <v>10587985.520000001</v>
      </c>
      <c r="Z71" s="195">
        <f t="shared" si="5"/>
        <v>29565419.020000003</v>
      </c>
      <c r="AA71" s="195">
        <f t="shared" si="5"/>
        <v>1589080.48</v>
      </c>
      <c r="AB71" s="195">
        <f t="shared" si="5"/>
        <v>17390313.52</v>
      </c>
      <c r="AC71" s="195">
        <f t="shared" si="5"/>
        <v>3200592.0600000005</v>
      </c>
      <c r="AD71" s="195">
        <f t="shared" si="5"/>
        <v>869747.17</v>
      </c>
      <c r="AE71" s="195">
        <f t="shared" si="5"/>
        <v>2427727.25</v>
      </c>
      <c r="AF71" s="195">
        <f t="shared" si="5"/>
        <v>4497488.1800000006</v>
      </c>
      <c r="AG71" s="195">
        <f t="shared" si="5"/>
        <v>15721911.380000001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3445682.9700000007</v>
      </c>
      <c r="AK71" s="195">
        <f t="shared" si="6"/>
        <v>1101652.7339999999</v>
      </c>
      <c r="AL71" s="195">
        <f t="shared" si="6"/>
        <v>821807.82000000007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133604533.83999997</v>
      </c>
      <c r="AW71" s="195">
        <f t="shared" si="6"/>
        <v>24679.300000000017</v>
      </c>
      <c r="AX71" s="195">
        <f t="shared" si="6"/>
        <v>0</v>
      </c>
      <c r="AY71" s="195">
        <f t="shared" si="6"/>
        <v>728092.12000000011</v>
      </c>
      <c r="AZ71" s="195">
        <f t="shared" si="6"/>
        <v>5113326.1899999995</v>
      </c>
      <c r="BA71" s="195">
        <f t="shared" si="6"/>
        <v>1728247.2239999999</v>
      </c>
      <c r="BB71" s="195">
        <f t="shared" si="6"/>
        <v>3072884.78</v>
      </c>
      <c r="BC71" s="195">
        <f t="shared" si="6"/>
        <v>0</v>
      </c>
      <c r="BD71" s="195">
        <f t="shared" si="6"/>
        <v>1522266.61</v>
      </c>
      <c r="BE71" s="195">
        <f t="shared" si="6"/>
        <v>17007905.269999996</v>
      </c>
      <c r="BF71" s="195">
        <f t="shared" si="6"/>
        <v>5817746.5699999994</v>
      </c>
      <c r="BG71" s="195">
        <f t="shared" si="6"/>
        <v>430753.54</v>
      </c>
      <c r="BH71" s="195">
        <f t="shared" si="6"/>
        <v>34274420.909999996</v>
      </c>
      <c r="BI71" s="195">
        <f t="shared" si="6"/>
        <v>0</v>
      </c>
      <c r="BJ71" s="195">
        <f t="shared" si="6"/>
        <v>2867918.3899999997</v>
      </c>
      <c r="BK71" s="195">
        <f t="shared" si="6"/>
        <v>5199707.7</v>
      </c>
      <c r="BL71" s="195">
        <f t="shared" si="6"/>
        <v>4706892.4099999992</v>
      </c>
      <c r="BM71" s="195">
        <f t="shared" si="6"/>
        <v>0</v>
      </c>
      <c r="BN71" s="195">
        <f t="shared" si="6"/>
        <v>11070050.919999998</v>
      </c>
      <c r="BO71" s="195">
        <f t="shared" si="6"/>
        <v>404315.77</v>
      </c>
      <c r="BP71" s="195">
        <f t="shared" ref="BP71:CC71" si="7">SUM(BP61:BP69)-BP70</f>
        <v>4066137.21</v>
      </c>
      <c r="BQ71" s="195">
        <f t="shared" si="7"/>
        <v>0</v>
      </c>
      <c r="BR71" s="195">
        <f t="shared" si="7"/>
        <v>6909766.7300000004</v>
      </c>
      <c r="BS71" s="195">
        <f t="shared" si="7"/>
        <v>206539.32</v>
      </c>
      <c r="BT71" s="195">
        <f t="shared" si="7"/>
        <v>159090.31</v>
      </c>
      <c r="BU71" s="195">
        <f t="shared" si="7"/>
        <v>0</v>
      </c>
      <c r="BV71" s="195">
        <f t="shared" si="7"/>
        <v>3750556.74</v>
      </c>
      <c r="BW71" s="195">
        <f t="shared" si="7"/>
        <v>815621.84999999986</v>
      </c>
      <c r="BX71" s="195">
        <f t="shared" si="7"/>
        <v>1434738.27</v>
      </c>
      <c r="BY71" s="195">
        <f t="shared" si="7"/>
        <v>3426758.7900000005</v>
      </c>
      <c r="BZ71" s="195">
        <f t="shared" si="7"/>
        <v>5894565.4399999985</v>
      </c>
      <c r="CA71" s="195">
        <f t="shared" si="7"/>
        <v>3074991.67</v>
      </c>
      <c r="CB71" s="195">
        <f t="shared" si="7"/>
        <v>1318945.6900000002</v>
      </c>
      <c r="CC71" s="195">
        <f t="shared" si="7"/>
        <v>19317836.049999997</v>
      </c>
      <c r="CD71" s="245">
        <f>CD69-CD70</f>
        <v>38705639.160000004</v>
      </c>
      <c r="CE71" s="195">
        <f>SUM(CE61:CE69)-CE70</f>
        <v>607228689.028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99656370</v>
      </c>
      <c r="D73" s="184"/>
      <c r="E73" s="185">
        <v>230740160</v>
      </c>
      <c r="F73" s="185"/>
      <c r="G73" s="184"/>
      <c r="H73" s="184">
        <v>15427154</v>
      </c>
      <c r="I73" s="185"/>
      <c r="J73" s="185"/>
      <c r="K73" s="185"/>
      <c r="L73" s="185"/>
      <c r="M73" s="184"/>
      <c r="N73" s="184"/>
      <c r="O73" s="184">
        <v>70504141</v>
      </c>
      <c r="P73" s="185">
        <v>186484477</v>
      </c>
      <c r="Q73" s="185">
        <v>9269824</v>
      </c>
      <c r="R73" s="185">
        <v>25523864</v>
      </c>
      <c r="S73" s="185">
        <v>80271732</v>
      </c>
      <c r="T73" s="185">
        <v>1898116</v>
      </c>
      <c r="U73" s="185">
        <v>51849125</v>
      </c>
      <c r="V73" s="185">
        <v>4383402</v>
      </c>
      <c r="W73" s="185">
        <v>4869059</v>
      </c>
      <c r="X73" s="185">
        <v>21534960</v>
      </c>
      <c r="Y73" s="185">
        <v>15733500</v>
      </c>
      <c r="Z73" s="185">
        <v>26046751</v>
      </c>
      <c r="AA73" s="185">
        <v>948543</v>
      </c>
      <c r="AB73" s="185">
        <v>31791717</v>
      </c>
      <c r="AC73" s="185">
        <v>8550714</v>
      </c>
      <c r="AD73" s="185">
        <v>1374445</v>
      </c>
      <c r="AE73" s="185">
        <v>5218745</v>
      </c>
      <c r="AF73" s="185">
        <v>596</v>
      </c>
      <c r="AG73" s="185">
        <v>40613712</v>
      </c>
      <c r="AH73" s="185"/>
      <c r="AI73" s="185"/>
      <c r="AJ73" s="185">
        <v>8563</v>
      </c>
      <c r="AK73" s="185">
        <v>2911994</v>
      </c>
      <c r="AL73" s="185">
        <v>1915794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2819943-2</f>
        <v>2819941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940347399</v>
      </c>
      <c r="CF73" s="252"/>
    </row>
    <row r="74" spans="1:84" ht="12.65" customHeight="1" x14ac:dyDescent="0.35">
      <c r="A74" s="171" t="s">
        <v>246</v>
      </c>
      <c r="B74" s="175"/>
      <c r="C74" s="184">
        <v>337248</v>
      </c>
      <c r="D74" s="184"/>
      <c r="E74" s="185">
        <v>30652490</v>
      </c>
      <c r="F74" s="185"/>
      <c r="G74" s="184"/>
      <c r="H74" s="184">
        <v>-1138</v>
      </c>
      <c r="I74" s="184"/>
      <c r="J74" s="185"/>
      <c r="K74" s="185"/>
      <c r="L74" s="185"/>
      <c r="M74" s="184"/>
      <c r="N74" s="184"/>
      <c r="O74" s="184">
        <v>391101</v>
      </c>
      <c r="P74" s="185">
        <v>180211634</v>
      </c>
      <c r="Q74" s="185">
        <v>18157920</v>
      </c>
      <c r="R74" s="185">
        <v>30020210</v>
      </c>
      <c r="S74" s="185">
        <v>91473143</v>
      </c>
      <c r="T74" s="185">
        <v>151571</v>
      </c>
      <c r="U74" s="185">
        <v>32913822</v>
      </c>
      <c r="V74" s="185">
        <v>6080235</v>
      </c>
      <c r="W74" s="185">
        <v>21454540</v>
      </c>
      <c r="X74" s="185">
        <v>47983779</v>
      </c>
      <c r="Y74" s="185">
        <v>54212458</v>
      </c>
      <c r="Z74" s="185">
        <v>100747253</v>
      </c>
      <c r="AA74" s="185">
        <v>10357717</v>
      </c>
      <c r="AB74" s="185">
        <v>14577634</v>
      </c>
      <c r="AC74" s="185">
        <v>232459</v>
      </c>
      <c r="AD74" s="185">
        <v>102423</v>
      </c>
      <c r="AE74" s="185">
        <v>2254067</v>
      </c>
      <c r="AF74" s="185">
        <v>9064419</v>
      </c>
      <c r="AG74" s="185">
        <v>112723954</v>
      </c>
      <c r="AH74" s="185"/>
      <c r="AI74" s="185"/>
      <c r="AJ74" s="185">
        <v>3374326</v>
      </c>
      <c r="AK74" s="185">
        <v>784577</v>
      </c>
      <c r="AL74" s="185">
        <v>361911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163674715-1</f>
        <v>163674714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932294467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99993618</v>
      </c>
      <c r="D75" s="195">
        <f t="shared" si="9"/>
        <v>0</v>
      </c>
      <c r="E75" s="195">
        <f t="shared" si="9"/>
        <v>261392650</v>
      </c>
      <c r="F75" s="195">
        <f t="shared" si="9"/>
        <v>0</v>
      </c>
      <c r="G75" s="195">
        <f t="shared" si="9"/>
        <v>0</v>
      </c>
      <c r="H75" s="195">
        <f t="shared" si="9"/>
        <v>15426016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70895242</v>
      </c>
      <c r="P75" s="195">
        <f t="shared" si="9"/>
        <v>366696111</v>
      </c>
      <c r="Q75" s="195">
        <f t="shared" si="9"/>
        <v>27427744</v>
      </c>
      <c r="R75" s="195">
        <f t="shared" si="9"/>
        <v>55544074</v>
      </c>
      <c r="S75" s="195">
        <f t="shared" si="9"/>
        <v>171744875</v>
      </c>
      <c r="T75" s="195">
        <f t="shared" si="9"/>
        <v>2049687</v>
      </c>
      <c r="U75" s="195">
        <f t="shared" si="9"/>
        <v>84762947</v>
      </c>
      <c r="V75" s="195">
        <f t="shared" si="9"/>
        <v>10463637</v>
      </c>
      <c r="W75" s="195">
        <f t="shared" si="9"/>
        <v>26323599</v>
      </c>
      <c r="X75" s="195">
        <f t="shared" si="9"/>
        <v>69518739</v>
      </c>
      <c r="Y75" s="195">
        <f t="shared" si="9"/>
        <v>69945958</v>
      </c>
      <c r="Z75" s="195">
        <f t="shared" si="9"/>
        <v>126794004</v>
      </c>
      <c r="AA75" s="195">
        <f t="shared" si="9"/>
        <v>11306260</v>
      </c>
      <c r="AB75" s="195">
        <f t="shared" si="9"/>
        <v>46369351</v>
      </c>
      <c r="AC75" s="195">
        <f t="shared" si="9"/>
        <v>8783173</v>
      </c>
      <c r="AD75" s="195">
        <f t="shared" si="9"/>
        <v>1476868</v>
      </c>
      <c r="AE75" s="195">
        <f t="shared" si="9"/>
        <v>7472812</v>
      </c>
      <c r="AF75" s="195">
        <f t="shared" si="9"/>
        <v>9065015</v>
      </c>
      <c r="AG75" s="195">
        <f t="shared" si="9"/>
        <v>153337666</v>
      </c>
      <c r="AH75" s="195">
        <f t="shared" si="9"/>
        <v>0</v>
      </c>
      <c r="AI75" s="195">
        <f t="shared" si="9"/>
        <v>0</v>
      </c>
      <c r="AJ75" s="195">
        <f t="shared" si="9"/>
        <v>3382889</v>
      </c>
      <c r="AK75" s="195">
        <f t="shared" si="9"/>
        <v>3696571</v>
      </c>
      <c r="AL75" s="195">
        <f t="shared" si="9"/>
        <v>2277705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166494655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1872641866</v>
      </c>
      <c r="CF75" s="252"/>
    </row>
    <row r="76" spans="1:84" ht="12.65" customHeight="1" x14ac:dyDescent="0.35">
      <c r="A76" s="171" t="s">
        <v>248</v>
      </c>
      <c r="B76" s="175"/>
      <c r="C76" s="300">
        <v>36051</v>
      </c>
      <c r="D76" s="300"/>
      <c r="E76" s="185">
        <v>211170</v>
      </c>
      <c r="F76" s="185"/>
      <c r="G76" s="300"/>
      <c r="H76" s="300">
        <v>6780</v>
      </c>
      <c r="I76" s="185"/>
      <c r="J76" s="185">
        <v>0</v>
      </c>
      <c r="K76" s="185"/>
      <c r="L76" s="185"/>
      <c r="M76" s="185"/>
      <c r="N76" s="185"/>
      <c r="O76" s="185">
        <v>41359</v>
      </c>
      <c r="P76" s="185">
        <v>68314</v>
      </c>
      <c r="Q76" s="185">
        <v>9157</v>
      </c>
      <c r="R76" s="185">
        <v>361</v>
      </c>
      <c r="S76" s="185">
        <v>12037</v>
      </c>
      <c r="T76" s="185">
        <v>5115</v>
      </c>
      <c r="U76" s="185">
        <v>21700</v>
      </c>
      <c r="V76" s="185">
        <v>353</v>
      </c>
      <c r="W76" s="185">
        <v>1973</v>
      </c>
      <c r="X76" s="185">
        <v>1509</v>
      </c>
      <c r="Y76" s="185">
        <v>41963</v>
      </c>
      <c r="Z76" s="185">
        <v>14174</v>
      </c>
      <c r="AA76" s="185">
        <v>4158</v>
      </c>
      <c r="AB76" s="185">
        <v>13771</v>
      </c>
      <c r="AC76" s="185">
        <v>1346</v>
      </c>
      <c r="AD76" s="185"/>
      <c r="AE76" s="185">
        <v>2510</v>
      </c>
      <c r="AF76" s="185"/>
      <c r="AG76" s="185">
        <v>40807</v>
      </c>
      <c r="AH76" s="185"/>
      <c r="AI76" s="185"/>
      <c r="AJ76" s="185"/>
      <c r="AK76" s="185">
        <v>740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3864</v>
      </c>
      <c r="AW76" s="185"/>
      <c r="AX76" s="185"/>
      <c r="AY76" s="185">
        <v>6264</v>
      </c>
      <c r="AZ76" s="185">
        <v>10091</v>
      </c>
      <c r="BA76" s="185">
        <v>833</v>
      </c>
      <c r="BB76" s="185">
        <v>1310</v>
      </c>
      <c r="BC76" s="185"/>
      <c r="BD76" s="185"/>
      <c r="BE76" s="185">
        <v>202520</v>
      </c>
      <c r="BF76" s="185">
        <v>1591</v>
      </c>
      <c r="BG76" s="185"/>
      <c r="BH76" s="185"/>
      <c r="BI76" s="185"/>
      <c r="BJ76" s="185"/>
      <c r="BK76" s="185"/>
      <c r="BL76" s="185"/>
      <c r="BM76" s="185"/>
      <c r="BN76" s="185">
        <v>18628</v>
      </c>
      <c r="BO76" s="185"/>
      <c r="BP76" s="185"/>
      <c r="BQ76" s="185"/>
      <c r="BR76" s="185">
        <v>685</v>
      </c>
      <c r="BS76" s="185"/>
      <c r="BT76" s="185"/>
      <c r="BU76" s="185"/>
      <c r="BV76" s="185">
        <v>6023</v>
      </c>
      <c r="BW76" s="185"/>
      <c r="BX76" s="185"/>
      <c r="BY76" s="185">
        <v>4666</v>
      </c>
      <c r="BZ76" s="185"/>
      <c r="CA76" s="185"/>
      <c r="CB76" s="185"/>
      <c r="CC76" s="185"/>
      <c r="CD76" s="249" t="s">
        <v>221</v>
      </c>
      <c r="CE76" s="195">
        <f t="shared" si="8"/>
        <v>791823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22356</v>
      </c>
      <c r="D77" s="184"/>
      <c r="E77" s="184">
        <v>205454</v>
      </c>
      <c r="F77" s="184"/>
      <c r="G77" s="184"/>
      <c r="H77" s="184">
        <v>17105</v>
      </c>
      <c r="I77" s="184"/>
      <c r="J77" s="184"/>
      <c r="K77" s="184"/>
      <c r="L77" s="184"/>
      <c r="M77" s="184"/>
      <c r="N77" s="184"/>
      <c r="O77" s="184">
        <v>6730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>
        <v>18585</v>
      </c>
      <c r="AG77" s="184">
        <v>8332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278562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300">
        <v>8012</v>
      </c>
      <c r="D78" s="300"/>
      <c r="E78" s="300">
        <v>46933</v>
      </c>
      <c r="F78" s="300"/>
      <c r="G78" s="300"/>
      <c r="H78" s="300">
        <v>1507</v>
      </c>
      <c r="I78" s="300"/>
      <c r="J78" s="300">
        <v>0</v>
      </c>
      <c r="K78" s="300"/>
      <c r="L78" s="300"/>
      <c r="M78" s="300"/>
      <c r="N78" s="300"/>
      <c r="O78" s="300">
        <v>9192</v>
      </c>
      <c r="P78" s="300">
        <v>15183</v>
      </c>
      <c r="Q78" s="300">
        <v>2035</v>
      </c>
      <c r="R78" s="300">
        <v>80</v>
      </c>
      <c r="S78" s="300">
        <v>2675</v>
      </c>
      <c r="T78" s="300">
        <v>1137</v>
      </c>
      <c r="U78" s="300">
        <v>4823</v>
      </c>
      <c r="V78" s="300">
        <v>78</v>
      </c>
      <c r="W78" s="300">
        <v>439</v>
      </c>
      <c r="X78" s="300">
        <v>335</v>
      </c>
      <c r="Y78" s="300">
        <v>9326</v>
      </c>
      <c r="Z78" s="300">
        <v>3150</v>
      </c>
      <c r="AA78" s="300">
        <v>924</v>
      </c>
      <c r="AB78" s="300">
        <v>3061</v>
      </c>
      <c r="AC78" s="300">
        <v>299</v>
      </c>
      <c r="AD78" s="300"/>
      <c r="AE78" s="300">
        <v>558</v>
      </c>
      <c r="AF78" s="300"/>
      <c r="AG78" s="300">
        <v>9069</v>
      </c>
      <c r="AH78" s="300"/>
      <c r="AI78" s="300"/>
      <c r="AJ78" s="300"/>
      <c r="AK78" s="300">
        <v>164</v>
      </c>
      <c r="AL78" s="300">
        <v>0</v>
      </c>
      <c r="AM78" s="300"/>
      <c r="AN78" s="300"/>
      <c r="AO78" s="300"/>
      <c r="AP78" s="300"/>
      <c r="AQ78" s="300"/>
      <c r="AR78" s="300"/>
      <c r="AS78" s="300"/>
      <c r="AT78" s="300"/>
      <c r="AU78" s="300"/>
      <c r="AV78" s="300">
        <v>859</v>
      </c>
      <c r="AW78" s="300"/>
      <c r="AX78" s="249" t="s">
        <v>221</v>
      </c>
      <c r="AY78" s="249" t="s">
        <v>221</v>
      </c>
      <c r="AZ78" s="249" t="s">
        <v>221</v>
      </c>
      <c r="BA78" s="300">
        <v>185</v>
      </c>
      <c r="BB78" s="300">
        <v>291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300">
        <v>1339</v>
      </c>
      <c r="BW78" s="300"/>
      <c r="BX78" s="300"/>
      <c r="BY78" s="300">
        <v>1037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122691</v>
      </c>
      <c r="CF78" s="195"/>
    </row>
    <row r="79" spans="1:84" ht="12.65" customHeight="1" x14ac:dyDescent="0.35">
      <c r="A79" s="171" t="s">
        <v>251</v>
      </c>
      <c r="B79" s="175"/>
      <c r="C79" s="225">
        <v>116528</v>
      </c>
      <c r="D79" s="225"/>
      <c r="E79" s="184">
        <v>617749</v>
      </c>
      <c r="F79" s="184"/>
      <c r="G79" s="184"/>
      <c r="H79" s="184">
        <v>9482</v>
      </c>
      <c r="I79" s="184"/>
      <c r="J79" s="184"/>
      <c r="K79" s="184"/>
      <c r="L79" s="184"/>
      <c r="M79" s="184"/>
      <c r="N79" s="184"/>
      <c r="O79" s="184">
        <v>87143</v>
      </c>
      <c r="P79" s="184">
        <v>153748</v>
      </c>
      <c r="Q79" s="184">
        <v>61973</v>
      </c>
      <c r="R79" s="184"/>
      <c r="S79" s="184">
        <v>227105</v>
      </c>
      <c r="T79" s="184">
        <v>2132</v>
      </c>
      <c r="U79" s="184">
        <v>19434</v>
      </c>
      <c r="V79" s="184">
        <v>18009</v>
      </c>
      <c r="W79" s="184">
        <v>20780</v>
      </c>
      <c r="X79" s="184">
        <v>45773</v>
      </c>
      <c r="Y79" s="184">
        <v>126907</v>
      </c>
      <c r="Z79" s="184">
        <v>67361</v>
      </c>
      <c r="AA79" s="184">
        <v>18897</v>
      </c>
      <c r="AB79" s="184">
        <v>5873</v>
      </c>
      <c r="AC79" s="184">
        <v>637</v>
      </c>
      <c r="AD79" s="184"/>
      <c r="AE79" s="184">
        <v>4849</v>
      </c>
      <c r="AF79" s="184">
        <v>386</v>
      </c>
      <c r="AG79" s="184">
        <v>189119</v>
      </c>
      <c r="AH79" s="184"/>
      <c r="AI79" s="184"/>
      <c r="AJ79" s="184">
        <v>8482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102103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1904470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98.39</v>
      </c>
      <c r="D80" s="187"/>
      <c r="E80" s="187">
        <v>238.44</v>
      </c>
      <c r="F80" s="187"/>
      <c r="G80" s="187"/>
      <c r="H80" s="187">
        <v>10.63</v>
      </c>
      <c r="I80" s="187"/>
      <c r="J80" s="187"/>
      <c r="K80" s="187"/>
      <c r="L80" s="187"/>
      <c r="M80" s="187"/>
      <c r="N80" s="187"/>
      <c r="O80" s="187">
        <v>54.34</v>
      </c>
      <c r="P80" s="187">
        <v>68.87</v>
      </c>
      <c r="Q80" s="187">
        <v>21.87</v>
      </c>
      <c r="R80" s="187"/>
      <c r="S80" s="187">
        <v>0.02</v>
      </c>
      <c r="T80" s="187">
        <v>7.96</v>
      </c>
      <c r="U80" s="187"/>
      <c r="V80" s="187"/>
      <c r="W80" s="187"/>
      <c r="X80" s="187"/>
      <c r="Y80" s="187"/>
      <c r="Z80" s="187">
        <v>31.07</v>
      </c>
      <c r="AA80" s="187">
        <v>0.04</v>
      </c>
      <c r="AB80" s="187"/>
      <c r="AC80" s="187"/>
      <c r="AD80" s="187"/>
      <c r="AE80" s="187"/>
      <c r="AF80" s="187"/>
      <c r="AG80" s="187">
        <v>52.59</v>
      </c>
      <c r="AH80" s="187"/>
      <c r="AI80" s="187"/>
      <c r="AJ80" s="187">
        <v>3.66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16.37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604.24999999999989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1278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1279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15183</v>
      </c>
      <c r="D111" s="174">
        <v>65526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3223</v>
      </c>
      <c r="D114" s="174">
        <v>5053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52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208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57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15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332</v>
      </c>
    </row>
    <row r="128" spans="1:5" ht="12.65" customHeight="1" x14ac:dyDescent="0.35">
      <c r="A128" s="173" t="s">
        <v>292</v>
      </c>
      <c r="B128" s="172" t="s">
        <v>256</v>
      </c>
      <c r="C128" s="189">
        <v>349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48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6173</v>
      </c>
      <c r="C138" s="189">
        <v>1377</v>
      </c>
      <c r="D138" s="174">
        <v>7633</v>
      </c>
      <c r="E138" s="175">
        <f>SUM(B138:D138)</f>
        <v>15183</v>
      </c>
    </row>
    <row r="139" spans="1:6" ht="12.65" customHeight="1" x14ac:dyDescent="0.35">
      <c r="A139" s="173" t="s">
        <v>215</v>
      </c>
      <c r="B139" s="174">
        <v>34435</v>
      </c>
      <c r="C139" s="189">
        <v>7059</v>
      </c>
      <c r="D139" s="174">
        <v>24032</v>
      </c>
      <c r="E139" s="175">
        <f>SUM(B139:D139)</f>
        <v>65526</v>
      </c>
    </row>
    <row r="140" spans="1:6" ht="12.65" customHeight="1" x14ac:dyDescent="0.35">
      <c r="A140" s="173" t="s">
        <v>298</v>
      </c>
      <c r="B140" s="174">
        <v>225881</v>
      </c>
      <c r="C140" s="174">
        <v>38654</v>
      </c>
      <c r="D140" s="174">
        <v>303652</v>
      </c>
      <c r="E140" s="175">
        <f>SUM(B140:D140)</f>
        <v>568187</v>
      </c>
    </row>
    <row r="141" spans="1:6" ht="12.65" customHeight="1" x14ac:dyDescent="0.35">
      <c r="A141" s="173" t="s">
        <v>245</v>
      </c>
      <c r="B141" s="174">
        <v>453331598</v>
      </c>
      <c r="C141" s="189">
        <v>73958207</v>
      </c>
      <c r="D141" s="174">
        <v>413057594</v>
      </c>
      <c r="E141" s="175">
        <f>SUM(B141:D141)</f>
        <v>940347399</v>
      </c>
      <c r="F141" s="199"/>
    </row>
    <row r="142" spans="1:6" ht="12.65" customHeight="1" x14ac:dyDescent="0.35">
      <c r="A142" s="173" t="s">
        <v>246</v>
      </c>
      <c r="B142" s="174">
        <v>373414442</v>
      </c>
      <c r="C142" s="189">
        <v>67230383</v>
      </c>
      <c r="D142" s="174">
        <v>491649642</v>
      </c>
      <c r="E142" s="175">
        <f>SUM(B142:D142)</f>
        <v>932294467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18915863.620000001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736400.93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2095018.72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27463868.75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1198.1400000000001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14346848.380000001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1774656.81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65333855.350000001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f>16350056.35+1198431.95</f>
        <v>17548488.300000001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430975.13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17979463.43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7207306.9500000002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2384060.21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9591367.1600000001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662220.34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21320544.57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21982764.91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7173722.4100000001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7173722.4100000001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2151141</v>
      </c>
      <c r="C195" s="189"/>
      <c r="D195" s="174"/>
      <c r="E195" s="175">
        <f t="shared" ref="E195:E203" si="10">SUM(B195:C195)-D195</f>
        <v>2151141</v>
      </c>
    </row>
    <row r="196" spans="1:8" ht="12.65" customHeight="1" x14ac:dyDescent="0.35">
      <c r="A196" s="173" t="s">
        <v>333</v>
      </c>
      <c r="B196" s="174">
        <v>4691709</v>
      </c>
      <c r="C196" s="189"/>
      <c r="D196" s="174"/>
      <c r="E196" s="175">
        <f t="shared" si="10"/>
        <v>4691709</v>
      </c>
    </row>
    <row r="197" spans="1:8" ht="12.65" customHeight="1" x14ac:dyDescent="0.35">
      <c r="A197" s="173" t="s">
        <v>334</v>
      </c>
      <c r="B197" s="174">
        <v>252783926</v>
      </c>
      <c r="C197" s="189">
        <v>200014927</v>
      </c>
      <c r="D197" s="174"/>
      <c r="E197" s="175">
        <f t="shared" si="10"/>
        <v>452798853</v>
      </c>
    </row>
    <row r="198" spans="1:8" ht="12.65" customHeight="1" x14ac:dyDescent="0.35">
      <c r="A198" s="173" t="s">
        <v>335</v>
      </c>
      <c r="B198" s="174">
        <v>47437910</v>
      </c>
      <c r="C198" s="189">
        <v>9224645</v>
      </c>
      <c r="D198" s="174"/>
      <c r="E198" s="175">
        <f t="shared" si="10"/>
        <v>56662555</v>
      </c>
    </row>
    <row r="199" spans="1:8" ht="12.65" customHeight="1" x14ac:dyDescent="0.35">
      <c r="A199" s="173" t="s">
        <v>336</v>
      </c>
      <c r="B199" s="174"/>
      <c r="C199" s="189">
        <v>6197108</v>
      </c>
      <c r="D199" s="174"/>
      <c r="E199" s="175">
        <f t="shared" si="10"/>
        <v>6197108</v>
      </c>
    </row>
    <row r="200" spans="1:8" ht="12.65" customHeight="1" x14ac:dyDescent="0.35">
      <c r="A200" s="173" t="s">
        <v>337</v>
      </c>
      <c r="B200" s="174">
        <v>213617338</v>
      </c>
      <c r="C200" s="189">
        <v>17850828</v>
      </c>
      <c r="D200" s="174">
        <v>490999</v>
      </c>
      <c r="E200" s="175">
        <f t="shared" si="10"/>
        <v>230977167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171930222</v>
      </c>
      <c r="C203" s="189">
        <v>-151311255</v>
      </c>
      <c r="D203" s="174"/>
      <c r="E203" s="175">
        <f t="shared" si="10"/>
        <v>20618967</v>
      </c>
    </row>
    <row r="204" spans="1:8" ht="12.65" customHeight="1" x14ac:dyDescent="0.35">
      <c r="A204" s="173" t="s">
        <v>203</v>
      </c>
      <c r="B204" s="175">
        <f>SUM(B195:B203)</f>
        <v>692612246</v>
      </c>
      <c r="C204" s="191">
        <f>SUM(C195:C203)</f>
        <v>81976253</v>
      </c>
      <c r="D204" s="175">
        <f>SUM(D195:D203)</f>
        <v>490999</v>
      </c>
      <c r="E204" s="175">
        <f>SUM(E195:E203)</f>
        <v>774097500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4145944</v>
      </c>
      <c r="C209" s="189">
        <v>91678</v>
      </c>
      <c r="D209" s="174"/>
      <c r="E209" s="175">
        <f t="shared" ref="E209:E216" si="11">SUM(B209:C209)-D209</f>
        <v>4237622</v>
      </c>
      <c r="H209" s="259"/>
    </row>
    <row r="210" spans="1:8" ht="12.65" customHeight="1" x14ac:dyDescent="0.35">
      <c r="A210" s="173" t="s">
        <v>334</v>
      </c>
      <c r="B210" s="174">
        <v>129369545</v>
      </c>
      <c r="C210" s="189">
        <v>11241163</v>
      </c>
      <c r="D210" s="174">
        <v>24489</v>
      </c>
      <c r="E210" s="175">
        <f t="shared" si="11"/>
        <v>140586219</v>
      </c>
      <c r="H210" s="259"/>
    </row>
    <row r="211" spans="1:8" ht="12.65" customHeight="1" x14ac:dyDescent="0.35">
      <c r="A211" s="173" t="s">
        <v>335</v>
      </c>
      <c r="B211" s="174">
        <v>35358468</v>
      </c>
      <c r="C211" s="189">
        <v>2947330</v>
      </c>
      <c r="D211" s="174"/>
      <c r="E211" s="175">
        <f t="shared" si="11"/>
        <v>38305798</v>
      </c>
      <c r="H211" s="259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173758459</v>
      </c>
      <c r="C213" s="189">
        <v>-28892020</v>
      </c>
      <c r="D213" s="174">
        <v>267587</v>
      </c>
      <c r="E213" s="175">
        <f t="shared" si="11"/>
        <v>144598852</v>
      </c>
      <c r="H213" s="259"/>
    </row>
    <row r="214" spans="1:8" ht="12.65" customHeight="1" x14ac:dyDescent="0.35">
      <c r="A214" s="173" t="s">
        <v>338</v>
      </c>
      <c r="B214" s="174"/>
      <c r="C214" s="189">
        <v>42028028</v>
      </c>
      <c r="D214" s="174"/>
      <c r="E214" s="175">
        <f t="shared" si="11"/>
        <v>42028028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342632416</v>
      </c>
      <c r="C217" s="191">
        <f>SUM(C208:C216)</f>
        <v>27416179</v>
      </c>
      <c r="D217" s="175">
        <f>SUM(D208:D216)</f>
        <v>292076</v>
      </c>
      <c r="E217" s="175">
        <f>SUM(E208:E216)</f>
        <v>369756519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15997472</v>
      </c>
      <c r="D221" s="172">
        <f>C221</f>
        <v>15997472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645281013.48000002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108703836.56999999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10566714.66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11282111.16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474605867.18000001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1944870.56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1252384413.6099999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5793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7613896.8200000003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6730597.75+748267.2</f>
        <v>7478864.9500000002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15092761.77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3188917.23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3188917.23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1286663564.6099999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22377714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364526027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277899190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10838972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13513805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11066471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6708961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151132760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536450497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536450497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2151141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4691709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452798853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56662555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6197108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230977167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20618967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774097500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369756519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404340981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20287791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f>10561187+38189548</f>
        <v>48750735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69038526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1767682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1622189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3389871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1164352635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24845439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f>10003703+12260644+34878841</f>
        <v>57143188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f>13692189+5242996</f>
        <v>18935185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41755554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7694793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150374159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41702557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286218589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16742927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344664073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7694793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336969280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677009196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1164352635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1164352635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940347399.09000003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932294466.86000001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1872641865.95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15997472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1252384414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15092762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3188917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1286663565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585978300.95000005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15669825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15669825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601648125.95000005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282452256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65333855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28277767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101116018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4701998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51594522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27416179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f>16781031+1198431.95</f>
        <v>17979462.949999999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9591367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21982765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7173722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5278602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622898513.95000005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-21250388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92621426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71371038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71371038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Overlake Hospital Medical Center   H-0     FYE 06/30/2021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15183</v>
      </c>
      <c r="C414" s="194">
        <f>E138</f>
        <v>15183</v>
      </c>
      <c r="D414" s="179"/>
    </row>
    <row r="415" spans="1:5" ht="12.65" customHeight="1" x14ac:dyDescent="0.35">
      <c r="A415" s="179" t="s">
        <v>464</v>
      </c>
      <c r="B415" s="179">
        <f>D111</f>
        <v>65526</v>
      </c>
      <c r="C415" s="179">
        <f>E139</f>
        <v>65526</v>
      </c>
      <c r="D415" s="194">
        <f>SUM(C59:H59)+N59</f>
        <v>65526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3223</v>
      </c>
    </row>
    <row r="424" spans="1:7" ht="12.65" customHeight="1" x14ac:dyDescent="0.35">
      <c r="A424" s="179" t="s">
        <v>1243</v>
      </c>
      <c r="B424" s="179">
        <f>D114</f>
        <v>5053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282452256</v>
      </c>
      <c r="C427" s="179">
        <f t="shared" ref="C427:C434" si="13">CE61</f>
        <v>282452255.89000005</v>
      </c>
      <c r="D427" s="179"/>
    </row>
    <row r="428" spans="1:7" ht="12.65" customHeight="1" x14ac:dyDescent="0.35">
      <c r="A428" s="179" t="s">
        <v>3</v>
      </c>
      <c r="B428" s="179">
        <f t="shared" si="12"/>
        <v>65333855</v>
      </c>
      <c r="C428" s="179">
        <f t="shared" si="13"/>
        <v>65333855</v>
      </c>
      <c r="D428" s="179">
        <f>D173</f>
        <v>65333855.350000001</v>
      </c>
    </row>
    <row r="429" spans="1:7" ht="12.65" customHeight="1" x14ac:dyDescent="0.35">
      <c r="A429" s="179" t="s">
        <v>236</v>
      </c>
      <c r="B429" s="179">
        <f t="shared" si="12"/>
        <v>28277767</v>
      </c>
      <c r="C429" s="179">
        <f t="shared" si="13"/>
        <v>28277767.039999999</v>
      </c>
      <c r="D429" s="179"/>
    </row>
    <row r="430" spans="1:7" ht="12.65" customHeight="1" x14ac:dyDescent="0.35">
      <c r="A430" s="179" t="s">
        <v>237</v>
      </c>
      <c r="B430" s="179">
        <f t="shared" si="12"/>
        <v>101116018</v>
      </c>
      <c r="C430" s="179">
        <f t="shared" si="13"/>
        <v>101116017.63</v>
      </c>
      <c r="D430" s="179"/>
    </row>
    <row r="431" spans="1:7" ht="12.65" customHeight="1" x14ac:dyDescent="0.35">
      <c r="A431" s="179" t="s">
        <v>444</v>
      </c>
      <c r="B431" s="179">
        <f t="shared" si="12"/>
        <v>4701998</v>
      </c>
      <c r="C431" s="179">
        <f t="shared" si="13"/>
        <v>4701998.3399999989</v>
      </c>
      <c r="D431" s="179"/>
    </row>
    <row r="432" spans="1:7" ht="12.65" customHeight="1" x14ac:dyDescent="0.35">
      <c r="A432" s="179" t="s">
        <v>445</v>
      </c>
      <c r="B432" s="179">
        <f t="shared" si="12"/>
        <v>51594522</v>
      </c>
      <c r="C432" s="179">
        <f t="shared" si="13"/>
        <v>51594522.374000005</v>
      </c>
      <c r="D432" s="179"/>
    </row>
    <row r="433" spans="1:7" ht="12.65" customHeight="1" x14ac:dyDescent="0.35">
      <c r="A433" s="179" t="s">
        <v>6</v>
      </c>
      <c r="B433" s="179">
        <f t="shared" si="12"/>
        <v>27416179</v>
      </c>
      <c r="C433" s="179">
        <f t="shared" si="13"/>
        <v>27416179</v>
      </c>
      <c r="D433" s="179">
        <f>C217</f>
        <v>27416179</v>
      </c>
    </row>
    <row r="434" spans="1:7" ht="12.65" customHeight="1" x14ac:dyDescent="0.35">
      <c r="A434" s="179" t="s">
        <v>474</v>
      </c>
      <c r="B434" s="179">
        <f t="shared" si="12"/>
        <v>17979462.949999999</v>
      </c>
      <c r="C434" s="179">
        <f t="shared" si="13"/>
        <v>17979463.43</v>
      </c>
      <c r="D434" s="179">
        <f>D177</f>
        <v>17979463.43</v>
      </c>
    </row>
    <row r="435" spans="1:7" ht="12.65" customHeight="1" x14ac:dyDescent="0.35">
      <c r="A435" s="179" t="s">
        <v>447</v>
      </c>
      <c r="B435" s="179">
        <f t="shared" si="12"/>
        <v>9591367</v>
      </c>
      <c r="C435" s="179"/>
      <c r="D435" s="179">
        <f>D181</f>
        <v>9591367.1600000001</v>
      </c>
    </row>
    <row r="436" spans="1:7" ht="12.65" customHeight="1" x14ac:dyDescent="0.35">
      <c r="A436" s="179" t="s">
        <v>475</v>
      </c>
      <c r="B436" s="179">
        <f t="shared" si="12"/>
        <v>21982765</v>
      </c>
      <c r="C436" s="179"/>
      <c r="D436" s="179">
        <f>D186</f>
        <v>21982764.91</v>
      </c>
    </row>
    <row r="437" spans="1:7" ht="12.65" customHeight="1" x14ac:dyDescent="0.35">
      <c r="A437" s="194" t="s">
        <v>449</v>
      </c>
      <c r="B437" s="194">
        <f t="shared" si="12"/>
        <v>7173722</v>
      </c>
      <c r="C437" s="194"/>
      <c r="D437" s="194">
        <f>D190</f>
        <v>7173722.4100000001</v>
      </c>
    </row>
    <row r="438" spans="1:7" ht="12.65" customHeight="1" x14ac:dyDescent="0.35">
      <c r="A438" s="194" t="s">
        <v>476</v>
      </c>
      <c r="B438" s="194">
        <f>C386+C387+C388</f>
        <v>38747854</v>
      </c>
      <c r="C438" s="194">
        <f>CD69</f>
        <v>38747853.590000004</v>
      </c>
      <c r="D438" s="194">
        <f>D181+D186+D190</f>
        <v>38747854.480000004</v>
      </c>
    </row>
    <row r="439" spans="1:7" ht="12.65" customHeight="1" x14ac:dyDescent="0.35">
      <c r="A439" s="179" t="s">
        <v>451</v>
      </c>
      <c r="B439" s="194">
        <f>C389</f>
        <v>5278602</v>
      </c>
      <c r="C439" s="194">
        <f>SUM(C69:CC69)</f>
        <v>5278602.0339999991</v>
      </c>
      <c r="D439" s="179"/>
    </row>
    <row r="440" spans="1:7" ht="12.65" customHeight="1" x14ac:dyDescent="0.35">
      <c r="A440" s="179" t="s">
        <v>477</v>
      </c>
      <c r="B440" s="194">
        <f>B438+B439</f>
        <v>44026456</v>
      </c>
      <c r="C440" s="194">
        <f>CE69</f>
        <v>44026455.624000005</v>
      </c>
      <c r="D440" s="179"/>
    </row>
    <row r="441" spans="1:7" ht="12.65" customHeight="1" x14ac:dyDescent="0.35">
      <c r="A441" s="179" t="s">
        <v>478</v>
      </c>
      <c r="B441" s="179">
        <f>D390</f>
        <v>622898513.95000005</v>
      </c>
      <c r="C441" s="179">
        <f>SUM(C427:C437)+C440</f>
        <v>622898514.32799995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15997472</v>
      </c>
      <c r="C444" s="179">
        <f>C363</f>
        <v>15997472</v>
      </c>
      <c r="D444" s="179"/>
    </row>
    <row r="445" spans="1:7" ht="12.65" customHeight="1" x14ac:dyDescent="0.35">
      <c r="A445" s="179" t="s">
        <v>343</v>
      </c>
      <c r="B445" s="179">
        <f>D229</f>
        <v>1252384413.6099999</v>
      </c>
      <c r="C445" s="179">
        <f>C364</f>
        <v>1252384414</v>
      </c>
      <c r="D445" s="179"/>
    </row>
    <row r="446" spans="1:7" ht="12.65" customHeight="1" x14ac:dyDescent="0.35">
      <c r="A446" s="179" t="s">
        <v>351</v>
      </c>
      <c r="B446" s="179">
        <f>D236</f>
        <v>15092761.77</v>
      </c>
      <c r="C446" s="179">
        <f>C365</f>
        <v>15092762</v>
      </c>
      <c r="D446" s="179"/>
    </row>
    <row r="447" spans="1:7" ht="12.65" customHeight="1" x14ac:dyDescent="0.35">
      <c r="A447" s="179" t="s">
        <v>356</v>
      </c>
      <c r="B447" s="179">
        <f>D240</f>
        <v>3188917.23</v>
      </c>
      <c r="C447" s="179">
        <f>C366</f>
        <v>3188917</v>
      </c>
      <c r="D447" s="179"/>
    </row>
    <row r="448" spans="1:7" ht="12.65" customHeight="1" x14ac:dyDescent="0.35">
      <c r="A448" s="179" t="s">
        <v>358</v>
      </c>
      <c r="B448" s="179">
        <f>D242</f>
        <v>1286663564.6099999</v>
      </c>
      <c r="C448" s="179">
        <f>D367</f>
        <v>1286663565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5793</v>
      </c>
    </row>
    <row r="454" spans="1:7" ht="12.65" customHeight="1" x14ac:dyDescent="0.35">
      <c r="A454" s="179" t="s">
        <v>168</v>
      </c>
      <c r="B454" s="179">
        <f>C233</f>
        <v>7613896.8200000003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7478864.9500000002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15669825</v>
      </c>
      <c r="C458" s="194">
        <f>CE70</f>
        <v>15669825.300000001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940347399.09000003</v>
      </c>
      <c r="C463" s="194">
        <f>CE73</f>
        <v>940347399</v>
      </c>
      <c r="D463" s="194">
        <f>E141+E147+E153</f>
        <v>940347399</v>
      </c>
    </row>
    <row r="464" spans="1:7" ht="12.65" customHeight="1" x14ac:dyDescent="0.35">
      <c r="A464" s="179" t="s">
        <v>246</v>
      </c>
      <c r="B464" s="194">
        <f>C360</f>
        <v>932294466.86000001</v>
      </c>
      <c r="C464" s="194">
        <f>CE74</f>
        <v>932294467</v>
      </c>
      <c r="D464" s="194">
        <f>E142+E148+E154</f>
        <v>932294467</v>
      </c>
    </row>
    <row r="465" spans="1:7" ht="12.65" customHeight="1" x14ac:dyDescent="0.35">
      <c r="A465" s="179" t="s">
        <v>247</v>
      </c>
      <c r="B465" s="194">
        <f>D361</f>
        <v>1872641865.95</v>
      </c>
      <c r="C465" s="194">
        <f>CE75</f>
        <v>1872641866</v>
      </c>
      <c r="D465" s="194">
        <f>D463+D464</f>
        <v>1872641866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2151141</v>
      </c>
      <c r="C468" s="179">
        <f>E195</f>
        <v>2151141</v>
      </c>
      <c r="D468" s="179"/>
    </row>
    <row r="469" spans="1:7" ht="12.65" customHeight="1" x14ac:dyDescent="0.35">
      <c r="A469" s="179" t="s">
        <v>333</v>
      </c>
      <c r="B469" s="179">
        <f t="shared" si="14"/>
        <v>4691709</v>
      </c>
      <c r="C469" s="179">
        <f>E196</f>
        <v>4691709</v>
      </c>
      <c r="D469" s="179"/>
    </row>
    <row r="470" spans="1:7" ht="12.65" customHeight="1" x14ac:dyDescent="0.35">
      <c r="A470" s="179" t="s">
        <v>334</v>
      </c>
      <c r="B470" s="179">
        <f t="shared" si="14"/>
        <v>452798853</v>
      </c>
      <c r="C470" s="179">
        <f>E197</f>
        <v>452798853</v>
      </c>
      <c r="D470" s="179"/>
    </row>
    <row r="471" spans="1:7" ht="12.65" customHeight="1" x14ac:dyDescent="0.35">
      <c r="A471" s="179" t="s">
        <v>494</v>
      </c>
      <c r="B471" s="179">
        <f t="shared" si="14"/>
        <v>56662555</v>
      </c>
      <c r="C471" s="179">
        <f>E198</f>
        <v>56662555</v>
      </c>
      <c r="D471" s="179"/>
    </row>
    <row r="472" spans="1:7" ht="12.65" customHeight="1" x14ac:dyDescent="0.35">
      <c r="A472" s="179" t="s">
        <v>377</v>
      </c>
      <c r="B472" s="179">
        <f t="shared" si="14"/>
        <v>6197108</v>
      </c>
      <c r="C472" s="179">
        <f>E199</f>
        <v>6197108</v>
      </c>
      <c r="D472" s="179"/>
    </row>
    <row r="473" spans="1:7" ht="12.65" customHeight="1" x14ac:dyDescent="0.35">
      <c r="A473" s="179" t="s">
        <v>495</v>
      </c>
      <c r="B473" s="179">
        <f t="shared" si="14"/>
        <v>230977167</v>
      </c>
      <c r="C473" s="179">
        <f>SUM(E200:E201)</f>
        <v>230977167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20618967</v>
      </c>
      <c r="C475" s="179">
        <f>E203</f>
        <v>20618967</v>
      </c>
      <c r="D475" s="179"/>
    </row>
    <row r="476" spans="1:7" ht="12.65" customHeight="1" x14ac:dyDescent="0.35">
      <c r="A476" s="179" t="s">
        <v>203</v>
      </c>
      <c r="B476" s="179">
        <f>D275</f>
        <v>774097500</v>
      </c>
      <c r="C476" s="179">
        <f>E204</f>
        <v>774097500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369756519</v>
      </c>
      <c r="C478" s="179">
        <f>E217</f>
        <v>369756519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1164352635</v>
      </c>
    </row>
    <row r="482" spans="1:12" ht="12.65" customHeight="1" x14ac:dyDescent="0.35">
      <c r="A482" s="180" t="s">
        <v>499</v>
      </c>
      <c r="C482" s="180">
        <f>D339</f>
        <v>1164352635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131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21190890.550000004</v>
      </c>
      <c r="C496" s="240">
        <f>C71</f>
        <v>23467273.02</v>
      </c>
      <c r="D496" s="240">
        <f>'Prior Year'!C59</f>
        <v>11378</v>
      </c>
      <c r="E496" s="180">
        <f>C59</f>
        <v>11809</v>
      </c>
      <c r="F496" s="263">
        <f t="shared" ref="F496:G511" si="15">IF(B496=0,"",IF(D496=0,"",B496/D496))</f>
        <v>1862.4442388820535</v>
      </c>
      <c r="G496" s="264">
        <f t="shared" si="15"/>
        <v>1987.2362621729189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34914988.630000003</v>
      </c>
      <c r="C498" s="240">
        <f>E71</f>
        <v>52699147.389999993</v>
      </c>
      <c r="D498" s="240">
        <f>'Prior Year'!E59</f>
        <v>49523</v>
      </c>
      <c r="E498" s="180">
        <f>E59</f>
        <v>50092</v>
      </c>
      <c r="F498" s="263">
        <f t="shared" si="15"/>
        <v>705.02571794923574</v>
      </c>
      <c r="G498" s="263">
        <f t="shared" si="15"/>
        <v>1052.0471809869839</v>
      </c>
      <c r="H498" s="265">
        <f t="shared" si="16"/>
        <v>0.49221107004033415</v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2578274.96</v>
      </c>
      <c r="C501" s="240">
        <f>H71</f>
        <v>2738299.63</v>
      </c>
      <c r="D501" s="240">
        <f>'Prior Year'!H59</f>
        <v>3238</v>
      </c>
      <c r="E501" s="180">
        <f>H59</f>
        <v>3625</v>
      </c>
      <c r="F501" s="263">
        <f t="shared" si="15"/>
        <v>796.25539221741815</v>
      </c>
      <c r="G501" s="263">
        <f t="shared" si="15"/>
        <v>755.39300137931036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11053415.600000001</v>
      </c>
      <c r="C508" s="240">
        <f>O71</f>
        <v>11651718.07</v>
      </c>
      <c r="D508" s="240">
        <f>'Prior Year'!O59</f>
        <v>3554</v>
      </c>
      <c r="E508" s="180">
        <f>O59</f>
        <v>3483</v>
      </c>
      <c r="F508" s="263">
        <f t="shared" si="15"/>
        <v>3110.1338210467084</v>
      </c>
      <c r="G508" s="263">
        <f t="shared" si="15"/>
        <v>3345.3109589434398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58374526.280000016</v>
      </c>
      <c r="C509" s="240">
        <f>P71</f>
        <v>68192044.689999998</v>
      </c>
      <c r="D509" s="240">
        <f>'Prior Year'!P59</f>
        <v>1175285</v>
      </c>
      <c r="E509" s="180">
        <f>P59</f>
        <v>1447642</v>
      </c>
      <c r="F509" s="263">
        <f t="shared" si="15"/>
        <v>49.66840066877397</v>
      </c>
      <c r="G509" s="263">
        <f t="shared" si="15"/>
        <v>47.105599789174391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3956102.22</v>
      </c>
      <c r="C510" s="240">
        <f>Q71</f>
        <v>4632736.3899999997</v>
      </c>
      <c r="D510" s="240">
        <f>'Prior Year'!Q59</f>
        <v>665810</v>
      </c>
      <c r="E510" s="180">
        <f>Q59</f>
        <v>795350</v>
      </c>
      <c r="F510" s="263">
        <f t="shared" si="15"/>
        <v>5.9417885282588125</v>
      </c>
      <c r="G510" s="263">
        <f t="shared" si="15"/>
        <v>5.8247770038347895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2658859.8200000003</v>
      </c>
      <c r="C511" s="240">
        <f>R71</f>
        <v>2972384.65</v>
      </c>
      <c r="D511" s="240">
        <f>'Prior Year'!R59</f>
        <v>1280976</v>
      </c>
      <c r="E511" s="180">
        <f>R59</f>
        <v>1442301</v>
      </c>
      <c r="F511" s="263">
        <f t="shared" si="15"/>
        <v>2.0756515500680734</v>
      </c>
      <c r="G511" s="263">
        <f t="shared" si="15"/>
        <v>2.0608629197372808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11063588.939999996</v>
      </c>
      <c r="C512" s="240">
        <f>S71</f>
        <v>10487935.510000002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3067816.6399999997</v>
      </c>
      <c r="C513" s="240">
        <f>T71</f>
        <v>1656773.2300000002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13653601.949999999</v>
      </c>
      <c r="C514" s="240">
        <f>U71</f>
        <v>14075114.41</v>
      </c>
      <c r="D514" s="240">
        <f>'Prior Year'!U59</f>
        <v>722237</v>
      </c>
      <c r="E514" s="180">
        <f>U59</f>
        <v>849900</v>
      </c>
      <c r="F514" s="263">
        <f t="shared" si="17"/>
        <v>18.904600498174421</v>
      </c>
      <c r="G514" s="263">
        <f t="shared" si="17"/>
        <v>16.560906471349572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732639.32000000007</v>
      </c>
      <c r="C515" s="240">
        <f>V71</f>
        <v>708586.04</v>
      </c>
      <c r="D515" s="240">
        <f>'Prior Year'!V59</f>
        <v>26307</v>
      </c>
      <c r="E515" s="180">
        <f>V59</f>
        <v>27623</v>
      </c>
      <c r="F515" s="263">
        <f t="shared" si="17"/>
        <v>27.849595925038965</v>
      </c>
      <c r="G515" s="263">
        <f t="shared" si="17"/>
        <v>25.652030554248274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3100393.5500000003</v>
      </c>
      <c r="C516" s="240">
        <f>W71</f>
        <v>3084909.27</v>
      </c>
      <c r="D516" s="240">
        <f>'Prior Year'!W59</f>
        <v>61628.02</v>
      </c>
      <c r="E516" s="180">
        <f>W59</f>
        <v>68420</v>
      </c>
      <c r="F516" s="263">
        <f t="shared" si="17"/>
        <v>50.308180434808719</v>
      </c>
      <c r="G516" s="263">
        <f t="shared" si="17"/>
        <v>45.087829143525283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3144596.83</v>
      </c>
      <c r="C517" s="240">
        <f>X71</f>
        <v>2987429.8499999996</v>
      </c>
      <c r="D517" s="240">
        <f>'Prior Year'!X59</f>
        <v>130730.91</v>
      </c>
      <c r="E517" s="180">
        <f>X59</f>
        <v>154648</v>
      </c>
      <c r="F517" s="263">
        <f t="shared" si="17"/>
        <v>24.05396573771268</v>
      </c>
      <c r="G517" s="263">
        <f t="shared" si="17"/>
        <v>19.317610638352903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10753948.800000001</v>
      </c>
      <c r="C518" s="240">
        <f>Y71</f>
        <v>10587985.520000001</v>
      </c>
      <c r="D518" s="240">
        <f>'Prior Year'!Y59</f>
        <v>128924</v>
      </c>
      <c r="E518" s="180">
        <f>Y59</f>
        <v>160764</v>
      </c>
      <c r="F518" s="263">
        <f t="shared" si="17"/>
        <v>83.413086779808268</v>
      </c>
      <c r="G518" s="263">
        <f t="shared" si="17"/>
        <v>65.860425966012301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27340885.819999997</v>
      </c>
      <c r="C519" s="240">
        <f>Z71</f>
        <v>29565419.020000003</v>
      </c>
      <c r="D519" s="240">
        <f>'Prior Year'!Z59</f>
        <v>22745</v>
      </c>
      <c r="E519" s="180">
        <f>Z59</f>
        <v>197217</v>
      </c>
      <c r="F519" s="263">
        <f t="shared" si="17"/>
        <v>1202.0613682127939</v>
      </c>
      <c r="G519" s="263">
        <f t="shared" si="17"/>
        <v>149.91313639290732</v>
      </c>
      <c r="H519" s="265">
        <f t="shared" si="16"/>
        <v>-0.87528661983722522</v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1832120.6400000001</v>
      </c>
      <c r="C520" s="240">
        <f>AA71</f>
        <v>1589080.48</v>
      </c>
      <c r="D520" s="240">
        <f>'Prior Year'!AA59</f>
        <v>18920.07</v>
      </c>
      <c r="E520" s="180">
        <f>AA59</f>
        <v>21196</v>
      </c>
      <c r="F520" s="263">
        <f t="shared" si="17"/>
        <v>96.834770695880096</v>
      </c>
      <c r="G520" s="263">
        <f t="shared" si="17"/>
        <v>74.970771843744103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32098543.68999999</v>
      </c>
      <c r="C521" s="240">
        <f>AB71</f>
        <v>17390313.52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2805431.4999999995</v>
      </c>
      <c r="C522" s="240">
        <f>AC71</f>
        <v>3200592.0600000005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839216.30999999994</v>
      </c>
      <c r="C523" s="240">
        <f>AD71</f>
        <v>869747.17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2204737.0299999998</v>
      </c>
      <c r="C524" s="240">
        <f>AE71</f>
        <v>2427727.25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4601920.4000000004</v>
      </c>
      <c r="C525" s="240">
        <f>AF71</f>
        <v>4497488.1800000006</v>
      </c>
      <c r="D525" s="240">
        <f>'Prior Year'!AF59</f>
        <v>38676</v>
      </c>
      <c r="E525" s="180">
        <f>AF59</f>
        <v>41246</v>
      </c>
      <c r="F525" s="263">
        <f t="shared" si="17"/>
        <v>118.98646188850968</v>
      </c>
      <c r="G525" s="263">
        <f t="shared" si="17"/>
        <v>109.04059011782962</v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17313467.780000001</v>
      </c>
      <c r="C526" s="240">
        <f>AG71</f>
        <v>15721911.380000001</v>
      </c>
      <c r="D526" s="240">
        <f>'Prior Year'!AG59</f>
        <v>47738</v>
      </c>
      <c r="E526" s="180">
        <f>AG59</f>
        <v>47911</v>
      </c>
      <c r="F526" s="263">
        <f t="shared" si="17"/>
        <v>362.67685659223264</v>
      </c>
      <c r="G526" s="263">
        <f t="shared" si="17"/>
        <v>328.14826198576532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3303663.0600000015</v>
      </c>
      <c r="C529" s="240">
        <f>AJ71</f>
        <v>3445682.9700000007</v>
      </c>
      <c r="D529" s="240">
        <f>'Prior Year'!AJ59</f>
        <v>21215.5</v>
      </c>
      <c r="E529" s="180">
        <f>AJ59</f>
        <v>21470</v>
      </c>
      <c r="F529" s="263">
        <f t="shared" si="18"/>
        <v>155.71931182390242</v>
      </c>
      <c r="G529" s="263">
        <f t="shared" si="18"/>
        <v>160.48826129483004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1090298.1000000003</v>
      </c>
      <c r="C530" s="240">
        <f>AK71</f>
        <v>1101652.7339999999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632892.62</v>
      </c>
      <c r="C531" s="240">
        <f>AL71</f>
        <v>821807.82000000007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116269093.72999996</v>
      </c>
      <c r="C541" s="240">
        <f>AV71</f>
        <v>133604533.83999997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283664.87</v>
      </c>
      <c r="C542" s="240">
        <f>AW71</f>
        <v>24679.300000000017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690041.94000000006</v>
      </c>
      <c r="C544" s="240">
        <f>AY71</f>
        <v>728092.12000000011</v>
      </c>
      <c r="D544" s="240">
        <f>'Prior Year'!AY59</f>
        <v>281943</v>
      </c>
      <c r="E544" s="180">
        <f>AY59</f>
        <v>278562</v>
      </c>
      <c r="F544" s="263">
        <f t="shared" ref="F544:G550" si="19">IF(B544=0,"",IF(D544=0,"",B544/D544))</f>
        <v>2.4474519317734438</v>
      </c>
      <c r="G544" s="263">
        <f t="shared" si="19"/>
        <v>2.6137524859815771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4957451.1099999975</v>
      </c>
      <c r="C545" s="240">
        <f>AZ71</f>
        <v>5113326.1899999995</v>
      </c>
      <c r="D545" s="240">
        <f>'Prior Year'!AZ59</f>
        <v>526911</v>
      </c>
      <c r="E545" s="180">
        <f>AZ59</f>
        <v>424492</v>
      </c>
      <c r="F545" s="263">
        <f t="shared" si="19"/>
        <v>9.4085170171053516</v>
      </c>
      <c r="G545" s="263">
        <f t="shared" si="19"/>
        <v>12.045753960027515</v>
      </c>
      <c r="H545" s="265">
        <f t="shared" si="16"/>
        <v>0.28030314853312999</v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632858.37</v>
      </c>
      <c r="C546" s="240">
        <f>BA71</f>
        <v>1728247.2239999999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4704301.2500000009</v>
      </c>
      <c r="C547" s="240">
        <f>BB71</f>
        <v>3072884.78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1420206.1800000002</v>
      </c>
      <c r="C549" s="240">
        <f>BD71</f>
        <v>1522266.61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14099739.58</v>
      </c>
      <c r="C550" s="240">
        <f>BE71</f>
        <v>17007905.269999996</v>
      </c>
      <c r="D550" s="240">
        <f>'Prior Year'!BE59</f>
        <v>614209</v>
      </c>
      <c r="E550" s="180">
        <f>BE59</f>
        <v>791823</v>
      </c>
      <c r="F550" s="263">
        <f t="shared" si="19"/>
        <v>22.955931254670642</v>
      </c>
      <c r="G550" s="263">
        <f t="shared" si="19"/>
        <v>21.479428192916846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5631463.3199999984</v>
      </c>
      <c r="C551" s="240">
        <f>BF71</f>
        <v>5817746.5699999994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408734.18000000005</v>
      </c>
      <c r="C552" s="240">
        <f>BG71</f>
        <v>430753.54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38047036.810000002</v>
      </c>
      <c r="C553" s="240">
        <f>BH71</f>
        <v>34274420.909999996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2552682.6600000006</v>
      </c>
      <c r="C555" s="240">
        <f>BJ71</f>
        <v>2867918.3899999997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6304919.3899999987</v>
      </c>
      <c r="C556" s="240">
        <f>BK71</f>
        <v>5199707.7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4400909.45</v>
      </c>
      <c r="C557" s="240">
        <f>BL71</f>
        <v>4706892.4099999992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9268096.6000000015</v>
      </c>
      <c r="C559" s="240">
        <f>BN71</f>
        <v>11070050.919999998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556915.94000000006</v>
      </c>
      <c r="C560" s="240">
        <f>BO71</f>
        <v>404315.77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1811958.9500000007</v>
      </c>
      <c r="C561" s="240">
        <f>BP71</f>
        <v>4066137.21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5643399.25</v>
      </c>
      <c r="C563" s="240">
        <f>BR71</f>
        <v>6909766.7300000004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206347.87</v>
      </c>
      <c r="C564" s="240">
        <f>BS71</f>
        <v>206539.32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155949.42000000001</v>
      </c>
      <c r="C565" s="240">
        <f>BT71</f>
        <v>159090.31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3134523.8</v>
      </c>
      <c r="C567" s="240">
        <f>BV71</f>
        <v>3750556.74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956338.94000000018</v>
      </c>
      <c r="C568" s="240">
        <f>BW71</f>
        <v>815621.84999999986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2769032.54</v>
      </c>
      <c r="C569" s="240">
        <f>BX71</f>
        <v>1434738.27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3335559.8800000004</v>
      </c>
      <c r="C570" s="240">
        <f>BY71</f>
        <v>3426758.7900000005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6652877.7400000012</v>
      </c>
      <c r="C571" s="240">
        <f>BZ71</f>
        <v>5894565.4399999985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3333131.32</v>
      </c>
      <c r="C572" s="240">
        <f>CA71</f>
        <v>3074991.67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1462928.1600000001</v>
      </c>
      <c r="C573" s="240">
        <f>CB71</f>
        <v>1318945.6900000002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17516648.049999997</v>
      </c>
      <c r="C574" s="240">
        <f>CC71</f>
        <v>19317836.049999997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35364671.200000003</v>
      </c>
      <c r="C575" s="240">
        <f>CD71</f>
        <v>38705639.160000004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589303</v>
      </c>
      <c r="E612" s="180">
        <f>SUM(C624:D647)+SUM(C668:D713)</f>
        <v>566395929.59302771</v>
      </c>
      <c r="F612" s="180">
        <f>CE64-(AX64+BD64+BE64+BG64+BJ64+BN64+BP64+BQ64+CB64+CC64+CD64)</f>
        <v>100793189.92999999</v>
      </c>
      <c r="G612" s="180">
        <f>CE77-(AX77+AY77+BD77+BE77+BG77+BJ77+BN77+BP77+BQ77+CB77+CC77+CD77)</f>
        <v>278562</v>
      </c>
      <c r="H612" s="197">
        <f>CE60-(AX60+AY60+AZ60+BD60+BE60+BG60+BJ60+BN60+BO60+BP60+BQ60+BR60+CB60+CC60+CD60)</f>
        <v>2291.4500000000007</v>
      </c>
      <c r="I612" s="180">
        <f>CE78-(AX78+AY78+AZ78+BD78+BE78+BF78+BG78+BJ78+BN78+BO78+BP78+BQ78+BR78+CB78+CC78+CD78)</f>
        <v>122691</v>
      </c>
      <c r="J612" s="180">
        <f>CE79-(AX79+AY79+AZ79+BA79+BD79+BE79+BF79+BG79+BJ79+BN79+BO79+BP79+BQ79+BR79+CB79+CC79+CD79)</f>
        <v>1904470</v>
      </c>
      <c r="K612" s="180">
        <f>CE75-(AW75+AX75+AY75+AZ75+BA75+BB75+BC75+BD75+BE75+BF75+BG75+BH75+BI75+BJ75+BK75+BL75+BM75+BN75+BO75+BP75+BQ75+BR75+BS75+BT75+BU75+BV75+BW75+BX75+CB75+CC75+CD75)</f>
        <v>1872641866</v>
      </c>
      <c r="L612" s="197">
        <f>CE80-(AW80+AX80+AY80+AZ80+BA80+BB80+BC80+BD80+BE80+BF80+BG80+BH80+BI80+BJ80+BK80+BL80+BM80+BN80+BO80+BP80+BQ80+BR80+BS80+BT80+BU80+BV80+BW80+BX80+BY80+BZ80+CA80+CB80+CC80+CD80)</f>
        <v>604.24999999999989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17007905.269999996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38705639.160000004</v>
      </c>
      <c r="D615" s="266">
        <f>SUM(C614:C615)</f>
        <v>55713544.43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2867918.3899999997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430753.54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11070050.919999998</v>
      </c>
      <c r="D619" s="180">
        <f>(D615/D612)*BN76</f>
        <v>1761117.6349722301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19317836.049999997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4066137.21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1318945.6900000002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40832759.434972219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1522266.61</v>
      </c>
      <c r="D624" s="180">
        <f>(D615/D612)*BD76</f>
        <v>0</v>
      </c>
      <c r="E624" s="180">
        <f>(E623/E612)*SUM(C624:D624)</f>
        <v>109743.63167949194</v>
      </c>
      <c r="F624" s="180">
        <f>SUM(C624:E624)</f>
        <v>1632010.2416794919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728092.12000000011</v>
      </c>
      <c r="D625" s="180">
        <f>(D615/D612)*AY76</f>
        <v>592207.47613624914</v>
      </c>
      <c r="E625" s="180">
        <f>(E623/E612)*SUM(C625:D625)</f>
        <v>95183.374340030001</v>
      </c>
      <c r="F625" s="180">
        <f>(F624/F612)*AY64</f>
        <v>727.02273708025029</v>
      </c>
      <c r="G625" s="180">
        <f>SUM(C625:F625)</f>
        <v>1416209.9932133593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6909766.7300000004</v>
      </c>
      <c r="D626" s="180">
        <f>(D615/D612)*BR76</f>
        <v>64760.875024478075</v>
      </c>
      <c r="E626" s="180">
        <f>(E623/E612)*SUM(C626:D626)</f>
        <v>502809.41826889006</v>
      </c>
      <c r="F626" s="180">
        <f>(F624/F612)*BR64</f>
        <v>682.17196836770802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404315.77</v>
      </c>
      <c r="D627" s="180">
        <f>(D615/D612)*BO76</f>
        <v>0</v>
      </c>
      <c r="E627" s="180">
        <f>(E623/E612)*SUM(C627:D627)</f>
        <v>29148.035339939681</v>
      </c>
      <c r="F627" s="180">
        <f>(F624/F612)*BO64</f>
        <v>382.26464366989461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5113326.1899999995</v>
      </c>
      <c r="D628" s="180">
        <f>(D615/D612)*AZ76</f>
        <v>954017.50346278574</v>
      </c>
      <c r="E628" s="180">
        <f>(E623/E612)*SUM(C628:D628)</f>
        <v>437408.48494881461</v>
      </c>
      <c r="F628" s="180">
        <f>(F624/F612)*AZ64</f>
        <v>34917.718921940264</v>
      </c>
      <c r="G628" s="180">
        <f>(G625/G612)*AZ77</f>
        <v>0</v>
      </c>
      <c r="H628" s="180">
        <f>SUM(C626:G628)</f>
        <v>14451535.162578886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5817746.5699999994</v>
      </c>
      <c r="D629" s="180">
        <f>(D615/D612)*BF76</f>
        <v>150415.40461889724</v>
      </c>
      <c r="E629" s="180">
        <f>(E623/E612)*SUM(C629:D629)</f>
        <v>430258.25124425837</v>
      </c>
      <c r="F629" s="180">
        <f>(F624/F612)*BF64</f>
        <v>5670.3256987353489</v>
      </c>
      <c r="G629" s="180">
        <f>(G625/G612)*BF77</f>
        <v>0</v>
      </c>
      <c r="H629" s="180">
        <f>(H628/H612)*BF60</f>
        <v>448533.97663602087</v>
      </c>
      <c r="I629" s="180">
        <f>SUM(C629:H629)</f>
        <v>6852624.5281979106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1728247.2239999999</v>
      </c>
      <c r="D630" s="180">
        <f>(D615/D612)*BA76</f>
        <v>78753.005686701072</v>
      </c>
      <c r="E630" s="180">
        <f>(E623/E612)*SUM(C630:D630)</f>
        <v>130270.72021995846</v>
      </c>
      <c r="F630" s="180">
        <f>(F624/F612)*BA64</f>
        <v>14.302427452504469</v>
      </c>
      <c r="G630" s="180">
        <f>(G625/G612)*BA77</f>
        <v>0</v>
      </c>
      <c r="H630" s="180">
        <f>(H628/H612)*BA60</f>
        <v>24911.546790105211</v>
      </c>
      <c r="I630" s="180">
        <f>(I629/I612)*BA78</f>
        <v>10332.750875912769</v>
      </c>
      <c r="J630" s="180">
        <f>SUM(C630:I630)</f>
        <v>1972529.55000013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24679.300000000017</v>
      </c>
      <c r="D631" s="180">
        <f>(D615/D612)*AW76</f>
        <v>0</v>
      </c>
      <c r="E631" s="180">
        <f>(E623/E612)*SUM(C631:D631)</f>
        <v>1779.186373474806</v>
      </c>
      <c r="F631" s="180">
        <f>(F624/F612)*AW64</f>
        <v>24.354541081839052</v>
      </c>
      <c r="G631" s="180">
        <f>(G625/G612)*AW77</f>
        <v>0</v>
      </c>
      <c r="H631" s="180">
        <f>(H628/H612)*AW60</f>
        <v>13937.852761046204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3072884.78</v>
      </c>
      <c r="D632" s="180">
        <f>(D615/D612)*BB76</f>
        <v>123849.26464535223</v>
      </c>
      <c r="E632" s="180">
        <f>(E623/E612)*SUM(C632:D632)</f>
        <v>230459.76392588153</v>
      </c>
      <c r="F632" s="180">
        <f>(F624/F612)*BB64</f>
        <v>1377.093744787906</v>
      </c>
      <c r="G632" s="180">
        <f>(G625/G612)*BB77</f>
        <v>0</v>
      </c>
      <c r="H632" s="180">
        <f>(H628/H612)*BB60</f>
        <v>125125.33881409805</v>
      </c>
      <c r="I632" s="180">
        <f>(I629/I612)*BB78</f>
        <v>16253.137864273596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5199707.7</v>
      </c>
      <c r="D635" s="180">
        <f>(D615/D612)*BK76</f>
        <v>0</v>
      </c>
      <c r="E635" s="180">
        <f>(E623/E612)*SUM(C635:D635)</f>
        <v>374858.65020045213</v>
      </c>
      <c r="F635" s="180">
        <f>(F624/F612)*BK64</f>
        <v>177.10968646954521</v>
      </c>
      <c r="G635" s="180">
        <f>(G625/G612)*BK77</f>
        <v>0</v>
      </c>
      <c r="H635" s="180">
        <f>(H628/H612)*BK60</f>
        <v>216951.19229863776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34274420.909999996</v>
      </c>
      <c r="D636" s="180">
        <f>(D615/D612)*BH76</f>
        <v>0</v>
      </c>
      <c r="E636" s="180">
        <f>(E623/E612)*SUM(C636:D636)</f>
        <v>2470920.2709076805</v>
      </c>
      <c r="F636" s="180">
        <f>(F624/F612)*BH64</f>
        <v>5942.5008996331771</v>
      </c>
      <c r="G636" s="180">
        <f>(G625/G612)*BH77</f>
        <v>0</v>
      </c>
      <c r="H636" s="180">
        <f>(H628/H612)*BH60</f>
        <v>684468.39826078946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4706892.4099999992</v>
      </c>
      <c r="D637" s="180">
        <f>(D615/D612)*BL76</f>
        <v>0</v>
      </c>
      <c r="E637" s="180">
        <f>(E623/E612)*SUM(C637:D637)</f>
        <v>339330.4849523278</v>
      </c>
      <c r="F637" s="180">
        <f>(F624/F612)*BL64</f>
        <v>605.50391708342579</v>
      </c>
      <c r="G637" s="180">
        <f>(G625/G612)*BL77</f>
        <v>0</v>
      </c>
      <c r="H637" s="180">
        <f>(H628/H612)*BL60</f>
        <v>381556.60273452284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206539.32</v>
      </c>
      <c r="D639" s="180">
        <f>(D615/D612)*BS76</f>
        <v>0</v>
      </c>
      <c r="E639" s="180">
        <f>(E623/E612)*SUM(C639:D639)</f>
        <v>14889.885196531191</v>
      </c>
      <c r="F639" s="180">
        <f>(F624/F612)*BS64</f>
        <v>137.78367806025548</v>
      </c>
      <c r="G639" s="180">
        <f>(G625/G612)*BS77</f>
        <v>0</v>
      </c>
      <c r="H639" s="180">
        <f>(H628/H612)*BS60</f>
        <v>10153.820337232757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159090.31</v>
      </c>
      <c r="D640" s="180">
        <f>(D615/D612)*BT76</f>
        <v>0</v>
      </c>
      <c r="E640" s="180">
        <f>(E623/E612)*SUM(C640:D640)</f>
        <v>11469.179097619563</v>
      </c>
      <c r="F640" s="180">
        <f>(F624/F612)*BT64</f>
        <v>1.3348414155509536</v>
      </c>
      <c r="G640" s="180">
        <f>(G625/G612)*BT77</f>
        <v>0</v>
      </c>
      <c r="H640" s="180">
        <f>(H628/H612)*BT60</f>
        <v>10090.7531301692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3750556.74</v>
      </c>
      <c r="D642" s="180">
        <f>(D615/D612)*BV76</f>
        <v>569422.99309844</v>
      </c>
      <c r="E642" s="180">
        <f>(E623/E612)*SUM(C642:D642)</f>
        <v>311437.07782700763</v>
      </c>
      <c r="F642" s="180">
        <f>(F624/F612)*BV64</f>
        <v>132.17067314619806</v>
      </c>
      <c r="G642" s="180">
        <f>(G625/G612)*BV77</f>
        <v>0</v>
      </c>
      <c r="H642" s="180">
        <f>(H628/H612)*BV60</f>
        <v>190147.62929662582</v>
      </c>
      <c r="I642" s="180">
        <f>(I629/I612)*BV78</f>
        <v>74786.775258633497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815621.84999999986</v>
      </c>
      <c r="D643" s="180">
        <f>(D615/D612)*BW76</f>
        <v>0</v>
      </c>
      <c r="E643" s="180">
        <f>(E623/E612)*SUM(C643:D643)</f>
        <v>58800.017886581511</v>
      </c>
      <c r="F643" s="180">
        <f>(F624/F612)*BW64</f>
        <v>2355.709153525082</v>
      </c>
      <c r="G643" s="180">
        <f>(G625/G612)*BW77</f>
        <v>0</v>
      </c>
      <c r="H643" s="180">
        <f>(H628/H612)*BW60</f>
        <v>25479.151653677225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1434738.27</v>
      </c>
      <c r="D644" s="180">
        <f>(D615/D612)*BX76</f>
        <v>0</v>
      </c>
      <c r="E644" s="180">
        <f>(E623/E612)*SUM(C644:D644)</f>
        <v>103433.51632691428</v>
      </c>
      <c r="F644" s="180">
        <f>(F624/F612)*BX64</f>
        <v>74.799370452541197</v>
      </c>
      <c r="G644" s="180">
        <f>(G625/G612)*BX77</f>
        <v>0</v>
      </c>
      <c r="H644" s="180">
        <f>(H628/H612)*BX60</f>
        <v>56319.015907756839</v>
      </c>
      <c r="I644" s="180">
        <f>(I629/I612)*BX78</f>
        <v>0</v>
      </c>
      <c r="J644" s="180">
        <f>(J630/J612)*BX79</f>
        <v>0</v>
      </c>
      <c r="K644" s="180">
        <f>SUM(C631:J644)</f>
        <v>60071879.909261376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3426758.7900000005</v>
      </c>
      <c r="D645" s="180">
        <f>(D615/D612)*BY76</f>
        <v>441130.28155359806</v>
      </c>
      <c r="E645" s="180">
        <f>(E623/E612)*SUM(C645:D645)</f>
        <v>278844.84285292844</v>
      </c>
      <c r="F645" s="180">
        <f>(F624/F612)*BY64</f>
        <v>1279.3548234440279</v>
      </c>
      <c r="G645" s="180">
        <f>(G625/G612)*BY77</f>
        <v>0</v>
      </c>
      <c r="H645" s="180">
        <f>(H628/H612)*BY60</f>
        <v>142279.6191353857</v>
      </c>
      <c r="I645" s="180">
        <f>(I629/I612)*BY78</f>
        <v>57919.257612548863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5894565.4399999985</v>
      </c>
      <c r="D646" s="180">
        <f>(D615/D612)*BZ76</f>
        <v>0</v>
      </c>
      <c r="E646" s="180">
        <f>(E623/E612)*SUM(C646:D646)</f>
        <v>424952.51114916202</v>
      </c>
      <c r="F646" s="180">
        <f>(F624/F612)*BZ64</f>
        <v>28.061138569077336</v>
      </c>
      <c r="G646" s="180">
        <f>(G625/G612)*BZ77</f>
        <v>0</v>
      </c>
      <c r="H646" s="180">
        <f>(H628/H612)*BZ60</f>
        <v>346365.10119305772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3074991.67</v>
      </c>
      <c r="D647" s="180">
        <f>(D615/D612)*CA76</f>
        <v>0</v>
      </c>
      <c r="E647" s="180">
        <f>(E623/E612)*SUM(C647:D647)</f>
        <v>221683.08168434817</v>
      </c>
      <c r="F647" s="180">
        <f>(F624/F612)*CA64</f>
        <v>423.36218288068153</v>
      </c>
      <c r="G647" s="180">
        <f>(G625/G612)*CA77</f>
        <v>0</v>
      </c>
      <c r="H647" s="180">
        <f>(H628/H612)*CA60</f>
        <v>146126.71876626273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14457348.092092182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183050394.93399999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23467273.02</v>
      </c>
      <c r="D668" s="180">
        <f>(D615/D612)*C76</f>
        <v>3408312.8547554146</v>
      </c>
      <c r="E668" s="180">
        <f>(E623/E612)*SUM(C668:D668)</f>
        <v>1937521.5734448212</v>
      </c>
      <c r="F668" s="180">
        <f>(F624/F612)*C64</f>
        <v>30325.706097895687</v>
      </c>
      <c r="G668" s="180">
        <f>(G625/G612)*C77</f>
        <v>113657.967017317</v>
      </c>
      <c r="H668" s="180">
        <f>(H628/H612)*C60</f>
        <v>701370.40975382284</v>
      </c>
      <c r="I668" s="180">
        <f>(I629/I612)*C78</f>
        <v>447491.89198817889</v>
      </c>
      <c r="J668" s="180">
        <f>(J630/J612)*C79</f>
        <v>120692.33088597622</v>
      </c>
      <c r="K668" s="180">
        <f>(K644/K612)*C75</f>
        <v>3207663.3131241533</v>
      </c>
      <c r="L668" s="180">
        <f>(L647/L612)*C80</f>
        <v>2354089.3318675216</v>
      </c>
      <c r="M668" s="180">
        <f t="shared" ref="M668:M713" si="20">ROUND(SUM(D668:L668),0)</f>
        <v>12321125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52699147.389999993</v>
      </c>
      <c r="D670" s="180">
        <f>(D615/D612)*E76</f>
        <v>19964312.377983991</v>
      </c>
      <c r="E670" s="180">
        <f>(E623/E612)*SUM(C670:D670)</f>
        <v>5238472.6255903458</v>
      </c>
      <c r="F670" s="180">
        <f>(F624/F612)*E64</f>
        <v>51507.091765062891</v>
      </c>
      <c r="G670" s="180">
        <f>(G625/G612)*E77</f>
        <v>1044528.7151357956</v>
      </c>
      <c r="H670" s="180">
        <f>(H628/H612)*E60</f>
        <v>2220154.8902584142</v>
      </c>
      <c r="I670" s="180">
        <f>(I629/I612)*E78</f>
        <v>2621335.118157913</v>
      </c>
      <c r="J670" s="180">
        <f>(J630/J612)*E79</f>
        <v>639825.33564877906</v>
      </c>
      <c r="K670" s="180">
        <f>(K644/K612)*E75</f>
        <v>8385131.2763310773</v>
      </c>
      <c r="L670" s="180">
        <f>(L647/L612)*E80</f>
        <v>5704940.1391451564</v>
      </c>
      <c r="M670" s="180">
        <f t="shared" si="20"/>
        <v>45870208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2738299.63</v>
      </c>
      <c r="D673" s="180">
        <f>(D615/D612)*H76</f>
        <v>640990.85060724278</v>
      </c>
      <c r="E673" s="180">
        <f>(E623/E612)*SUM(C673:D673)</f>
        <v>243620.66894561559</v>
      </c>
      <c r="F673" s="180">
        <f>(F624/F612)*H64</f>
        <v>632.25174916032279</v>
      </c>
      <c r="G673" s="180">
        <f>(G625/G612)*H77</f>
        <v>86961.868215745533</v>
      </c>
      <c r="H673" s="180">
        <f>(H628/H612)*H60</f>
        <v>129981.51375799198</v>
      </c>
      <c r="I673" s="180">
        <f>(I629/I612)*H78</f>
        <v>84170.030108111037</v>
      </c>
      <c r="J673" s="180">
        <f>(J630/J612)*H79</f>
        <v>9820.8557725252867</v>
      </c>
      <c r="K673" s="180">
        <f>(K644/K612)*H75</f>
        <v>494846.23699550703</v>
      </c>
      <c r="L673" s="180">
        <f>(L647/L612)*H80</f>
        <v>254334.48112360766</v>
      </c>
      <c r="M673" s="180">
        <f t="shared" si="20"/>
        <v>1945359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11651718.07</v>
      </c>
      <c r="D680" s="180">
        <f>(D615/D612)*O76</f>
        <v>3910138.7301275744</v>
      </c>
      <c r="E680" s="180">
        <f>(E623/E612)*SUM(C680:D680)</f>
        <v>1121889.3390312209</v>
      </c>
      <c r="F680" s="180">
        <f>(F624/F612)*O64</f>
        <v>17511.680903914032</v>
      </c>
      <c r="G680" s="180">
        <f>(G625/G612)*O77</f>
        <v>34215.338970591489</v>
      </c>
      <c r="H680" s="180">
        <f>(H628/H612)*O60</f>
        <v>431884.23397124169</v>
      </c>
      <c r="I680" s="180">
        <f>(I629/I612)*O78</f>
        <v>513398.08676427114</v>
      </c>
      <c r="J680" s="180">
        <f>(J630/J612)*O79</f>
        <v>90257.206769159558</v>
      </c>
      <c r="K680" s="180">
        <f>(K644/K612)*O75</f>
        <v>2274225.8094757469</v>
      </c>
      <c r="L680" s="180">
        <f>(L647/L612)*O80</f>
        <v>1300144.4688858739</v>
      </c>
      <c r="M680" s="180">
        <f t="shared" si="20"/>
        <v>9693665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68192044.689999998</v>
      </c>
      <c r="D681" s="180">
        <f>(D615/D612)*P76</f>
        <v>6458502.7976966351</v>
      </c>
      <c r="E681" s="180">
        <f>(E623/E612)*SUM(C681:D681)</f>
        <v>5381726.2589515783</v>
      </c>
      <c r="F681" s="180">
        <f>(F624/F612)*P64</f>
        <v>739383.7890859663</v>
      </c>
      <c r="G681" s="180">
        <f>(G625/G612)*P77</f>
        <v>0</v>
      </c>
      <c r="H681" s="180">
        <f>(H628/H612)*P60</f>
        <v>741544.2206533089</v>
      </c>
      <c r="I681" s="180">
        <f>(I629/I612)*P78</f>
        <v>848011.65702153277</v>
      </c>
      <c r="J681" s="180">
        <f>(J630/J612)*P79</f>
        <v>159242.45236387025</v>
      </c>
      <c r="K681" s="180">
        <f>(K644/K612)*P75</f>
        <v>11763127.345987244</v>
      </c>
      <c r="L681" s="180">
        <f>(L647/L612)*P80</f>
        <v>1647790.7539965061</v>
      </c>
      <c r="M681" s="180">
        <f t="shared" si="20"/>
        <v>27739329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4632736.3899999997</v>
      </c>
      <c r="D682" s="180">
        <f>(D615/D612)*Q76</f>
        <v>865715.81401335134</v>
      </c>
      <c r="E682" s="180">
        <f>(E623/E612)*SUM(C682:D682)</f>
        <v>396395.81497785845</v>
      </c>
      <c r="F682" s="180">
        <f>(F624/F612)*Q64</f>
        <v>2669.9810816947561</v>
      </c>
      <c r="G682" s="180">
        <f>(G625/G612)*Q77</f>
        <v>0</v>
      </c>
      <c r="H682" s="180">
        <f>(H628/H612)*Q60</f>
        <v>170092.25745041453</v>
      </c>
      <c r="I682" s="180">
        <f>(I629/I612)*Q78</f>
        <v>113660.25963504045</v>
      </c>
      <c r="J682" s="180">
        <f>(J630/J612)*Q79</f>
        <v>64187.713013152243</v>
      </c>
      <c r="K682" s="180">
        <f>(K644/K612)*Q75</f>
        <v>879845.83366671577</v>
      </c>
      <c r="L682" s="180">
        <f>(L647/L612)*Q80</f>
        <v>523263.8854349294</v>
      </c>
      <c r="M682" s="180">
        <f t="shared" si="20"/>
        <v>3015832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2972384.65</v>
      </c>
      <c r="D683" s="180">
        <f>(D615/D612)*R76</f>
        <v>34129.453845016913</v>
      </c>
      <c r="E683" s="180">
        <f>(E623/E612)*SUM(C683:D683)</f>
        <v>216746.37956590619</v>
      </c>
      <c r="F683" s="180">
        <f>(F624/F612)*R64</f>
        <v>25441.576733911985</v>
      </c>
      <c r="G683" s="180">
        <f>(G625/G612)*R77</f>
        <v>0</v>
      </c>
      <c r="H683" s="180">
        <f>(H628/H612)*R60</f>
        <v>68806.322906341215</v>
      </c>
      <c r="I683" s="180">
        <f>(I629/I612)*R78</f>
        <v>4468.2165949893051</v>
      </c>
      <c r="J683" s="180">
        <f>(J630/J612)*R79</f>
        <v>0</v>
      </c>
      <c r="K683" s="180">
        <f>(K644/K612)*R75</f>
        <v>1781780.5975502669</v>
      </c>
      <c r="L683" s="180">
        <f>(L647/L612)*R80</f>
        <v>0</v>
      </c>
      <c r="M683" s="180">
        <f t="shared" si="20"/>
        <v>2131373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10487935.510000002</v>
      </c>
      <c r="D684" s="180">
        <f>(D615/D612)*S76</f>
        <v>1137995.1133863395</v>
      </c>
      <c r="E684" s="180">
        <f>(E623/E612)*SUM(C684:D684)</f>
        <v>838139.54788395227</v>
      </c>
      <c r="F684" s="180">
        <f>(F624/F612)*S64</f>
        <v>19764.567113095858</v>
      </c>
      <c r="G684" s="180">
        <f>(G625/G612)*S77</f>
        <v>0</v>
      </c>
      <c r="H684" s="180">
        <f>(H628/H612)*S60</f>
        <v>281342.81071052997</v>
      </c>
      <c r="I684" s="180">
        <f>(I629/I612)*S78</f>
        <v>149405.9923949549</v>
      </c>
      <c r="J684" s="180">
        <f>(J630/J612)*S79</f>
        <v>235220.99242979911</v>
      </c>
      <c r="K684" s="180">
        <f>(K644/K612)*S75</f>
        <v>5509348.9541961923</v>
      </c>
      <c r="L684" s="180">
        <f>(L647/L612)*S80</f>
        <v>478.5220717283305</v>
      </c>
      <c r="M684" s="180">
        <f t="shared" si="20"/>
        <v>8171697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1656773.2300000002</v>
      </c>
      <c r="D685" s="180">
        <f>(D615/D612)*T76</f>
        <v>483579.38065723405</v>
      </c>
      <c r="E685" s="180">
        <f>(E623/E612)*SUM(C685:D685)</f>
        <v>154302.84486644983</v>
      </c>
      <c r="F685" s="180">
        <f>(F624/F612)*T64</f>
        <v>3547.1687824396936</v>
      </c>
      <c r="G685" s="180">
        <f>(G625/G612)*T77</f>
        <v>0</v>
      </c>
      <c r="H685" s="180">
        <f>(H628/H612)*T60</f>
        <v>50264.564029655317</v>
      </c>
      <c r="I685" s="180">
        <f>(I629/I612)*T78</f>
        <v>63504.528356285497</v>
      </c>
      <c r="J685" s="180">
        <f>(J630/J612)*T79</f>
        <v>2208.1907305446011</v>
      </c>
      <c r="K685" s="180">
        <f>(K644/K612)*T75</f>
        <v>65751.254177916693</v>
      </c>
      <c r="L685" s="180">
        <f>(L647/L612)*T80</f>
        <v>190451.78454787552</v>
      </c>
      <c r="M685" s="180">
        <f t="shared" si="20"/>
        <v>1013610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14075114.41</v>
      </c>
      <c r="D686" s="180">
        <f>(D615/D612)*U76</f>
        <v>2051548.8876367507</v>
      </c>
      <c r="E686" s="180">
        <f>(E623/E612)*SUM(C686:D686)</f>
        <v>1162607.5127240873</v>
      </c>
      <c r="F686" s="180">
        <f>(F624/F612)*U64</f>
        <v>37441.738074112116</v>
      </c>
      <c r="G686" s="180">
        <f>(G625/G612)*U77</f>
        <v>0</v>
      </c>
      <c r="H686" s="180">
        <f>(H628/H612)*U60</f>
        <v>359861.48350465903</v>
      </c>
      <c r="I686" s="180">
        <f>(I629/I612)*U78</f>
        <v>269377.60797041771</v>
      </c>
      <c r="J686" s="180">
        <f>(J630/J612)*U79</f>
        <v>20128.507813041175</v>
      </c>
      <c r="K686" s="180">
        <f>(K644/K612)*U75</f>
        <v>2719083.4859499433</v>
      </c>
      <c r="L686" s="180">
        <f>(L647/L612)*U80</f>
        <v>0</v>
      </c>
      <c r="M686" s="180">
        <f t="shared" si="20"/>
        <v>6620049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708586.04</v>
      </c>
      <c r="D687" s="180">
        <f>(D615/D612)*V76</f>
        <v>33373.122457869722</v>
      </c>
      <c r="E687" s="180">
        <f>(E623/E612)*SUM(C687:D687)</f>
        <v>53489.508678115701</v>
      </c>
      <c r="F687" s="180">
        <f>(F624/F612)*V64</f>
        <v>829.10005494138602</v>
      </c>
      <c r="G687" s="180">
        <f>(G625/G612)*V77</f>
        <v>0</v>
      </c>
      <c r="H687" s="180">
        <f>(H628/H612)*V60</f>
        <v>35254.568748528633</v>
      </c>
      <c r="I687" s="180">
        <f>(I629/I612)*V78</f>
        <v>4356.5111801145722</v>
      </c>
      <c r="J687" s="180">
        <f>(J630/J612)*V79</f>
        <v>18652.582957963285</v>
      </c>
      <c r="K687" s="180">
        <f>(K644/K612)*V75</f>
        <v>335659.66706743697</v>
      </c>
      <c r="L687" s="180">
        <f>(L647/L612)*V80</f>
        <v>0</v>
      </c>
      <c r="M687" s="180">
        <f t="shared" si="20"/>
        <v>481615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3084909.27</v>
      </c>
      <c r="D688" s="180">
        <f>(D615/D612)*W76</f>
        <v>186530.22835517552</v>
      </c>
      <c r="E688" s="180">
        <f>(E623/E612)*SUM(C688:D688)</f>
        <v>235845.44849816564</v>
      </c>
      <c r="F688" s="180">
        <f>(F624/F612)*W64</f>
        <v>4638.085416304154</v>
      </c>
      <c r="G688" s="180">
        <f>(G625/G612)*W77</f>
        <v>0</v>
      </c>
      <c r="H688" s="180">
        <f>(H628/H612)*W60</f>
        <v>71581.280017137746</v>
      </c>
      <c r="I688" s="180">
        <f>(I629/I612)*W78</f>
        <v>24519.338565003811</v>
      </c>
      <c r="J688" s="180">
        <f>(J630/J612)*W79</f>
        <v>21522.609465627025</v>
      </c>
      <c r="K688" s="180">
        <f>(K644/K612)*W75</f>
        <v>844426.31910460175</v>
      </c>
      <c r="L688" s="180">
        <f>(L647/L612)*W80</f>
        <v>0</v>
      </c>
      <c r="M688" s="180">
        <f t="shared" si="20"/>
        <v>1389063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2987429.8499999996</v>
      </c>
      <c r="D689" s="180">
        <f>(D615/D612)*X76</f>
        <v>142663.00790063856</v>
      </c>
      <c r="E689" s="180">
        <f>(E623/E612)*SUM(C689:D689)</f>
        <v>225655.45053901951</v>
      </c>
      <c r="F689" s="180">
        <f>(F624/F612)*X64</f>
        <v>8194.3783676676358</v>
      </c>
      <c r="G689" s="180">
        <f>(G625/G612)*X77</f>
        <v>0</v>
      </c>
      <c r="H689" s="180">
        <f>(H628/H612)*X60</f>
        <v>85708.334399374624</v>
      </c>
      <c r="I689" s="180">
        <f>(I629/I612)*X78</f>
        <v>18710.656991517713</v>
      </c>
      <c r="J689" s="180">
        <f>(J630/J612)*X79</f>
        <v>47408.777818582566</v>
      </c>
      <c r="K689" s="180">
        <f>(K644/K612)*X75</f>
        <v>2230069.4096792587</v>
      </c>
      <c r="L689" s="180">
        <f>(L647/L612)*X80</f>
        <v>0</v>
      </c>
      <c r="M689" s="180">
        <f t="shared" si="20"/>
        <v>2758410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10587985.520000001</v>
      </c>
      <c r="D690" s="180">
        <f>(D615/D612)*Y76</f>
        <v>3967241.7498571873</v>
      </c>
      <c r="E690" s="180">
        <f>(E623/E612)*SUM(C690:D690)</f>
        <v>1049319.1468704054</v>
      </c>
      <c r="F690" s="180">
        <f>(F624/F612)*Y64</f>
        <v>8488.4442229636006</v>
      </c>
      <c r="G690" s="180">
        <f>(G625/G612)*Y77</f>
        <v>0</v>
      </c>
      <c r="H690" s="180">
        <f>(H628/H612)*Y60</f>
        <v>382628.74525460327</v>
      </c>
      <c r="I690" s="180">
        <f>(I629/I612)*Y78</f>
        <v>520882.34956087824</v>
      </c>
      <c r="J690" s="180">
        <f>(J630/J612)*Y79</f>
        <v>131442.24251464527</v>
      </c>
      <c r="K690" s="180">
        <f>(K644/K612)*Y75</f>
        <v>2243774.0314379148</v>
      </c>
      <c r="L690" s="180">
        <f>(L647/L612)*Y80</f>
        <v>0</v>
      </c>
      <c r="M690" s="180">
        <f t="shared" si="20"/>
        <v>8303777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29565419.020000003</v>
      </c>
      <c r="D691" s="180">
        <f>(D615/D612)*Z76</f>
        <v>1340030.1351780323</v>
      </c>
      <c r="E691" s="180">
        <f>(E623/E612)*SUM(C691:D691)</f>
        <v>2228043.5021662358</v>
      </c>
      <c r="F691" s="180">
        <f>(F624/F612)*Z64</f>
        <v>260808.73608965534</v>
      </c>
      <c r="G691" s="180">
        <f>(G625/G612)*Z77</f>
        <v>0</v>
      </c>
      <c r="H691" s="180">
        <f>(H628/H612)*Z60</f>
        <v>438064.82026347029</v>
      </c>
      <c r="I691" s="180">
        <f>(I629/I612)*Z78</f>
        <v>175936.02842770389</v>
      </c>
      <c r="J691" s="180">
        <f>(J630/J612)*Z79</f>
        <v>69768.262570457271</v>
      </c>
      <c r="K691" s="180">
        <f>(K644/K612)*Z75</f>
        <v>4067384.3300171131</v>
      </c>
      <c r="L691" s="180">
        <f>(L647/L612)*Z80</f>
        <v>743384.03842996142</v>
      </c>
      <c r="M691" s="180">
        <f t="shared" si="20"/>
        <v>9323420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1589080.48</v>
      </c>
      <c r="D692" s="180">
        <f>(D615/D612)*AA76</f>
        <v>393103.23846975155</v>
      </c>
      <c r="E692" s="180">
        <f>(E623/E612)*SUM(C692:D692)</f>
        <v>142900.09285615882</v>
      </c>
      <c r="F692" s="180">
        <f>(F624/F612)*AA64</f>
        <v>5680.6190682731221</v>
      </c>
      <c r="G692" s="180">
        <f>(G625/G612)*AA77</f>
        <v>0</v>
      </c>
      <c r="H692" s="180">
        <f>(H628/H612)*AA60</f>
        <v>30902.931461143173</v>
      </c>
      <c r="I692" s="180">
        <f>(I629/I612)*AA78</f>
        <v>51607.901672126471</v>
      </c>
      <c r="J692" s="180">
        <f>(J630/J612)*AA79</f>
        <v>19572.3171834434</v>
      </c>
      <c r="K692" s="180">
        <f>(K644/K612)*AA75</f>
        <v>362689.90097591118</v>
      </c>
      <c r="L692" s="180">
        <f>(L647/L612)*AA80</f>
        <v>957.044143456661</v>
      </c>
      <c r="M692" s="180">
        <f t="shared" si="20"/>
        <v>1007414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17390313.52</v>
      </c>
      <c r="D693" s="180">
        <f>(D615/D612)*AB76</f>
        <v>1301929.9415504928</v>
      </c>
      <c r="E693" s="180">
        <f>(E623/E612)*SUM(C693:D693)</f>
        <v>1347565.9705285057</v>
      </c>
      <c r="F693" s="180">
        <f>(F624/F612)*AB64</f>
        <v>151100.05197387387</v>
      </c>
      <c r="G693" s="180">
        <f>(G625/G612)*AB77</f>
        <v>0</v>
      </c>
      <c r="H693" s="180">
        <f>(H628/H612)*AB60</f>
        <v>336905.02013352414</v>
      </c>
      <c r="I693" s="180">
        <f>(I629/I612)*AB78</f>
        <v>170965.13746577827</v>
      </c>
      <c r="J693" s="180">
        <f>(J630/J612)*AB79</f>
        <v>6082.8818764017087</v>
      </c>
      <c r="K693" s="180">
        <f>(K644/K612)*AB75</f>
        <v>1487467.5907424088</v>
      </c>
      <c r="L693" s="180">
        <f>(L647/L612)*AB80</f>
        <v>0</v>
      </c>
      <c r="M693" s="180">
        <f t="shared" si="20"/>
        <v>4802017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3200592.0600000005</v>
      </c>
      <c r="D694" s="180">
        <f>(D615/D612)*AC76</f>
        <v>127252.75588751458</v>
      </c>
      <c r="E694" s="180">
        <f>(E623/E612)*SUM(C694:D694)</f>
        <v>239911.83499798769</v>
      </c>
      <c r="F694" s="180">
        <f>(F624/F612)*AC64</f>
        <v>4817.8307830942158</v>
      </c>
      <c r="G694" s="180">
        <f>(G625/G612)*AC77</f>
        <v>0</v>
      </c>
      <c r="H694" s="180">
        <f>(H628/H612)*AC60</f>
        <v>146126.71876626273</v>
      </c>
      <c r="I694" s="180">
        <f>(I629/I612)*AC78</f>
        <v>16699.959523772526</v>
      </c>
      <c r="J694" s="180">
        <f>(J630/J612)*AC79</f>
        <v>659.76430363832594</v>
      </c>
      <c r="K694" s="180">
        <f>(K644/K612)*AC75</f>
        <v>281752.59950012615</v>
      </c>
      <c r="L694" s="180">
        <f>(L647/L612)*AC80</f>
        <v>0</v>
      </c>
      <c r="M694" s="180">
        <f t="shared" si="20"/>
        <v>817221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869747.17</v>
      </c>
      <c r="D695" s="180">
        <f>(D615/D612)*AD76</f>
        <v>0</v>
      </c>
      <c r="E695" s="180">
        <f>(E623/E612)*SUM(C695:D695)</f>
        <v>62702.034224320574</v>
      </c>
      <c r="F695" s="180">
        <f>(F624/F612)*AD64</f>
        <v>19.88612544077165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47375.976554094101</v>
      </c>
      <c r="L695" s="180">
        <f>(L647/L612)*AD80</f>
        <v>0</v>
      </c>
      <c r="M695" s="180">
        <f t="shared" si="20"/>
        <v>110098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2427727.25</v>
      </c>
      <c r="D696" s="180">
        <f>(D615/D612)*AE76</f>
        <v>237298.97271743059</v>
      </c>
      <c r="E696" s="180">
        <f>(E623/E612)*SUM(C696:D696)</f>
        <v>192127.74837259902</v>
      </c>
      <c r="F696" s="180">
        <f>(F624/F612)*AE64</f>
        <v>116.0478160436403</v>
      </c>
      <c r="G696" s="180">
        <f>(G625/G612)*AE77</f>
        <v>0</v>
      </c>
      <c r="H696" s="180">
        <f>(H628/H612)*AE60</f>
        <v>127648.02709664035</v>
      </c>
      <c r="I696" s="180">
        <f>(I629/I612)*AE78</f>
        <v>31165.810750050401</v>
      </c>
      <c r="J696" s="180">
        <f>(J630/J612)*AE79</f>
        <v>5022.2874542264408</v>
      </c>
      <c r="K696" s="180">
        <f>(K644/K612)*AE75</f>
        <v>239717.94778216674</v>
      </c>
      <c r="L696" s="180">
        <f>(L647/L612)*AE80</f>
        <v>0</v>
      </c>
      <c r="M696" s="180">
        <f t="shared" si="20"/>
        <v>833097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4497488.1800000006</v>
      </c>
      <c r="D697" s="180">
        <f>(D615/D612)*AF76</f>
        <v>0</v>
      </c>
      <c r="E697" s="180">
        <f>(E623/E612)*SUM(C697:D697)</f>
        <v>324234.06193530618</v>
      </c>
      <c r="F697" s="180">
        <f>(F624/F612)*AF64</f>
        <v>1659.2480348756694</v>
      </c>
      <c r="G697" s="180">
        <f>(G625/G612)*AF77</f>
        <v>94486.192387584379</v>
      </c>
      <c r="H697" s="180">
        <f>(H628/H612)*AF60</f>
        <v>288406.33790164837</v>
      </c>
      <c r="I697" s="180">
        <f>(I629/I612)*AF78</f>
        <v>0</v>
      </c>
      <c r="J697" s="180">
        <f>(J630/J612)*AF79</f>
        <v>399.79438179653664</v>
      </c>
      <c r="K697" s="180">
        <f>(K644/K612)*AF75</f>
        <v>290793.71893934417</v>
      </c>
      <c r="L697" s="180">
        <f>(L647/L612)*AF80</f>
        <v>0</v>
      </c>
      <c r="M697" s="180">
        <f t="shared" si="20"/>
        <v>999979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15721911.380000001</v>
      </c>
      <c r="D698" s="180">
        <f>(D615/D612)*AG76</f>
        <v>3857951.8644144186</v>
      </c>
      <c r="E698" s="180">
        <f>(E623/E612)*SUM(C698:D698)</f>
        <v>1411556.4817058148</v>
      </c>
      <c r="F698" s="180">
        <f>(F624/F612)*AG64</f>
        <v>24938.622607670113</v>
      </c>
      <c r="G698" s="180">
        <f>(G625/G612)*AG77</f>
        <v>42359.91148632516</v>
      </c>
      <c r="H698" s="180">
        <f>(H628/H612)*AG60</f>
        <v>527557.18708665844</v>
      </c>
      <c r="I698" s="180">
        <f>(I629/I612)*AG78</f>
        <v>506528.20374947507</v>
      </c>
      <c r="J698" s="180">
        <f>(J630/J612)*AG79</f>
        <v>195877.49660875445</v>
      </c>
      <c r="K698" s="180">
        <f>(K644/K612)*AG75</f>
        <v>4918869.979764957</v>
      </c>
      <c r="L698" s="180">
        <f>(L647/L612)*AG80</f>
        <v>1258273.7876096452</v>
      </c>
      <c r="M698" s="180">
        <f t="shared" si="20"/>
        <v>12743914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3445682.9700000007</v>
      </c>
      <c r="D701" s="180">
        <f>(D615/D612)*AJ76</f>
        <v>0</v>
      </c>
      <c r="E701" s="180">
        <f>(E623/E612)*SUM(C701:D701)</f>
        <v>248407.05317971724</v>
      </c>
      <c r="F701" s="180">
        <f>(F624/F612)*AJ64</f>
        <v>4834.7750437024852</v>
      </c>
      <c r="G701" s="180">
        <f>(G625/G612)*AJ77</f>
        <v>0</v>
      </c>
      <c r="H701" s="180">
        <f>(H628/H612)*AJ60</f>
        <v>158109.48810833861</v>
      </c>
      <c r="I701" s="180">
        <f>(I629/I612)*AJ78</f>
        <v>0</v>
      </c>
      <c r="J701" s="180">
        <f>(J630/J612)*AJ79</f>
        <v>8785.11903211975</v>
      </c>
      <c r="K701" s="180">
        <f>(K644/K612)*AJ75</f>
        <v>108518.61503472405</v>
      </c>
      <c r="L701" s="180">
        <f>(L647/L612)*AJ80</f>
        <v>87569.539126284479</v>
      </c>
      <c r="M701" s="180">
        <f t="shared" si="20"/>
        <v>616225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1101652.7339999999</v>
      </c>
      <c r="D702" s="180">
        <f>(D615/D612)*AK76</f>
        <v>69960.653311114991</v>
      </c>
      <c r="E702" s="180">
        <f>(E623/E612)*SUM(C702:D702)</f>
        <v>84464.250350884933</v>
      </c>
      <c r="F702" s="180">
        <f>(F624/F612)*AK64</f>
        <v>10.510985605519856</v>
      </c>
      <c r="G702" s="180">
        <f>(G625/G612)*AK77</f>
        <v>0</v>
      </c>
      <c r="H702" s="180">
        <f>(H628/H612)*AK60</f>
        <v>61427.459679904998</v>
      </c>
      <c r="I702" s="180">
        <f>(I629/I612)*AK78</f>
        <v>9159.8440197280761</v>
      </c>
      <c r="J702" s="180">
        <f>(J630/J612)*AK79</f>
        <v>0</v>
      </c>
      <c r="K702" s="180">
        <f>(K644/K612)*AK75</f>
        <v>118581.11965764318</v>
      </c>
      <c r="L702" s="180">
        <f>(L647/L612)*AK80</f>
        <v>0</v>
      </c>
      <c r="M702" s="180">
        <f t="shared" si="20"/>
        <v>343604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821807.82000000007</v>
      </c>
      <c r="D703" s="180">
        <f>(D615/D612)*AL76</f>
        <v>0</v>
      </c>
      <c r="E703" s="180">
        <f>(E623/E612)*SUM(C703:D703)</f>
        <v>59245.978409397161</v>
      </c>
      <c r="F703" s="180">
        <f>(F624/F612)*AL64</f>
        <v>98.808057426712011</v>
      </c>
      <c r="G703" s="180">
        <f>(G625/G612)*AL77</f>
        <v>0</v>
      </c>
      <c r="H703" s="180">
        <f>(H628/H612)*AL60</f>
        <v>31092.133082333839</v>
      </c>
      <c r="I703" s="180">
        <f>(I629/I612)*AL78</f>
        <v>0</v>
      </c>
      <c r="J703" s="180">
        <f>(J630/J612)*AL79</f>
        <v>0</v>
      </c>
      <c r="K703" s="180">
        <f>(K644/K612)*AL75</f>
        <v>73065.770723682072</v>
      </c>
      <c r="L703" s="180">
        <f>(L647/L612)*AL80</f>
        <v>0</v>
      </c>
      <c r="M703" s="180">
        <f t="shared" si="20"/>
        <v>163503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133604533.83999997</v>
      </c>
      <c r="D713" s="180">
        <f>(D615/D612)*AV76</f>
        <v>365308.05999209237</v>
      </c>
      <c r="E713" s="180">
        <f>(E623/E612)*SUM(C713:D713)</f>
        <v>9658187.9212554581</v>
      </c>
      <c r="F713" s="180">
        <f>(F624/F612)*AV64</f>
        <v>172596.60059690481</v>
      </c>
      <c r="G713" s="180">
        <f>(G625/G612)*AV77</f>
        <v>0</v>
      </c>
      <c r="H713" s="180">
        <f>(H628/H612)*AV60</f>
        <v>3752372.6858675438</v>
      </c>
      <c r="I713" s="180">
        <f>(I629/I612)*AV78</f>
        <v>47977.475688697661</v>
      </c>
      <c r="J713" s="180">
        <f>(J630/J612)*AV79</f>
        <v>105751.82840562637</v>
      </c>
      <c r="K713" s="180">
        <f>(K644/K612)*AV75</f>
        <v>5340928.8248252291</v>
      </c>
      <c r="L713" s="180">
        <f>(L647/L612)*AV80</f>
        <v>391670.31570963853</v>
      </c>
      <c r="M713" s="180">
        <f t="shared" si="20"/>
        <v>19834794</v>
      </c>
      <c r="N713" s="199" t="s">
        <v>741</v>
      </c>
    </row>
    <row r="715" spans="1:83" ht="12.65" customHeight="1" x14ac:dyDescent="0.35">
      <c r="C715" s="180">
        <f>SUM(C614:C647)+SUM(C668:C713)</f>
        <v>607228689.028</v>
      </c>
      <c r="D715" s="180">
        <f>SUM(D616:D647)+SUM(D668:D713)</f>
        <v>55713544.430000007</v>
      </c>
      <c r="E715" s="180">
        <f>SUM(E624:E647)+SUM(E668:E713)</f>
        <v>40832759.434972219</v>
      </c>
      <c r="F715" s="180">
        <f>SUM(F625:F648)+SUM(F668:F713)</f>
        <v>1632010.2416794919</v>
      </c>
      <c r="G715" s="180">
        <f>SUM(G626:G647)+SUM(G668:G713)</f>
        <v>1416209.9932133593</v>
      </c>
      <c r="H715" s="180">
        <f>SUM(H629:H647)+SUM(H668:H713)</f>
        <v>14451535.162578881</v>
      </c>
      <c r="I715" s="180">
        <f>SUM(I630:I647)+SUM(I668:I713)</f>
        <v>6852624.5281979116</v>
      </c>
      <c r="J715" s="180">
        <f>SUM(J631:J647)+SUM(J668:J713)</f>
        <v>1972529.5500001295</v>
      </c>
      <c r="K715" s="180">
        <f>SUM(K668:K713)</f>
        <v>60071879.909261361</v>
      </c>
      <c r="L715" s="180">
        <f>SUM(L668:L713)</f>
        <v>14457348.092092186</v>
      </c>
      <c r="M715" s="180">
        <f>SUM(M668:M713)</f>
        <v>183050398</v>
      </c>
      <c r="N715" s="198" t="s">
        <v>742</v>
      </c>
    </row>
    <row r="716" spans="1:83" ht="12.65" customHeight="1" x14ac:dyDescent="0.35">
      <c r="C716" s="180">
        <f>CE71</f>
        <v>607228689.028</v>
      </c>
      <c r="D716" s="180">
        <f>D615</f>
        <v>55713544.43</v>
      </c>
      <c r="E716" s="180">
        <f>E623</f>
        <v>40832759.434972219</v>
      </c>
      <c r="F716" s="180">
        <f>F624</f>
        <v>1632010.2416794919</v>
      </c>
      <c r="G716" s="180">
        <f>G625</f>
        <v>1416209.9932133593</v>
      </c>
      <c r="H716" s="180">
        <f>H628</f>
        <v>14451535.162578886</v>
      </c>
      <c r="I716" s="180">
        <f>I629</f>
        <v>6852624.5281979106</v>
      </c>
      <c r="J716" s="180">
        <f>J630</f>
        <v>1972529.55000013</v>
      </c>
      <c r="K716" s="180">
        <f>K644</f>
        <v>60071879.909261376</v>
      </c>
      <c r="L716" s="180">
        <f>L647</f>
        <v>14457348.092092182</v>
      </c>
      <c r="M716" s="180">
        <f>C648</f>
        <v>183050394.93399999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131*2021*A</v>
      </c>
      <c r="B722" s="276">
        <f>ROUND(C165,0)</f>
        <v>18915864</v>
      </c>
      <c r="C722" s="276">
        <f>ROUND(C166,0)</f>
        <v>736401</v>
      </c>
      <c r="D722" s="276">
        <f>ROUND(C167,0)</f>
        <v>2095019</v>
      </c>
      <c r="E722" s="276">
        <f>ROUND(C168,0)</f>
        <v>27463869</v>
      </c>
      <c r="F722" s="276">
        <f>ROUND(C169,0)</f>
        <v>1198</v>
      </c>
      <c r="G722" s="276">
        <f>ROUND(C170,0)</f>
        <v>14346848</v>
      </c>
      <c r="H722" s="276">
        <f>ROUND(C171+C172,0)</f>
        <v>1774657</v>
      </c>
      <c r="I722" s="276">
        <f>ROUND(C175,0)</f>
        <v>17548488</v>
      </c>
      <c r="J722" s="276">
        <f>ROUND(C176,0)</f>
        <v>430975</v>
      </c>
      <c r="K722" s="276">
        <f>ROUND(C179,0)</f>
        <v>7207307</v>
      </c>
      <c r="L722" s="276">
        <f>ROUND(C180,0)</f>
        <v>2384060</v>
      </c>
      <c r="M722" s="276">
        <f>ROUND(C183,0)</f>
        <v>662220</v>
      </c>
      <c r="N722" s="276">
        <f>ROUND(C184,0)</f>
        <v>21320545</v>
      </c>
      <c r="O722" s="276">
        <f>ROUND(C185,0)</f>
        <v>0</v>
      </c>
      <c r="P722" s="276">
        <f>ROUND(C188,0)</f>
        <v>0</v>
      </c>
      <c r="Q722" s="276">
        <f>ROUND(C189,0)</f>
        <v>7173722</v>
      </c>
      <c r="R722" s="276">
        <f>ROUND(B195,0)</f>
        <v>2151141</v>
      </c>
      <c r="S722" s="276">
        <f>ROUND(C195,0)</f>
        <v>0</v>
      </c>
      <c r="T722" s="276">
        <f>ROUND(D195,0)</f>
        <v>0</v>
      </c>
      <c r="U722" s="276">
        <f>ROUND(B196,0)</f>
        <v>4691709</v>
      </c>
      <c r="V722" s="276">
        <f>ROUND(C196,0)</f>
        <v>0</v>
      </c>
      <c r="W722" s="276">
        <f>ROUND(D196,0)</f>
        <v>0</v>
      </c>
      <c r="X722" s="276">
        <f>ROUND(B197,0)</f>
        <v>252783926</v>
      </c>
      <c r="Y722" s="276">
        <f>ROUND(C197,0)</f>
        <v>200014927</v>
      </c>
      <c r="Z722" s="276">
        <f>ROUND(D197,0)</f>
        <v>0</v>
      </c>
      <c r="AA722" s="276">
        <f>ROUND(B198,0)</f>
        <v>47437910</v>
      </c>
      <c r="AB722" s="276">
        <f>ROUND(C198,0)</f>
        <v>9224645</v>
      </c>
      <c r="AC722" s="276">
        <f>ROUND(D198,0)</f>
        <v>0</v>
      </c>
      <c r="AD722" s="276">
        <f>ROUND(B199,0)</f>
        <v>0</v>
      </c>
      <c r="AE722" s="276">
        <f>ROUND(C199,0)</f>
        <v>6197108</v>
      </c>
      <c r="AF722" s="276">
        <f>ROUND(D199,0)</f>
        <v>0</v>
      </c>
      <c r="AG722" s="276">
        <f>ROUND(B200,0)</f>
        <v>213617338</v>
      </c>
      <c r="AH722" s="276">
        <f>ROUND(C200,0)</f>
        <v>17850828</v>
      </c>
      <c r="AI722" s="276">
        <f>ROUND(D200,0)</f>
        <v>490999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171930222</v>
      </c>
      <c r="AQ722" s="276">
        <f>ROUND(C203,0)</f>
        <v>-151311255</v>
      </c>
      <c r="AR722" s="276">
        <f>ROUND(D203,0)</f>
        <v>0</v>
      </c>
      <c r="AS722" s="276"/>
      <c r="AT722" s="276"/>
      <c r="AU722" s="276"/>
      <c r="AV722" s="276">
        <f>ROUND(B209,0)</f>
        <v>4145944</v>
      </c>
      <c r="AW722" s="276">
        <f>ROUND(C209,0)</f>
        <v>91678</v>
      </c>
      <c r="AX722" s="276">
        <f>ROUND(D209,0)</f>
        <v>0</v>
      </c>
      <c r="AY722" s="276">
        <f>ROUND(B210,0)</f>
        <v>129369545</v>
      </c>
      <c r="AZ722" s="276">
        <f>ROUND(C210,0)</f>
        <v>11241163</v>
      </c>
      <c r="BA722" s="276">
        <f>ROUND(D210,0)</f>
        <v>24489</v>
      </c>
      <c r="BB722" s="276">
        <f>ROUND(B211,0)</f>
        <v>35358468</v>
      </c>
      <c r="BC722" s="276">
        <f>ROUND(C211,0)</f>
        <v>2947330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173758459</v>
      </c>
      <c r="BI722" s="276">
        <f>ROUND(C213,0)</f>
        <v>-28892020</v>
      </c>
      <c r="BJ722" s="276">
        <f>ROUND(D213,0)</f>
        <v>267587</v>
      </c>
      <c r="BK722" s="276">
        <f>ROUND(B214,0)</f>
        <v>0</v>
      </c>
      <c r="BL722" s="276">
        <f>ROUND(C214,0)</f>
        <v>42028028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645281013</v>
      </c>
      <c r="BU722" s="276">
        <f>ROUND(C224,0)</f>
        <v>108703837</v>
      </c>
      <c r="BV722" s="276">
        <f>ROUND(C225,0)</f>
        <v>10566715</v>
      </c>
      <c r="BW722" s="276">
        <f>ROUND(C226,0)</f>
        <v>11282111</v>
      </c>
      <c r="BX722" s="276">
        <f>ROUND(C227,0)</f>
        <v>474605867</v>
      </c>
      <c r="BY722" s="276">
        <f>ROUND(C228,0)</f>
        <v>1944871</v>
      </c>
      <c r="BZ722" s="276">
        <f>ROUND(C231,0)</f>
        <v>5793</v>
      </c>
      <c r="CA722" s="276">
        <f>ROUND(C233,0)</f>
        <v>7613897</v>
      </c>
      <c r="CB722" s="276">
        <f>ROUND(C234,0)</f>
        <v>7478865</v>
      </c>
      <c r="CC722" s="276">
        <f>ROUND(C238+C239,0)</f>
        <v>3188917</v>
      </c>
      <c r="CD722" s="276">
        <f>D221</f>
        <v>15997472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131*2021*A</v>
      </c>
      <c r="B726" s="276">
        <f>ROUND(C111,0)</f>
        <v>15183</v>
      </c>
      <c r="C726" s="276">
        <f>ROUND(C112,0)</f>
        <v>0</v>
      </c>
      <c r="D726" s="276">
        <f>ROUND(C113,0)</f>
        <v>0</v>
      </c>
      <c r="E726" s="276">
        <f>ROUND(C114,0)</f>
        <v>3223</v>
      </c>
      <c r="F726" s="276">
        <f>ROUND(D111,0)</f>
        <v>65526</v>
      </c>
      <c r="G726" s="276">
        <f>ROUND(D112,0)</f>
        <v>0</v>
      </c>
      <c r="H726" s="276">
        <f>ROUND(D113,0)</f>
        <v>0</v>
      </c>
      <c r="I726" s="276">
        <f>ROUND(D114,0)</f>
        <v>5053</v>
      </c>
      <c r="J726" s="276">
        <f>ROUND(C116,0)</f>
        <v>52</v>
      </c>
      <c r="K726" s="276">
        <f>ROUND(C117,0)</f>
        <v>0</v>
      </c>
      <c r="L726" s="276">
        <f>ROUND(C118,0)</f>
        <v>208</v>
      </c>
      <c r="M726" s="276">
        <f>ROUND(C119,0)</f>
        <v>0</v>
      </c>
      <c r="N726" s="276">
        <f>ROUND(C120,0)</f>
        <v>57</v>
      </c>
      <c r="O726" s="276">
        <f>ROUND(C121,0)</f>
        <v>0</v>
      </c>
      <c r="P726" s="276">
        <f>ROUND(C122,0)</f>
        <v>15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349</v>
      </c>
      <c r="W726" s="276">
        <f>ROUND(C129,0)</f>
        <v>48</v>
      </c>
      <c r="X726" s="276">
        <f>ROUND(B138,0)</f>
        <v>6173</v>
      </c>
      <c r="Y726" s="276">
        <f>ROUND(B139,0)</f>
        <v>34435</v>
      </c>
      <c r="Z726" s="276">
        <f>ROUND(B140,0)</f>
        <v>225881</v>
      </c>
      <c r="AA726" s="276">
        <f>ROUND(B141,0)</f>
        <v>453331598</v>
      </c>
      <c r="AB726" s="276">
        <f>ROUND(B142,0)</f>
        <v>373414442</v>
      </c>
      <c r="AC726" s="276">
        <f>ROUND(C138,0)</f>
        <v>1377</v>
      </c>
      <c r="AD726" s="276">
        <f>ROUND(C139,0)</f>
        <v>7059</v>
      </c>
      <c r="AE726" s="276">
        <f>ROUND(C140,0)</f>
        <v>38654</v>
      </c>
      <c r="AF726" s="276">
        <f>ROUND(C141,0)</f>
        <v>73958207</v>
      </c>
      <c r="AG726" s="276">
        <f>ROUND(C142,0)</f>
        <v>67230383</v>
      </c>
      <c r="AH726" s="276">
        <f>ROUND(D138,0)</f>
        <v>7633</v>
      </c>
      <c r="AI726" s="276">
        <f>ROUND(D139,0)</f>
        <v>24032</v>
      </c>
      <c r="AJ726" s="276">
        <f>ROUND(D140,0)</f>
        <v>303652</v>
      </c>
      <c r="AK726" s="276">
        <f>ROUND(D141,0)</f>
        <v>413057594</v>
      </c>
      <c r="AL726" s="276">
        <f>ROUND(D142,0)</f>
        <v>491649642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131*2021*A</v>
      </c>
      <c r="B730" s="276">
        <f>ROUND(C250,0)</f>
        <v>22377714</v>
      </c>
      <c r="C730" s="276">
        <f>ROUND(C251,0)</f>
        <v>0</v>
      </c>
      <c r="D730" s="276">
        <f>ROUND(C252,0)</f>
        <v>364526027</v>
      </c>
      <c r="E730" s="276">
        <f>ROUND(C253,0)</f>
        <v>277899190</v>
      </c>
      <c r="F730" s="276">
        <f>ROUND(C254,0)</f>
        <v>0</v>
      </c>
      <c r="G730" s="276">
        <f>ROUND(C255,0)</f>
        <v>10838972</v>
      </c>
      <c r="H730" s="276">
        <f>ROUND(C256,0)</f>
        <v>0</v>
      </c>
      <c r="I730" s="276">
        <f>ROUND(C257,0)</f>
        <v>13513805</v>
      </c>
      <c r="J730" s="276">
        <f>ROUND(C258,0)</f>
        <v>11066471</v>
      </c>
      <c r="K730" s="276">
        <f>ROUND(C259,0)</f>
        <v>6708961</v>
      </c>
      <c r="L730" s="276">
        <f>ROUND(C262,0)</f>
        <v>0</v>
      </c>
      <c r="M730" s="276">
        <f>ROUND(C263,0)</f>
        <v>536450497</v>
      </c>
      <c r="N730" s="276">
        <f>ROUND(C264,0)</f>
        <v>0</v>
      </c>
      <c r="O730" s="276">
        <f>ROUND(C267,0)</f>
        <v>2151141</v>
      </c>
      <c r="P730" s="276">
        <f>ROUND(C268,0)</f>
        <v>4691709</v>
      </c>
      <c r="Q730" s="276">
        <f>ROUND(C269,0)</f>
        <v>452798853</v>
      </c>
      <c r="R730" s="276">
        <f>ROUND(C270,0)</f>
        <v>56662555</v>
      </c>
      <c r="S730" s="276">
        <f>ROUND(C271,0)</f>
        <v>6197108</v>
      </c>
      <c r="T730" s="276">
        <f>ROUND(C272,0)</f>
        <v>230977167</v>
      </c>
      <c r="U730" s="276">
        <f>ROUND(C273,0)</f>
        <v>0</v>
      </c>
      <c r="V730" s="276">
        <f>ROUND(C274,0)</f>
        <v>20618967</v>
      </c>
      <c r="W730" s="276">
        <f>ROUND(C275,0)</f>
        <v>0</v>
      </c>
      <c r="X730" s="276">
        <f>ROUND(C276,0)</f>
        <v>369756519</v>
      </c>
      <c r="Y730" s="276">
        <f>ROUND(C279,0)</f>
        <v>0</v>
      </c>
      <c r="Z730" s="276">
        <f>ROUND(C280,0)</f>
        <v>0</v>
      </c>
      <c r="AA730" s="276">
        <f>ROUND(C281,0)</f>
        <v>20287791</v>
      </c>
      <c r="AB730" s="276">
        <f>ROUND(C282,0)</f>
        <v>48750735</v>
      </c>
      <c r="AC730" s="276">
        <f>ROUND(C286,0)</f>
        <v>1767682</v>
      </c>
      <c r="AD730" s="276">
        <f>ROUND(C287,0)</f>
        <v>0</v>
      </c>
      <c r="AE730" s="276">
        <f>ROUND(C288,0)</f>
        <v>0</v>
      </c>
      <c r="AF730" s="276">
        <f>ROUND(C289,0)</f>
        <v>1622189</v>
      </c>
      <c r="AG730" s="276">
        <f>ROUND(C304,0)</f>
        <v>0</v>
      </c>
      <c r="AH730" s="276">
        <f>ROUND(C305,0)</f>
        <v>24845439</v>
      </c>
      <c r="AI730" s="276">
        <f>ROUND(C306,0)</f>
        <v>57143188</v>
      </c>
      <c r="AJ730" s="276">
        <f>ROUND(C307,0)</f>
        <v>18935185</v>
      </c>
      <c r="AK730" s="276">
        <f>ROUND(C308,0)</f>
        <v>0</v>
      </c>
      <c r="AL730" s="276">
        <f>ROUND(C309,0)</f>
        <v>41755554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7694793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41702557</v>
      </c>
      <c r="AX730" s="276">
        <f>ROUND(C325,0)</f>
        <v>286218589</v>
      </c>
      <c r="AY730" s="276">
        <f>ROUND(C326,0)</f>
        <v>16742927</v>
      </c>
      <c r="AZ730" s="276">
        <f>ROUND(C327,0)</f>
        <v>0</v>
      </c>
      <c r="BA730" s="276">
        <f>ROUND(C328,0)</f>
        <v>0</v>
      </c>
      <c r="BB730" s="276">
        <f>ROUND(C332,0)</f>
        <v>677009196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2616.02</v>
      </c>
      <c r="BJ730" s="276">
        <f>ROUND(C359,0)</f>
        <v>940347399</v>
      </c>
      <c r="BK730" s="276">
        <f>ROUND(C360,0)</f>
        <v>932294467</v>
      </c>
      <c r="BL730" s="276">
        <f>ROUND(C364,0)</f>
        <v>1252384414</v>
      </c>
      <c r="BM730" s="276">
        <f>ROUND(C365,0)</f>
        <v>15092762</v>
      </c>
      <c r="BN730" s="276">
        <f>ROUND(C366,0)</f>
        <v>3188917</v>
      </c>
      <c r="BO730" s="276">
        <f>ROUND(C370,0)</f>
        <v>15669825</v>
      </c>
      <c r="BP730" s="276">
        <f>ROUND(C371,0)</f>
        <v>0</v>
      </c>
      <c r="BQ730" s="276">
        <f>ROUND(C378,0)</f>
        <v>282452256</v>
      </c>
      <c r="BR730" s="276">
        <f>ROUND(C379,0)</f>
        <v>65333855</v>
      </c>
      <c r="BS730" s="276">
        <f>ROUND(C380,0)</f>
        <v>28277767</v>
      </c>
      <c r="BT730" s="276">
        <f>ROUND(C381,0)</f>
        <v>101116018</v>
      </c>
      <c r="BU730" s="276">
        <f>ROUND(C382,0)</f>
        <v>4701998</v>
      </c>
      <c r="BV730" s="276">
        <f>ROUND(C383,0)</f>
        <v>51594522</v>
      </c>
      <c r="BW730" s="276">
        <f>ROUND(C384,0)</f>
        <v>27416179</v>
      </c>
      <c r="BX730" s="276">
        <f>ROUND(C385,0)</f>
        <v>17979463</v>
      </c>
      <c r="BY730" s="276">
        <f>ROUND(C386,0)</f>
        <v>9591367</v>
      </c>
      <c r="BZ730" s="276">
        <f>ROUND(C387,0)</f>
        <v>21982765</v>
      </c>
      <c r="CA730" s="276">
        <f>ROUND(C388,0)</f>
        <v>7173722</v>
      </c>
      <c r="CB730" s="276">
        <f>C363</f>
        <v>15997472</v>
      </c>
      <c r="CC730" s="276">
        <f>ROUND(C389,0)</f>
        <v>5278602</v>
      </c>
      <c r="CD730" s="276">
        <f>ROUND(C392,0)</f>
        <v>92621426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131*2021*6010*A</v>
      </c>
      <c r="B734" s="276">
        <f>ROUND(C59,0)</f>
        <v>11809</v>
      </c>
      <c r="C734" s="276">
        <f>ROUND(C60,2)</f>
        <v>111.21</v>
      </c>
      <c r="D734" s="276">
        <f>ROUND(C61,0)</f>
        <v>13142619</v>
      </c>
      <c r="E734" s="276">
        <f>ROUND(C62,0)</f>
        <v>2696520</v>
      </c>
      <c r="F734" s="276">
        <f>ROUND(C63,0)</f>
        <v>4353176</v>
      </c>
      <c r="G734" s="276">
        <f>ROUND(C64,0)</f>
        <v>1872920</v>
      </c>
      <c r="H734" s="276">
        <f>ROUND(C65,0)</f>
        <v>0</v>
      </c>
      <c r="I734" s="276">
        <f>ROUND(C66,0)</f>
        <v>302776</v>
      </c>
      <c r="J734" s="276">
        <f>ROUND(C67,0)</f>
        <v>1038132</v>
      </c>
      <c r="K734" s="276">
        <f>ROUND(C68,0)</f>
        <v>85906</v>
      </c>
      <c r="L734" s="276">
        <f>ROUND(C69,0)</f>
        <v>53799</v>
      </c>
      <c r="M734" s="276">
        <f>ROUND(C70,0)</f>
        <v>78576</v>
      </c>
      <c r="N734" s="276">
        <f>ROUND(C75,0)</f>
        <v>99993618</v>
      </c>
      <c r="O734" s="276">
        <f>ROUND(C73,0)</f>
        <v>99656370</v>
      </c>
      <c r="P734" s="276">
        <f>IF(C76&gt;0,ROUND(C76,0),0)</f>
        <v>36051</v>
      </c>
      <c r="Q734" s="276">
        <f>IF(C77&gt;0,ROUND(C77,0),0)</f>
        <v>22356</v>
      </c>
      <c r="R734" s="276">
        <f>IF(C78&gt;0,ROUND(C78,0),0)</f>
        <v>8012</v>
      </c>
      <c r="S734" s="276">
        <f>IF(C79&gt;0,ROUND(C79,0),0)</f>
        <v>116528</v>
      </c>
      <c r="T734" s="276">
        <f>IF(C80&gt;0,ROUND(C80,2),0)</f>
        <v>98.39</v>
      </c>
      <c r="U734" s="276"/>
      <c r="V734" s="276"/>
      <c r="W734" s="276"/>
      <c r="X734" s="276"/>
      <c r="Y734" s="276">
        <f>IF(M668&lt;&gt;0,ROUND(M668,0),0)</f>
        <v>12321125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131*2021*6030*A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131*2021*6070*A</v>
      </c>
      <c r="B736" s="276">
        <f>ROUND(E59,0)</f>
        <v>50092</v>
      </c>
      <c r="C736" s="278">
        <f>ROUND(E60,2)</f>
        <v>352.03</v>
      </c>
      <c r="D736" s="276">
        <f>ROUND(E61,0)</f>
        <v>32957602</v>
      </c>
      <c r="E736" s="276">
        <f>ROUND(E62,0)</f>
        <v>7402530</v>
      </c>
      <c r="F736" s="276">
        <f>ROUND(E63,0)</f>
        <v>5512922</v>
      </c>
      <c r="G736" s="276">
        <f>ROUND(E64,0)</f>
        <v>3181085</v>
      </c>
      <c r="H736" s="276">
        <f>ROUND(E65,0)</f>
        <v>0</v>
      </c>
      <c r="I736" s="276">
        <f>ROUND(E66,0)</f>
        <v>7843</v>
      </c>
      <c r="J736" s="276">
        <f>ROUND(E67,0)</f>
        <v>3321083</v>
      </c>
      <c r="K736" s="276">
        <f>ROUND(E68,0)</f>
        <v>260668</v>
      </c>
      <c r="L736" s="276">
        <f>ROUND(E69,0)</f>
        <v>73051</v>
      </c>
      <c r="M736" s="276">
        <f>ROUND(E70,0)</f>
        <v>17638</v>
      </c>
      <c r="N736" s="276">
        <f>ROUND(E75,0)</f>
        <v>261392650</v>
      </c>
      <c r="O736" s="276">
        <f>ROUND(E73,0)</f>
        <v>230740160</v>
      </c>
      <c r="P736" s="276">
        <f>IF(E76&gt;0,ROUND(E76,0),0)</f>
        <v>211170</v>
      </c>
      <c r="Q736" s="276">
        <f>IF(E77&gt;0,ROUND(E77,0),0)</f>
        <v>205454</v>
      </c>
      <c r="R736" s="276">
        <f>IF(E78&gt;0,ROUND(E78,0),0)</f>
        <v>46933</v>
      </c>
      <c r="S736" s="276">
        <f>IF(E79&gt;0,ROUND(E79,0),0)</f>
        <v>617749</v>
      </c>
      <c r="T736" s="278">
        <f>IF(E80&gt;0,ROUND(E80,2),0)</f>
        <v>238.44</v>
      </c>
      <c r="U736" s="276"/>
      <c r="V736" s="277"/>
      <c r="W736" s="276"/>
      <c r="X736" s="276"/>
      <c r="Y736" s="276">
        <f t="shared" si="21"/>
        <v>45870208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131*2021*6100*A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131*2021*6120*A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131*2021*6140*A</v>
      </c>
      <c r="B739" s="276">
        <f>ROUND(H59,0)</f>
        <v>3625</v>
      </c>
      <c r="C739" s="278">
        <f>ROUND(H60,2)</f>
        <v>20.61</v>
      </c>
      <c r="D739" s="276">
        <f>ROUND(H61,0)</f>
        <v>2092051</v>
      </c>
      <c r="E739" s="276">
        <f>ROUND(H62,0)</f>
        <v>459777</v>
      </c>
      <c r="F739" s="276">
        <f>ROUND(H63,0)</f>
        <v>30107</v>
      </c>
      <c r="G739" s="276">
        <f>ROUND(H64,0)</f>
        <v>39048</v>
      </c>
      <c r="H739" s="276">
        <f>ROUND(H65,0)</f>
        <v>0</v>
      </c>
      <c r="I739" s="276">
        <f>ROUND(H66,0)</f>
        <v>274</v>
      </c>
      <c r="J739" s="276">
        <f>ROUND(H67,0)</f>
        <v>113282</v>
      </c>
      <c r="K739" s="276">
        <f>ROUND(H68,0)</f>
        <v>0</v>
      </c>
      <c r="L739" s="276">
        <f>ROUND(H69,0)</f>
        <v>3760</v>
      </c>
      <c r="M739" s="276">
        <f>ROUND(H70,0)</f>
        <v>0</v>
      </c>
      <c r="N739" s="276">
        <f>ROUND(H75,0)</f>
        <v>15426016</v>
      </c>
      <c r="O739" s="276">
        <f>ROUND(H73,0)</f>
        <v>15427154</v>
      </c>
      <c r="P739" s="276">
        <f>IF(H76&gt;0,ROUND(H76,0),0)</f>
        <v>6780</v>
      </c>
      <c r="Q739" s="276">
        <f>IF(H77&gt;0,ROUND(H77,0),0)</f>
        <v>17105</v>
      </c>
      <c r="R739" s="276">
        <f>IF(H78&gt;0,ROUND(H78,0),0)</f>
        <v>1507</v>
      </c>
      <c r="S739" s="276">
        <f>IF(H79&gt;0,ROUND(H79,0),0)</f>
        <v>9482</v>
      </c>
      <c r="T739" s="278">
        <f>IF(H80&gt;0,ROUND(H80,2),0)</f>
        <v>10.63</v>
      </c>
      <c r="U739" s="276"/>
      <c r="V739" s="277"/>
      <c r="W739" s="276"/>
      <c r="X739" s="276"/>
      <c r="Y739" s="276">
        <f t="shared" si="21"/>
        <v>1945359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131*2021*6150*A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131*2021*6170*A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131*2021*6200*A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131*2021*6210*A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131*2021*6330*A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131*2021*6400*A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131*2021*7010*A</v>
      </c>
      <c r="B746" s="276">
        <f>ROUND(O59,0)</f>
        <v>3483</v>
      </c>
      <c r="C746" s="278">
        <f>ROUND(O60,2)</f>
        <v>68.48</v>
      </c>
      <c r="D746" s="276">
        <f>ROUND(O61,0)</f>
        <v>7357859</v>
      </c>
      <c r="E746" s="276">
        <f>ROUND(O62,0)</f>
        <v>1585950</v>
      </c>
      <c r="F746" s="276">
        <f>ROUND(O63,0)</f>
        <v>967840</v>
      </c>
      <c r="G746" s="276">
        <f>ROUND(O64,0)</f>
        <v>1081524</v>
      </c>
      <c r="H746" s="276">
        <f>ROUND(O65,0)</f>
        <v>0</v>
      </c>
      <c r="I746" s="276">
        <f>ROUND(O66,0)</f>
        <v>13388</v>
      </c>
      <c r="J746" s="276">
        <f>ROUND(O67,0)</f>
        <v>631549</v>
      </c>
      <c r="K746" s="276">
        <f>ROUND(O68,0)</f>
        <v>0</v>
      </c>
      <c r="L746" s="276">
        <f>ROUND(O69,0)</f>
        <v>13609</v>
      </c>
      <c r="M746" s="276">
        <f>ROUND(O70,0)</f>
        <v>0</v>
      </c>
      <c r="N746" s="276">
        <f>ROUND(O75,0)</f>
        <v>70895242</v>
      </c>
      <c r="O746" s="276">
        <f>ROUND(O73,0)</f>
        <v>70504141</v>
      </c>
      <c r="P746" s="276">
        <f>IF(O76&gt;0,ROUND(O76,0),0)</f>
        <v>41359</v>
      </c>
      <c r="Q746" s="276">
        <f>IF(O77&gt;0,ROUND(O77,0),0)</f>
        <v>6730</v>
      </c>
      <c r="R746" s="276">
        <f>IF(O78&gt;0,ROUND(O78,0),0)</f>
        <v>9192</v>
      </c>
      <c r="S746" s="276">
        <f>IF(O79&gt;0,ROUND(O79,0),0)</f>
        <v>87143</v>
      </c>
      <c r="T746" s="278">
        <f>IF(O80&gt;0,ROUND(O80,2),0)</f>
        <v>54.34</v>
      </c>
      <c r="U746" s="276"/>
      <c r="V746" s="277"/>
      <c r="W746" s="276"/>
      <c r="X746" s="276"/>
      <c r="Y746" s="276">
        <f t="shared" si="21"/>
        <v>9693665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131*2021*7020*A</v>
      </c>
      <c r="B747" s="276">
        <f>ROUND(P59,0)</f>
        <v>1447642</v>
      </c>
      <c r="C747" s="278">
        <f>ROUND(P60,2)</f>
        <v>117.58</v>
      </c>
      <c r="D747" s="276">
        <f>ROUND(P61,0)</f>
        <v>12335782</v>
      </c>
      <c r="E747" s="276">
        <f>ROUND(P62,0)</f>
        <v>2644971</v>
      </c>
      <c r="F747" s="276">
        <f>ROUND(P63,0)</f>
        <v>2214693</v>
      </c>
      <c r="G747" s="276">
        <f>ROUND(P64,0)</f>
        <v>45664450</v>
      </c>
      <c r="H747" s="276">
        <f>ROUND(P65,0)</f>
        <v>0</v>
      </c>
      <c r="I747" s="276">
        <f>ROUND(P66,0)</f>
        <v>2012314</v>
      </c>
      <c r="J747" s="276">
        <f>ROUND(P67,0)</f>
        <v>3232154</v>
      </c>
      <c r="K747" s="276">
        <f>ROUND(P68,0)</f>
        <v>2645</v>
      </c>
      <c r="L747" s="276">
        <f>ROUND(P69,0)</f>
        <v>88116</v>
      </c>
      <c r="M747" s="276">
        <f>ROUND(P70,0)</f>
        <v>3080</v>
      </c>
      <c r="N747" s="276">
        <f>ROUND(P75,0)</f>
        <v>366696111</v>
      </c>
      <c r="O747" s="276">
        <f>ROUND(P73,0)</f>
        <v>186484477</v>
      </c>
      <c r="P747" s="276">
        <f>IF(P76&gt;0,ROUND(P76,0),0)</f>
        <v>68314</v>
      </c>
      <c r="Q747" s="276">
        <f>IF(P77&gt;0,ROUND(P77,0),0)</f>
        <v>0</v>
      </c>
      <c r="R747" s="276">
        <f>IF(P78&gt;0,ROUND(P78,0),0)</f>
        <v>15183</v>
      </c>
      <c r="S747" s="276">
        <f>IF(P79&gt;0,ROUND(P79,0),0)</f>
        <v>153748</v>
      </c>
      <c r="T747" s="278">
        <f>IF(P80&gt;0,ROUND(P80,2),0)</f>
        <v>68.87</v>
      </c>
      <c r="U747" s="276"/>
      <c r="V747" s="277"/>
      <c r="W747" s="276"/>
      <c r="X747" s="276"/>
      <c r="Y747" s="276">
        <f t="shared" si="21"/>
        <v>27739329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131*2021*7030*A</v>
      </c>
      <c r="B748" s="276">
        <f>ROUND(Q59,0)</f>
        <v>795350</v>
      </c>
      <c r="C748" s="278">
        <f>ROUND(Q60,2)</f>
        <v>26.97</v>
      </c>
      <c r="D748" s="276">
        <f>ROUND(Q61,0)</f>
        <v>3261608</v>
      </c>
      <c r="E748" s="276">
        <f>ROUND(Q62,0)</f>
        <v>677877</v>
      </c>
      <c r="F748" s="276">
        <f>ROUND(Q63,0)</f>
        <v>349788</v>
      </c>
      <c r="G748" s="276">
        <f>ROUND(Q64,0)</f>
        <v>164898</v>
      </c>
      <c r="H748" s="276">
        <f>ROUND(Q65,0)</f>
        <v>0</v>
      </c>
      <c r="I748" s="276">
        <f>ROUND(Q66,0)</f>
        <v>790</v>
      </c>
      <c r="J748" s="276">
        <f>ROUND(Q67,0)</f>
        <v>173487</v>
      </c>
      <c r="K748" s="276">
        <f>ROUND(Q68,0)</f>
        <v>0</v>
      </c>
      <c r="L748" s="276">
        <f>ROUND(Q69,0)</f>
        <v>4288</v>
      </c>
      <c r="M748" s="276">
        <f>ROUND(Q70,0)</f>
        <v>0</v>
      </c>
      <c r="N748" s="276">
        <f>ROUND(Q75,0)</f>
        <v>27427744</v>
      </c>
      <c r="O748" s="276">
        <f>ROUND(Q73,0)</f>
        <v>9269824</v>
      </c>
      <c r="P748" s="276">
        <f>IF(Q76&gt;0,ROUND(Q76,0),0)</f>
        <v>9157</v>
      </c>
      <c r="Q748" s="276">
        <f>IF(Q77&gt;0,ROUND(Q77,0),0)</f>
        <v>0</v>
      </c>
      <c r="R748" s="276">
        <f>IF(Q78&gt;0,ROUND(Q78,0),0)</f>
        <v>2035</v>
      </c>
      <c r="S748" s="276">
        <f>IF(Q79&gt;0,ROUND(Q79,0),0)</f>
        <v>61973</v>
      </c>
      <c r="T748" s="278">
        <f>IF(Q80&gt;0,ROUND(Q80,2),0)</f>
        <v>21.87</v>
      </c>
      <c r="U748" s="276"/>
      <c r="V748" s="277"/>
      <c r="W748" s="276"/>
      <c r="X748" s="276"/>
      <c r="Y748" s="276">
        <f t="shared" si="21"/>
        <v>3015832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131*2021*7040*A</v>
      </c>
      <c r="B749" s="276">
        <f>ROUND(R59,0)</f>
        <v>1442301</v>
      </c>
      <c r="C749" s="278">
        <f>ROUND(R60,2)</f>
        <v>10.91</v>
      </c>
      <c r="D749" s="276">
        <f>ROUND(R61,0)</f>
        <v>895239</v>
      </c>
      <c r="E749" s="276">
        <f>ROUND(R62,0)</f>
        <v>255699</v>
      </c>
      <c r="F749" s="276">
        <f>ROUND(R63,0)</f>
        <v>24563</v>
      </c>
      <c r="G749" s="276">
        <f>ROUND(R64,0)</f>
        <v>1571275</v>
      </c>
      <c r="H749" s="276">
        <f>ROUND(R65,0)</f>
        <v>0</v>
      </c>
      <c r="I749" s="276">
        <f>ROUND(R66,0)</f>
        <v>3386</v>
      </c>
      <c r="J749" s="276">
        <f>ROUND(R67,0)</f>
        <v>220595</v>
      </c>
      <c r="K749" s="276">
        <f>ROUND(R68,0)</f>
        <v>0</v>
      </c>
      <c r="L749" s="276">
        <f>ROUND(R69,0)</f>
        <v>1627</v>
      </c>
      <c r="M749" s="276">
        <f>ROUND(R70,0)</f>
        <v>0</v>
      </c>
      <c r="N749" s="276">
        <f>ROUND(R75,0)</f>
        <v>55544074</v>
      </c>
      <c r="O749" s="276">
        <f>ROUND(R73,0)</f>
        <v>25523864</v>
      </c>
      <c r="P749" s="276">
        <f>IF(R76&gt;0,ROUND(R76,0),0)</f>
        <v>361</v>
      </c>
      <c r="Q749" s="276">
        <f>IF(R77&gt;0,ROUND(R77,0),0)</f>
        <v>0</v>
      </c>
      <c r="R749" s="276">
        <f>IF(R78&gt;0,ROUND(R78,0),0)</f>
        <v>80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2131373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131*2021*7050*A</v>
      </c>
      <c r="B750" s="276"/>
      <c r="C750" s="278">
        <f>ROUND(S60,2)</f>
        <v>44.61</v>
      </c>
      <c r="D750" s="276">
        <f>ROUND(S61,0)</f>
        <v>2470754</v>
      </c>
      <c r="E750" s="276">
        <f>ROUND(S62,0)</f>
        <v>681646</v>
      </c>
      <c r="F750" s="276">
        <f>ROUND(S63,0)</f>
        <v>72720</v>
      </c>
      <c r="G750" s="276">
        <f>ROUND(S64,0)</f>
        <v>1220663</v>
      </c>
      <c r="H750" s="276">
        <f>ROUND(S65,0)</f>
        <v>321</v>
      </c>
      <c r="I750" s="276">
        <f>ROUND(S66,0)</f>
        <v>3578695</v>
      </c>
      <c r="J750" s="276">
        <f>ROUND(S67,0)</f>
        <v>1526593</v>
      </c>
      <c r="K750" s="276">
        <f>ROUND(S68,0)</f>
        <v>606691</v>
      </c>
      <c r="L750" s="276">
        <f>ROUND(S69,0)</f>
        <v>329484</v>
      </c>
      <c r="M750" s="276">
        <f>ROUND(S70,0)</f>
        <v>-369</v>
      </c>
      <c r="N750" s="276">
        <f>ROUND(S75,0)</f>
        <v>171744875</v>
      </c>
      <c r="O750" s="276">
        <f>ROUND(S73,0)</f>
        <v>80271732</v>
      </c>
      <c r="P750" s="276">
        <f>IF(S76&gt;0,ROUND(S76,0),0)</f>
        <v>12037</v>
      </c>
      <c r="Q750" s="276">
        <f>IF(S77&gt;0,ROUND(S77,0),0)</f>
        <v>0</v>
      </c>
      <c r="R750" s="276">
        <f>IF(S78&gt;0,ROUND(S78,0),0)</f>
        <v>2675</v>
      </c>
      <c r="S750" s="276">
        <f>IF(S79&gt;0,ROUND(S79,0),0)</f>
        <v>227105</v>
      </c>
      <c r="T750" s="278">
        <f>IF(S80&gt;0,ROUND(S80,2),0)</f>
        <v>0.02</v>
      </c>
      <c r="U750" s="276"/>
      <c r="V750" s="277"/>
      <c r="W750" s="276"/>
      <c r="X750" s="276"/>
      <c r="Y750" s="276">
        <f t="shared" si="21"/>
        <v>8171697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131*2021*7060*A</v>
      </c>
      <c r="B751" s="276"/>
      <c r="C751" s="278">
        <f>ROUND(T60,2)</f>
        <v>7.97</v>
      </c>
      <c r="D751" s="276">
        <f>ROUND(T61,0)</f>
        <v>1050508</v>
      </c>
      <c r="E751" s="276">
        <f>ROUND(T62,0)</f>
        <v>188756</v>
      </c>
      <c r="F751" s="276">
        <f>ROUND(T63,0)</f>
        <v>42166</v>
      </c>
      <c r="G751" s="276">
        <f>ROUND(T64,0)</f>
        <v>219074</v>
      </c>
      <c r="H751" s="276">
        <f>ROUND(T65,0)</f>
        <v>0</v>
      </c>
      <c r="I751" s="276">
        <f>ROUND(T66,0)</f>
        <v>15322</v>
      </c>
      <c r="J751" s="276">
        <f>ROUND(T67,0)</f>
        <v>80963</v>
      </c>
      <c r="K751" s="276">
        <f>ROUND(T68,0)</f>
        <v>0</v>
      </c>
      <c r="L751" s="276">
        <f>ROUND(T69,0)</f>
        <v>35523</v>
      </c>
      <c r="M751" s="276">
        <f>ROUND(T70,0)</f>
        <v>-24462</v>
      </c>
      <c r="N751" s="276">
        <f>ROUND(T75,0)</f>
        <v>2049687</v>
      </c>
      <c r="O751" s="276">
        <f>ROUND(T73,0)</f>
        <v>1898116</v>
      </c>
      <c r="P751" s="276">
        <f>IF(T76&gt;0,ROUND(T76,0),0)</f>
        <v>5115</v>
      </c>
      <c r="Q751" s="276">
        <f>IF(T77&gt;0,ROUND(T77,0),0)</f>
        <v>0</v>
      </c>
      <c r="R751" s="276">
        <f>IF(T78&gt;0,ROUND(T78,0),0)</f>
        <v>1137</v>
      </c>
      <c r="S751" s="276">
        <f>IF(T79&gt;0,ROUND(T79,0),0)</f>
        <v>2132</v>
      </c>
      <c r="T751" s="278">
        <f>IF(T80&gt;0,ROUND(T80,2),0)</f>
        <v>7.96</v>
      </c>
      <c r="U751" s="276"/>
      <c r="V751" s="277"/>
      <c r="W751" s="276"/>
      <c r="X751" s="276"/>
      <c r="Y751" s="276">
        <f t="shared" si="21"/>
        <v>1013610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131*2021*7070*A</v>
      </c>
      <c r="B752" s="276">
        <f>ROUND(U59,0)</f>
        <v>849900</v>
      </c>
      <c r="C752" s="278">
        <f>ROUND(U60,2)</f>
        <v>57.06</v>
      </c>
      <c r="D752" s="276">
        <f>ROUND(U61,0)</f>
        <v>4208628</v>
      </c>
      <c r="E752" s="276">
        <f>ROUND(U62,0)</f>
        <v>1004162</v>
      </c>
      <c r="F752" s="276">
        <f>ROUND(U63,0)</f>
        <v>246354</v>
      </c>
      <c r="G752" s="276">
        <f>ROUND(U64,0)</f>
        <v>2312407</v>
      </c>
      <c r="H752" s="276">
        <f>ROUND(U65,0)</f>
        <v>0</v>
      </c>
      <c r="I752" s="276">
        <f>ROUND(U66,0)</f>
        <v>5611017</v>
      </c>
      <c r="J752" s="276">
        <f>ROUND(U67,0)</f>
        <v>659357</v>
      </c>
      <c r="K752" s="276">
        <f>ROUND(U68,0)</f>
        <v>50517</v>
      </c>
      <c r="L752" s="276">
        <f>ROUND(U69,0)</f>
        <v>31193</v>
      </c>
      <c r="M752" s="276">
        <f>ROUND(U70,0)</f>
        <v>48521</v>
      </c>
      <c r="N752" s="276">
        <f>ROUND(U75,0)</f>
        <v>84762947</v>
      </c>
      <c r="O752" s="276">
        <f>ROUND(U73,0)</f>
        <v>51849125</v>
      </c>
      <c r="P752" s="276">
        <f>IF(U76&gt;0,ROUND(U76,0),0)</f>
        <v>21700</v>
      </c>
      <c r="Q752" s="276">
        <f>IF(U77&gt;0,ROUND(U77,0),0)</f>
        <v>0</v>
      </c>
      <c r="R752" s="276">
        <f>IF(U78&gt;0,ROUND(U78,0),0)</f>
        <v>4823</v>
      </c>
      <c r="S752" s="276">
        <f>IF(U79&gt;0,ROUND(U79,0),0)</f>
        <v>19434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6620049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131*2021*7110*A</v>
      </c>
      <c r="B753" s="276">
        <f>ROUND(V59,0)</f>
        <v>27623</v>
      </c>
      <c r="C753" s="278">
        <f>ROUND(V60,2)</f>
        <v>5.59</v>
      </c>
      <c r="D753" s="276">
        <f>ROUND(V61,0)</f>
        <v>393135</v>
      </c>
      <c r="E753" s="276">
        <f>ROUND(V62,0)</f>
        <v>97279</v>
      </c>
      <c r="F753" s="276">
        <f>ROUND(V63,0)</f>
        <v>9000</v>
      </c>
      <c r="G753" s="276">
        <f>ROUND(V64,0)</f>
        <v>51205</v>
      </c>
      <c r="H753" s="276">
        <f>ROUND(V65,0)</f>
        <v>0</v>
      </c>
      <c r="I753" s="276">
        <f>ROUND(V66,0)</f>
        <v>100010</v>
      </c>
      <c r="J753" s="276">
        <f>ROUND(V67,0)</f>
        <v>57192</v>
      </c>
      <c r="K753" s="276">
        <f>ROUND(V68,0)</f>
        <v>0</v>
      </c>
      <c r="L753" s="276">
        <f>ROUND(V69,0)</f>
        <v>765</v>
      </c>
      <c r="M753" s="276">
        <f>ROUND(V70,0)</f>
        <v>0</v>
      </c>
      <c r="N753" s="276">
        <f>ROUND(V75,0)</f>
        <v>10463637</v>
      </c>
      <c r="O753" s="276">
        <f>ROUND(V73,0)</f>
        <v>4383402</v>
      </c>
      <c r="P753" s="276">
        <f>IF(V76&gt;0,ROUND(V76,0),0)</f>
        <v>353</v>
      </c>
      <c r="Q753" s="276">
        <f>IF(V77&gt;0,ROUND(V77,0),0)</f>
        <v>0</v>
      </c>
      <c r="R753" s="276">
        <f>IF(V78&gt;0,ROUND(V78,0),0)</f>
        <v>78</v>
      </c>
      <c r="S753" s="276">
        <f>IF(V79&gt;0,ROUND(V79,0),0)</f>
        <v>18009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481615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131*2021*7120*A</v>
      </c>
      <c r="B754" s="276">
        <f>ROUND(W59,0)</f>
        <v>68420</v>
      </c>
      <c r="C754" s="278">
        <f>ROUND(W60,2)</f>
        <v>11.35</v>
      </c>
      <c r="D754" s="276">
        <f>ROUND(W61,0)</f>
        <v>1328072</v>
      </c>
      <c r="E754" s="276">
        <f>ROUND(W62,0)</f>
        <v>293235</v>
      </c>
      <c r="F754" s="276">
        <f>ROUND(W63,0)</f>
        <v>0</v>
      </c>
      <c r="G754" s="276">
        <f>ROUND(W64,0)</f>
        <v>286449</v>
      </c>
      <c r="H754" s="276">
        <f>ROUND(W65,0)</f>
        <v>14772</v>
      </c>
      <c r="I754" s="276">
        <f>ROUND(W66,0)</f>
        <v>599392</v>
      </c>
      <c r="J754" s="276">
        <f>ROUND(W67,0)</f>
        <v>561795</v>
      </c>
      <c r="K754" s="276">
        <f>ROUND(W68,0)</f>
        <v>0</v>
      </c>
      <c r="L754" s="276">
        <f>ROUND(W69,0)</f>
        <v>1195</v>
      </c>
      <c r="M754" s="276">
        <f>ROUND(W70,0)</f>
        <v>0</v>
      </c>
      <c r="N754" s="276">
        <f>ROUND(W75,0)</f>
        <v>26323599</v>
      </c>
      <c r="O754" s="276">
        <f>ROUND(W73,0)</f>
        <v>4869059</v>
      </c>
      <c r="P754" s="276">
        <f>IF(W76&gt;0,ROUND(W76,0),0)</f>
        <v>1973</v>
      </c>
      <c r="Q754" s="276">
        <f>IF(W77&gt;0,ROUND(W77,0),0)</f>
        <v>0</v>
      </c>
      <c r="R754" s="276">
        <f>IF(W78&gt;0,ROUND(W78,0),0)</f>
        <v>439</v>
      </c>
      <c r="S754" s="276">
        <f>IF(W79&gt;0,ROUND(W79,0),0)</f>
        <v>20780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1389063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131*2021*7130*A</v>
      </c>
      <c r="B755" s="276">
        <f>ROUND(X59,0)</f>
        <v>154648</v>
      </c>
      <c r="C755" s="278">
        <f>ROUND(X60,2)</f>
        <v>13.59</v>
      </c>
      <c r="D755" s="276">
        <f>ROUND(X61,0)</f>
        <v>1357269</v>
      </c>
      <c r="E755" s="276">
        <f>ROUND(X62,0)</f>
        <v>313151</v>
      </c>
      <c r="F755" s="276">
        <f>ROUND(X63,0)</f>
        <v>32896</v>
      </c>
      <c r="G755" s="276">
        <f>ROUND(X64,0)</f>
        <v>506086</v>
      </c>
      <c r="H755" s="276">
        <f>ROUND(X65,0)</f>
        <v>0</v>
      </c>
      <c r="I755" s="276">
        <f>ROUND(X66,0)</f>
        <v>438702</v>
      </c>
      <c r="J755" s="276">
        <f>ROUND(X67,0)</f>
        <v>337149</v>
      </c>
      <c r="K755" s="276">
        <f>ROUND(X68,0)</f>
        <v>0</v>
      </c>
      <c r="L755" s="276">
        <f>ROUND(X69,0)</f>
        <v>2177</v>
      </c>
      <c r="M755" s="276">
        <f>ROUND(X70,0)</f>
        <v>0</v>
      </c>
      <c r="N755" s="276">
        <f>ROUND(X75,0)</f>
        <v>69518739</v>
      </c>
      <c r="O755" s="276">
        <f>ROUND(X73,0)</f>
        <v>21534960</v>
      </c>
      <c r="P755" s="276">
        <f>IF(X76&gt;0,ROUND(X76,0),0)</f>
        <v>1509</v>
      </c>
      <c r="Q755" s="276">
        <f>IF(X77&gt;0,ROUND(X77,0),0)</f>
        <v>0</v>
      </c>
      <c r="R755" s="276">
        <f>IF(X78&gt;0,ROUND(X78,0),0)</f>
        <v>335</v>
      </c>
      <c r="S755" s="276">
        <f>IF(X79&gt;0,ROUND(X79,0),0)</f>
        <v>45773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2758410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131*2021*7140*A</v>
      </c>
      <c r="B756" s="276">
        <f>ROUND(Y59,0)</f>
        <v>160764</v>
      </c>
      <c r="C756" s="278">
        <f>ROUND(Y60,2)</f>
        <v>60.67</v>
      </c>
      <c r="D756" s="276">
        <f>ROUND(Y61,0)</f>
        <v>5851729</v>
      </c>
      <c r="E756" s="276">
        <f>ROUND(Y62,0)</f>
        <v>1310435</v>
      </c>
      <c r="F756" s="276">
        <f>ROUND(Y63,0)</f>
        <v>-40938</v>
      </c>
      <c r="G756" s="276">
        <f>ROUND(Y64,0)</f>
        <v>524248</v>
      </c>
      <c r="H756" s="276">
        <f>ROUND(Y65,0)</f>
        <v>12064</v>
      </c>
      <c r="I756" s="276">
        <f>ROUND(Y66,0)</f>
        <v>1204204</v>
      </c>
      <c r="J756" s="276">
        <f>ROUND(Y67,0)</f>
        <v>1361801</v>
      </c>
      <c r="K756" s="276">
        <f>ROUND(Y68,0)</f>
        <v>356247</v>
      </c>
      <c r="L756" s="276">
        <f>ROUND(Y69,0)</f>
        <v>12528</v>
      </c>
      <c r="M756" s="276">
        <f>ROUND(Y70,0)</f>
        <v>4334</v>
      </c>
      <c r="N756" s="276">
        <f>ROUND(Y75,0)</f>
        <v>69945958</v>
      </c>
      <c r="O756" s="276">
        <f>ROUND(Y73,0)</f>
        <v>15733500</v>
      </c>
      <c r="P756" s="276">
        <f>IF(Y76&gt;0,ROUND(Y76,0),0)</f>
        <v>41963</v>
      </c>
      <c r="Q756" s="276">
        <f>IF(Y77&gt;0,ROUND(Y77,0),0)</f>
        <v>0</v>
      </c>
      <c r="R756" s="276">
        <f>IF(Y78&gt;0,ROUND(Y78,0),0)</f>
        <v>9326</v>
      </c>
      <c r="S756" s="276">
        <f>IF(Y79&gt;0,ROUND(Y79,0),0)</f>
        <v>126907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8303777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131*2021*7150*A</v>
      </c>
      <c r="B757" s="276">
        <f>ROUND(Z59,0)</f>
        <v>197217</v>
      </c>
      <c r="C757" s="278">
        <f>ROUND(Z60,2)</f>
        <v>69.459999999999994</v>
      </c>
      <c r="D757" s="276">
        <f>ROUND(Z61,0)</f>
        <v>7676066</v>
      </c>
      <c r="E757" s="276">
        <f>ROUND(Z62,0)</f>
        <v>1692822</v>
      </c>
      <c r="F757" s="276">
        <f>ROUND(Z63,0)</f>
        <v>141183</v>
      </c>
      <c r="G757" s="276">
        <f>ROUND(Z64,0)</f>
        <v>16107585</v>
      </c>
      <c r="H757" s="276">
        <f>ROUND(Z65,0)</f>
        <v>32</v>
      </c>
      <c r="I757" s="276">
        <f>ROUND(Z66,0)</f>
        <v>1940763</v>
      </c>
      <c r="J757" s="276">
        <f>ROUND(Z67,0)</f>
        <v>981144</v>
      </c>
      <c r="K757" s="276">
        <f>ROUND(Z68,0)</f>
        <v>895925</v>
      </c>
      <c r="L757" s="276">
        <f>ROUND(Z69,0)</f>
        <v>154265</v>
      </c>
      <c r="M757" s="276">
        <f>ROUND(Z70,0)</f>
        <v>24366</v>
      </c>
      <c r="N757" s="276">
        <f>ROUND(Z75,0)</f>
        <v>126794004</v>
      </c>
      <c r="O757" s="276">
        <f>ROUND(Z73,0)</f>
        <v>26046751</v>
      </c>
      <c r="P757" s="276">
        <f>IF(Z76&gt;0,ROUND(Z76,0),0)</f>
        <v>14174</v>
      </c>
      <c r="Q757" s="276">
        <f>IF(Z77&gt;0,ROUND(Z77,0),0)</f>
        <v>0</v>
      </c>
      <c r="R757" s="276">
        <f>IF(Z78&gt;0,ROUND(Z78,0),0)</f>
        <v>3150</v>
      </c>
      <c r="S757" s="276">
        <f>IF(Z79&gt;0,ROUND(Z79,0),0)</f>
        <v>67361</v>
      </c>
      <c r="T757" s="278">
        <f>IF(Z80&gt;0,ROUND(Z80,2),0)</f>
        <v>31.07</v>
      </c>
      <c r="U757" s="276"/>
      <c r="V757" s="277"/>
      <c r="W757" s="276"/>
      <c r="X757" s="276"/>
      <c r="Y757" s="276">
        <f t="shared" si="21"/>
        <v>9323420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131*2021*7160*A</v>
      </c>
      <c r="B758" s="276">
        <f>ROUND(AA59,0)</f>
        <v>21196</v>
      </c>
      <c r="C758" s="278">
        <f>ROUND(AA60,2)</f>
        <v>4.9000000000000004</v>
      </c>
      <c r="D758" s="276">
        <f>ROUND(AA61,0)</f>
        <v>590287</v>
      </c>
      <c r="E758" s="276">
        <f>ROUND(AA62,0)</f>
        <v>123840</v>
      </c>
      <c r="F758" s="276">
        <f>ROUND(AA63,0)</f>
        <v>0</v>
      </c>
      <c r="G758" s="276">
        <f>ROUND(AA64,0)</f>
        <v>350836</v>
      </c>
      <c r="H758" s="276">
        <f>ROUND(AA65,0)</f>
        <v>0</v>
      </c>
      <c r="I758" s="276">
        <f>ROUND(AA66,0)</f>
        <v>272751</v>
      </c>
      <c r="J758" s="276">
        <f>ROUND(AA67,0)</f>
        <v>192984</v>
      </c>
      <c r="K758" s="276">
        <f>ROUND(AA68,0)</f>
        <v>57938</v>
      </c>
      <c r="L758" s="276">
        <f>ROUND(AA69,0)</f>
        <v>445</v>
      </c>
      <c r="M758" s="276">
        <f>ROUND(AA70,0)</f>
        <v>0</v>
      </c>
      <c r="N758" s="276">
        <f>ROUND(AA75,0)</f>
        <v>11306260</v>
      </c>
      <c r="O758" s="276">
        <f>ROUND(AA73,0)</f>
        <v>948543</v>
      </c>
      <c r="P758" s="276">
        <f>IF(AA76&gt;0,ROUND(AA76,0),0)</f>
        <v>4158</v>
      </c>
      <c r="Q758" s="276">
        <f>IF(AA77&gt;0,ROUND(AA77,0),0)</f>
        <v>0</v>
      </c>
      <c r="R758" s="276">
        <f>IF(AA78&gt;0,ROUND(AA78,0),0)</f>
        <v>924</v>
      </c>
      <c r="S758" s="276">
        <f>IF(AA79&gt;0,ROUND(AA79,0),0)</f>
        <v>18897</v>
      </c>
      <c r="T758" s="278">
        <f>IF(AA80&gt;0,ROUND(AA80,2),0)</f>
        <v>0.04</v>
      </c>
      <c r="U758" s="276"/>
      <c r="V758" s="277"/>
      <c r="W758" s="276"/>
      <c r="X758" s="276"/>
      <c r="Y758" s="276">
        <f t="shared" si="21"/>
        <v>1007414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131*2021*7170*A</v>
      </c>
      <c r="B759" s="276"/>
      <c r="C759" s="278">
        <f>ROUND(AB60,2)</f>
        <v>53.42</v>
      </c>
      <c r="D759" s="276">
        <f>ROUND(AB61,0)</f>
        <v>5846484</v>
      </c>
      <c r="E759" s="276">
        <f>ROUND(AB62,0)</f>
        <v>1271095</v>
      </c>
      <c r="F759" s="276">
        <f>ROUND(AB63,0)</f>
        <v>34200</v>
      </c>
      <c r="G759" s="276">
        <f>ROUND(AB64,0)</f>
        <v>9331961</v>
      </c>
      <c r="H759" s="276">
        <f>ROUND(AB65,0)</f>
        <v>0</v>
      </c>
      <c r="I759" s="276">
        <f>ROUND(AB66,0)</f>
        <v>307271</v>
      </c>
      <c r="J759" s="276">
        <f>ROUND(AB67,0)</f>
        <v>451816</v>
      </c>
      <c r="K759" s="276">
        <f>ROUND(AB68,0)</f>
        <v>124981</v>
      </c>
      <c r="L759" s="276">
        <f>ROUND(AB69,0)</f>
        <v>18453</v>
      </c>
      <c r="M759" s="276">
        <f>ROUND(AB70,0)</f>
        <v>-4053</v>
      </c>
      <c r="N759" s="276">
        <f>ROUND(AB75,0)</f>
        <v>46369351</v>
      </c>
      <c r="O759" s="276">
        <f>ROUND(AB73,0)</f>
        <v>31791717</v>
      </c>
      <c r="P759" s="276">
        <f>IF(AB76&gt;0,ROUND(AB76,0),0)</f>
        <v>13771</v>
      </c>
      <c r="Q759" s="276">
        <f>IF(AB77&gt;0,ROUND(AB77,0),0)</f>
        <v>0</v>
      </c>
      <c r="R759" s="276">
        <f>IF(AB78&gt;0,ROUND(AB78,0),0)</f>
        <v>3061</v>
      </c>
      <c r="S759" s="276">
        <f>IF(AB79&gt;0,ROUND(AB79,0),0)</f>
        <v>5873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4802017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131*2021*7180*A</v>
      </c>
      <c r="B760" s="276">
        <f>ROUND(AC59,0)</f>
        <v>0</v>
      </c>
      <c r="C760" s="278">
        <f>ROUND(AC60,2)</f>
        <v>23.17</v>
      </c>
      <c r="D760" s="276">
        <f>ROUND(AC61,0)</f>
        <v>2186087</v>
      </c>
      <c r="E760" s="276">
        <f>ROUND(AC62,0)</f>
        <v>548439</v>
      </c>
      <c r="F760" s="276">
        <f>ROUND(AC63,0)</f>
        <v>0</v>
      </c>
      <c r="G760" s="276">
        <f>ROUND(AC64,0)</f>
        <v>297550</v>
      </c>
      <c r="H760" s="276">
        <f>ROUND(AC65,0)</f>
        <v>0</v>
      </c>
      <c r="I760" s="276">
        <f>ROUND(AC66,0)</f>
        <v>101430</v>
      </c>
      <c r="J760" s="276">
        <f>ROUND(AC67,0)</f>
        <v>31001</v>
      </c>
      <c r="K760" s="276">
        <f>ROUND(AC68,0)</f>
        <v>32836</v>
      </c>
      <c r="L760" s="276">
        <f>ROUND(AC69,0)</f>
        <v>3249</v>
      </c>
      <c r="M760" s="276">
        <f>ROUND(AC70,0)</f>
        <v>0</v>
      </c>
      <c r="N760" s="276">
        <f>ROUND(AC75,0)</f>
        <v>8783173</v>
      </c>
      <c r="O760" s="276">
        <f>ROUND(AC73,0)</f>
        <v>8550714</v>
      </c>
      <c r="P760" s="276">
        <f>IF(AC76&gt;0,ROUND(AC76,0),0)</f>
        <v>1346</v>
      </c>
      <c r="Q760" s="276">
        <f>IF(AC77&gt;0,ROUND(AC77,0),0)</f>
        <v>0</v>
      </c>
      <c r="R760" s="276">
        <f>IF(AC78&gt;0,ROUND(AC78,0),0)</f>
        <v>299</v>
      </c>
      <c r="S760" s="276">
        <f>IF(AC79&gt;0,ROUND(AC79,0),0)</f>
        <v>637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817221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131*2021*7190*A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1228</v>
      </c>
      <c r="H761" s="276">
        <f>ROUND(AD65,0)</f>
        <v>0</v>
      </c>
      <c r="I761" s="276">
        <f>ROUND(AD66,0)</f>
        <v>868519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1476868</v>
      </c>
      <c r="O761" s="276">
        <f>ROUND(AD73,0)</f>
        <v>1374445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110098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131*2021*7200*A</v>
      </c>
      <c r="B762" s="276">
        <f>ROUND(AE59,0)</f>
        <v>0</v>
      </c>
      <c r="C762" s="278">
        <f>ROUND(AE60,2)</f>
        <v>20.239999999999998</v>
      </c>
      <c r="D762" s="276">
        <f>ROUND(AE61,0)</f>
        <v>1959878</v>
      </c>
      <c r="E762" s="276">
        <f>ROUND(AE62,0)</f>
        <v>423563</v>
      </c>
      <c r="F762" s="276">
        <f>ROUND(AE63,0)</f>
        <v>0</v>
      </c>
      <c r="G762" s="276">
        <f>ROUND(AE64,0)</f>
        <v>7167</v>
      </c>
      <c r="H762" s="276">
        <f>ROUND(AE65,0)</f>
        <v>0</v>
      </c>
      <c r="I762" s="276">
        <f>ROUND(AE66,0)</f>
        <v>1622</v>
      </c>
      <c r="J762" s="276">
        <f>ROUND(AE67,0)</f>
        <v>33647</v>
      </c>
      <c r="K762" s="276">
        <f>ROUND(AE68,0)</f>
        <v>0</v>
      </c>
      <c r="L762" s="276">
        <f>ROUND(AE69,0)</f>
        <v>1850</v>
      </c>
      <c r="M762" s="276">
        <f>ROUND(AE70,0)</f>
        <v>0</v>
      </c>
      <c r="N762" s="276">
        <f>ROUND(AE75,0)</f>
        <v>7472812</v>
      </c>
      <c r="O762" s="276">
        <f>ROUND(AE73,0)</f>
        <v>5218745</v>
      </c>
      <c r="P762" s="276">
        <f>IF(AE76&gt;0,ROUND(AE76,0),0)</f>
        <v>2510</v>
      </c>
      <c r="Q762" s="276">
        <f>IF(AE77&gt;0,ROUND(AE77,0),0)</f>
        <v>0</v>
      </c>
      <c r="R762" s="276">
        <f>IF(AE78&gt;0,ROUND(AE78,0),0)</f>
        <v>558</v>
      </c>
      <c r="S762" s="276">
        <f>IF(AE79&gt;0,ROUND(AE79,0),0)</f>
        <v>4849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833097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131*2021*7220*A</v>
      </c>
      <c r="B763" s="276">
        <f>ROUND(AF59,0)</f>
        <v>41246</v>
      </c>
      <c r="C763" s="278">
        <f>ROUND(AF60,2)</f>
        <v>45.73</v>
      </c>
      <c r="D763" s="276">
        <f>ROUND(AF61,0)</f>
        <v>2965857</v>
      </c>
      <c r="E763" s="276">
        <f>ROUND(AF62,0)</f>
        <v>820548</v>
      </c>
      <c r="F763" s="276">
        <f>ROUND(AF63,0)</f>
        <v>1029</v>
      </c>
      <c r="G763" s="276">
        <f>ROUND(AF64,0)</f>
        <v>102475</v>
      </c>
      <c r="H763" s="276">
        <f>ROUND(AF65,0)</f>
        <v>24475</v>
      </c>
      <c r="I763" s="276">
        <f>ROUND(AF66,0)</f>
        <v>113916</v>
      </c>
      <c r="J763" s="276">
        <f>ROUND(AF67,0)</f>
        <v>21566</v>
      </c>
      <c r="K763" s="276">
        <f>ROUND(AF68,0)</f>
        <v>452992</v>
      </c>
      <c r="L763" s="276">
        <f>ROUND(AF69,0)</f>
        <v>19153</v>
      </c>
      <c r="M763" s="276">
        <f>ROUND(AF70,0)</f>
        <v>24523</v>
      </c>
      <c r="N763" s="276">
        <f>ROUND(AF75,0)</f>
        <v>9065015</v>
      </c>
      <c r="O763" s="276">
        <f>ROUND(AF73,0)</f>
        <v>596</v>
      </c>
      <c r="P763" s="276">
        <f>IF(AF76&gt;0,ROUND(AF76,0),0)</f>
        <v>0</v>
      </c>
      <c r="Q763" s="276">
        <f>IF(AF77&gt;0,ROUND(AF77,0),0)</f>
        <v>18585</v>
      </c>
      <c r="R763" s="276">
        <f>IF(AF78&gt;0,ROUND(AF78,0),0)</f>
        <v>0</v>
      </c>
      <c r="S763" s="276">
        <f>IF(AF79&gt;0,ROUND(AF79,0),0)</f>
        <v>386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999979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131*2021*7230*A</v>
      </c>
      <c r="B764" s="276">
        <f>ROUND(AG59,0)</f>
        <v>47911</v>
      </c>
      <c r="C764" s="278">
        <f>ROUND(AG60,2)</f>
        <v>83.65</v>
      </c>
      <c r="D764" s="276">
        <f>ROUND(AG61,0)</f>
        <v>7481687</v>
      </c>
      <c r="E764" s="276">
        <f>ROUND(AG62,0)</f>
        <v>1752657</v>
      </c>
      <c r="F764" s="276">
        <f>ROUND(AG63,0)</f>
        <v>4256380</v>
      </c>
      <c r="G764" s="276">
        <f>ROUND(AG64,0)</f>
        <v>1540213</v>
      </c>
      <c r="H764" s="276">
        <f>ROUND(AG65,0)</f>
        <v>0</v>
      </c>
      <c r="I764" s="276">
        <f>ROUND(AG66,0)</f>
        <v>230897</v>
      </c>
      <c r="J764" s="276">
        <f>ROUND(AG67,0)</f>
        <v>682647</v>
      </c>
      <c r="K764" s="276">
        <f>ROUND(AG68,0)</f>
        <v>91</v>
      </c>
      <c r="L764" s="276">
        <f>ROUND(AG69,0)</f>
        <v>14840</v>
      </c>
      <c r="M764" s="276">
        <f>ROUND(AG70,0)</f>
        <v>237500</v>
      </c>
      <c r="N764" s="276">
        <f>ROUND(AG75,0)</f>
        <v>153337666</v>
      </c>
      <c r="O764" s="276">
        <f>ROUND(AG73,0)</f>
        <v>40613712</v>
      </c>
      <c r="P764" s="276">
        <f>IF(AG76&gt;0,ROUND(AG76,0),0)</f>
        <v>40807</v>
      </c>
      <c r="Q764" s="276">
        <f>IF(AG77&gt;0,ROUND(AG77,0),0)</f>
        <v>8332</v>
      </c>
      <c r="R764" s="276">
        <f>IF(AG78&gt;0,ROUND(AG78,0),0)</f>
        <v>9069</v>
      </c>
      <c r="S764" s="276">
        <f>IF(AG79&gt;0,ROUND(AG79,0),0)</f>
        <v>189119</v>
      </c>
      <c r="T764" s="278">
        <f>IF(AG80&gt;0,ROUND(AG80,2),0)</f>
        <v>52.59</v>
      </c>
      <c r="U764" s="276"/>
      <c r="V764" s="277"/>
      <c r="W764" s="276"/>
      <c r="X764" s="276"/>
      <c r="Y764" s="276">
        <f t="shared" si="21"/>
        <v>12743914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131*2021*7240*A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131*2021*7250*A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131*2021*7260*A</v>
      </c>
      <c r="B767" s="276">
        <f>ROUND(AJ59,0)</f>
        <v>21470</v>
      </c>
      <c r="C767" s="278">
        <f>ROUND(AJ60,2)</f>
        <v>25.07</v>
      </c>
      <c r="D767" s="276">
        <f>ROUND(AJ61,0)</f>
        <v>2226347</v>
      </c>
      <c r="E767" s="276">
        <f>ROUND(AJ62,0)</f>
        <v>510379</v>
      </c>
      <c r="F767" s="276">
        <f>ROUND(AJ63,0)</f>
        <v>0</v>
      </c>
      <c r="G767" s="276">
        <f>ROUND(AJ64,0)</f>
        <v>298596</v>
      </c>
      <c r="H767" s="276">
        <f>ROUND(AJ65,0)</f>
        <v>3981</v>
      </c>
      <c r="I767" s="276">
        <f>ROUND(AJ66,0)</f>
        <v>94237</v>
      </c>
      <c r="J767" s="276">
        <f>ROUND(AJ67,0)</f>
        <v>26841</v>
      </c>
      <c r="K767" s="276">
        <f>ROUND(AJ68,0)</f>
        <v>455005</v>
      </c>
      <c r="L767" s="276">
        <f>ROUND(AJ69,0)</f>
        <v>5825</v>
      </c>
      <c r="M767" s="276">
        <f>ROUND(AJ70,0)</f>
        <v>175528</v>
      </c>
      <c r="N767" s="276">
        <f>ROUND(AJ75,0)</f>
        <v>3382889</v>
      </c>
      <c r="O767" s="276">
        <f>ROUND(AJ73,0)</f>
        <v>8563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8482</v>
      </c>
      <c r="T767" s="278">
        <f>IF(AJ80&gt;0,ROUND(AJ80,2),0)</f>
        <v>3.66</v>
      </c>
      <c r="U767" s="276"/>
      <c r="V767" s="277"/>
      <c r="W767" s="276"/>
      <c r="X767" s="276"/>
      <c r="Y767" s="276">
        <f t="shared" si="21"/>
        <v>616225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131*2021*7310*A</v>
      </c>
      <c r="B768" s="276">
        <f>ROUND(AK59,0)</f>
        <v>0</v>
      </c>
      <c r="C768" s="278">
        <f>ROUND(AK60,2)</f>
        <v>9.74</v>
      </c>
      <c r="D768" s="276">
        <f>ROUND(AK61,0)</f>
        <v>890698</v>
      </c>
      <c r="E768" s="276">
        <f>ROUND(AK62,0)</f>
        <v>198592</v>
      </c>
      <c r="F768" s="276">
        <f>ROUND(AK63,0)</f>
        <v>0</v>
      </c>
      <c r="G768" s="276">
        <f>ROUND(AK64,0)</f>
        <v>649</v>
      </c>
      <c r="H768" s="276">
        <f>ROUND(AK65,0)</f>
        <v>0</v>
      </c>
      <c r="I768" s="276">
        <f>ROUND(AK66,0)</f>
        <v>0</v>
      </c>
      <c r="J768" s="276">
        <f>ROUND(AK67,0)</f>
        <v>9920</v>
      </c>
      <c r="K768" s="276">
        <f>ROUND(AK68,0)</f>
        <v>0</v>
      </c>
      <c r="L768" s="276">
        <f>ROUND(AK69,0)</f>
        <v>1794</v>
      </c>
      <c r="M768" s="276">
        <f>ROUND(AK70,0)</f>
        <v>0</v>
      </c>
      <c r="N768" s="276">
        <f>ROUND(AK75,0)</f>
        <v>3696571</v>
      </c>
      <c r="O768" s="276">
        <f>ROUND(AK73,0)</f>
        <v>2911994</v>
      </c>
      <c r="P768" s="276">
        <f>IF(AK76&gt;0,ROUND(AK76,0),0)</f>
        <v>740</v>
      </c>
      <c r="Q768" s="276">
        <f>IF(AK77&gt;0,ROUND(AK77,0),0)</f>
        <v>0</v>
      </c>
      <c r="R768" s="276">
        <f>IF(AK78&gt;0,ROUND(AK78,0),0)</f>
        <v>164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343604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131*2021*7320*A</v>
      </c>
      <c r="B769" s="276">
        <f>ROUND(AL59,0)</f>
        <v>0</v>
      </c>
      <c r="C769" s="278">
        <f>ROUND(AL60,2)</f>
        <v>4.93</v>
      </c>
      <c r="D769" s="276">
        <f>ROUND(AL61,0)</f>
        <v>662078</v>
      </c>
      <c r="E769" s="276">
        <f>ROUND(AL62,0)</f>
        <v>144784</v>
      </c>
      <c r="F769" s="276">
        <f>ROUND(AL63,0)</f>
        <v>0</v>
      </c>
      <c r="G769" s="276">
        <f>ROUND(AL64,0)</f>
        <v>6102</v>
      </c>
      <c r="H769" s="276">
        <f>ROUND(AL65,0)</f>
        <v>0</v>
      </c>
      <c r="I769" s="276">
        <f>ROUND(AL66,0)</f>
        <v>0</v>
      </c>
      <c r="J769" s="276">
        <f>ROUND(AL67,0)</f>
        <v>7966</v>
      </c>
      <c r="K769" s="276">
        <f>ROUND(AL68,0)</f>
        <v>0</v>
      </c>
      <c r="L769" s="276">
        <f>ROUND(AL69,0)</f>
        <v>2266</v>
      </c>
      <c r="M769" s="276">
        <f>ROUND(AL70,0)</f>
        <v>1389</v>
      </c>
      <c r="N769" s="276">
        <f>ROUND(AL75,0)</f>
        <v>2277705</v>
      </c>
      <c r="O769" s="276">
        <f>ROUND(AL73,0)</f>
        <v>1915794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163503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131*2021*7330*A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131*2021*7340*A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131*2021*7350*A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131*2021*7380*A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131*2021*7390*A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131*2021*7400*A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131*2021*7410*A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131*2021*7420*A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131*2021*7430*A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131*2021*7490*A</v>
      </c>
      <c r="B779" s="276"/>
      <c r="C779" s="278">
        <f>ROUND(AV60,2)</f>
        <v>594.98</v>
      </c>
      <c r="D779" s="276">
        <f>ROUND(AV61,0)</f>
        <v>91664837</v>
      </c>
      <c r="E779" s="276">
        <f>ROUND(AV62,0)</f>
        <v>20038678</v>
      </c>
      <c r="F779" s="276">
        <f>ROUND(AV63,0)</f>
        <v>4056850</v>
      </c>
      <c r="G779" s="276">
        <f>ROUND(AV64,0)</f>
        <v>10659591</v>
      </c>
      <c r="H779" s="276">
        <f>ROUND(AV65,0)</f>
        <v>163278</v>
      </c>
      <c r="I779" s="276">
        <f>ROUND(AV66,0)</f>
        <v>3100327</v>
      </c>
      <c r="J779" s="276">
        <f>ROUND(AV67,0)</f>
        <v>4919420</v>
      </c>
      <c r="K779" s="276">
        <f>ROUND(AV68,0)</f>
        <v>4906499</v>
      </c>
      <c r="L779" s="276">
        <f>ROUND(AV69,0)</f>
        <v>4875438</v>
      </c>
      <c r="M779" s="276">
        <f>ROUND(AV70,0)</f>
        <v>10780384</v>
      </c>
      <c r="N779" s="276">
        <f>ROUND(AV75,0)</f>
        <v>166494655</v>
      </c>
      <c r="O779" s="276">
        <f>ROUND(AV73,0)</f>
        <v>2819941</v>
      </c>
      <c r="P779" s="276">
        <f>IF(AV76&gt;0,ROUND(AV76,0),0)</f>
        <v>3864</v>
      </c>
      <c r="Q779" s="276">
        <f>IF(AV77&gt;0,ROUND(AV77,0),0)</f>
        <v>0</v>
      </c>
      <c r="R779" s="276">
        <f>IF(AV78&gt;0,ROUND(AV78,0),0)</f>
        <v>859</v>
      </c>
      <c r="S779" s="276">
        <f>IF(AV79&gt;0,ROUND(AV79,0),0)</f>
        <v>102103</v>
      </c>
      <c r="T779" s="278">
        <f>IF(AV80&gt;0,ROUND(AV80,2),0)</f>
        <v>16.37</v>
      </c>
      <c r="U779" s="276"/>
      <c r="V779" s="277"/>
      <c r="W779" s="276"/>
      <c r="X779" s="276"/>
      <c r="Y779" s="276">
        <f t="shared" si="21"/>
        <v>19834794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131*2021*8200*A</v>
      </c>
      <c r="B780" s="276"/>
      <c r="C780" s="278">
        <f>ROUND(AW60,2)</f>
        <v>2.21</v>
      </c>
      <c r="D780" s="276">
        <f>ROUND(AW61,0)</f>
        <v>157080</v>
      </c>
      <c r="E780" s="276">
        <f>ROUND(AW62,0)</f>
        <v>37089</v>
      </c>
      <c r="F780" s="276">
        <f>ROUND(AW63,0)</f>
        <v>40451</v>
      </c>
      <c r="G780" s="276">
        <f>ROUND(AW64,0)</f>
        <v>1504</v>
      </c>
      <c r="H780" s="276">
        <f>ROUND(AW65,0)</f>
        <v>0</v>
      </c>
      <c r="I780" s="276">
        <f>ROUND(AW66,0)</f>
        <v>11422</v>
      </c>
      <c r="J780" s="276">
        <f>ROUND(AW67,0)</f>
        <v>0</v>
      </c>
      <c r="K780" s="276">
        <f>ROUND(AW68,0)</f>
        <v>0</v>
      </c>
      <c r="L780" s="276">
        <f>ROUND(AW69,0)</f>
        <v>4825</v>
      </c>
      <c r="M780" s="276">
        <f>ROUND(AW70,0)</f>
        <v>227691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131*2021*8310*A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131*2021*8320*A</v>
      </c>
      <c r="B782" s="276">
        <f>ROUND(AY59,0)</f>
        <v>278562</v>
      </c>
      <c r="C782" s="278">
        <f>ROUND(AY60,2)</f>
        <v>6.66</v>
      </c>
      <c r="D782" s="276">
        <f>ROUND(AY61,0)</f>
        <v>468317</v>
      </c>
      <c r="E782" s="276">
        <f>ROUND(AY62,0)</f>
        <v>127896</v>
      </c>
      <c r="F782" s="276">
        <f>ROUND(AY63,0)</f>
        <v>0</v>
      </c>
      <c r="G782" s="276">
        <f>ROUND(AY64,0)</f>
        <v>44901</v>
      </c>
      <c r="H782" s="276">
        <f>ROUND(AY65,0)</f>
        <v>0</v>
      </c>
      <c r="I782" s="276">
        <f>ROUND(AY66,0)</f>
        <v>663</v>
      </c>
      <c r="J782" s="276">
        <f>ROUND(AY67,0)</f>
        <v>83970</v>
      </c>
      <c r="K782" s="276">
        <f>ROUND(AY68,0)</f>
        <v>0</v>
      </c>
      <c r="L782" s="276">
        <f>ROUND(AY69,0)</f>
        <v>2345</v>
      </c>
      <c r="M782" s="276">
        <f>ROUND(AY70,0)</f>
        <v>0</v>
      </c>
      <c r="N782" s="276"/>
      <c r="O782" s="276"/>
      <c r="P782" s="276">
        <f>IF(AY76&gt;0,ROUND(AY76,0),0)</f>
        <v>6264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131*2021*8330*A</v>
      </c>
      <c r="B783" s="276">
        <f>ROUND(AZ59,0)</f>
        <v>424492</v>
      </c>
      <c r="C783" s="278">
        <f>ROUND(AZ60,2)</f>
        <v>59.59</v>
      </c>
      <c r="D783" s="276">
        <f>ROUND(AZ61,0)</f>
        <v>3125261</v>
      </c>
      <c r="E783" s="276">
        <f>ROUND(AZ62,0)</f>
        <v>975680</v>
      </c>
      <c r="F783" s="276">
        <f>ROUND(AZ63,0)</f>
        <v>0</v>
      </c>
      <c r="G783" s="276">
        <f>ROUND(AZ64,0)</f>
        <v>2156523</v>
      </c>
      <c r="H783" s="276">
        <f>ROUND(AZ65,0)</f>
        <v>0</v>
      </c>
      <c r="I783" s="276">
        <f>ROUND(AZ66,0)</f>
        <v>183279</v>
      </c>
      <c r="J783" s="276">
        <f>ROUND(AZ67,0)</f>
        <v>180175</v>
      </c>
      <c r="K783" s="276">
        <f>ROUND(AZ68,0)</f>
        <v>197313</v>
      </c>
      <c r="L783" s="276">
        <f>ROUND(AZ69,0)</f>
        <v>2710</v>
      </c>
      <c r="M783" s="276">
        <f>ROUND(AZ70,0)</f>
        <v>1707615</v>
      </c>
      <c r="N783" s="276"/>
      <c r="O783" s="276"/>
      <c r="P783" s="276">
        <f>IF(AZ76&gt;0,ROUND(AZ76,0),0)</f>
        <v>10091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131*2021*8350*A</v>
      </c>
      <c r="B784" s="276">
        <f>ROUND(BA59,0)</f>
        <v>0</v>
      </c>
      <c r="C784" s="278">
        <f>ROUND(BA60,2)</f>
        <v>3.95</v>
      </c>
      <c r="D784" s="276">
        <f>ROUND(BA61,0)</f>
        <v>171441</v>
      </c>
      <c r="E784" s="276">
        <f>ROUND(BA62,0)</f>
        <v>42129</v>
      </c>
      <c r="F784" s="276">
        <f>ROUND(BA63,0)</f>
        <v>0</v>
      </c>
      <c r="G784" s="276">
        <f>ROUND(BA64,0)</f>
        <v>883</v>
      </c>
      <c r="H784" s="276">
        <f>ROUND(BA65,0)</f>
        <v>0</v>
      </c>
      <c r="I784" s="276">
        <f>ROUND(BA66,0)</f>
        <v>1502627</v>
      </c>
      <c r="J784" s="276">
        <f>ROUND(BA67,0)</f>
        <v>11167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833</v>
      </c>
      <c r="Q784" s="276">
        <f>IF(BA77&gt;0,ROUND(BA77,0),0)</f>
        <v>0</v>
      </c>
      <c r="R784" s="276">
        <f>IF(BA78&gt;0,ROUND(BA78,0),0)</f>
        <v>185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131*2021*8360*A</v>
      </c>
      <c r="B785" s="276"/>
      <c r="C785" s="278">
        <f>ROUND(BB60,2)</f>
        <v>19.84</v>
      </c>
      <c r="D785" s="276">
        <f>ROUND(BB61,0)</f>
        <v>1776429</v>
      </c>
      <c r="E785" s="276">
        <f>ROUND(BB62,0)</f>
        <v>411576</v>
      </c>
      <c r="F785" s="276">
        <f>ROUND(BB63,0)</f>
        <v>0</v>
      </c>
      <c r="G785" s="276">
        <f>ROUND(BB64,0)</f>
        <v>85050</v>
      </c>
      <c r="H785" s="276">
        <f>ROUND(BB65,0)</f>
        <v>0</v>
      </c>
      <c r="I785" s="276">
        <f>ROUND(BB66,0)</f>
        <v>779412</v>
      </c>
      <c r="J785" s="276">
        <f>ROUND(BB67,0)</f>
        <v>17561</v>
      </c>
      <c r="K785" s="276">
        <f>ROUND(BB68,0)</f>
        <v>0</v>
      </c>
      <c r="L785" s="276">
        <f>ROUND(BB69,0)</f>
        <v>2857</v>
      </c>
      <c r="M785" s="276">
        <f>ROUND(BB70,0)</f>
        <v>0</v>
      </c>
      <c r="N785" s="276"/>
      <c r="O785" s="276"/>
      <c r="P785" s="276">
        <f>IF(BB76&gt;0,ROUND(BB76,0),0)</f>
        <v>1310</v>
      </c>
      <c r="Q785" s="276">
        <f>IF(BB77&gt;0,ROUND(BB77,0),0)</f>
        <v>0</v>
      </c>
      <c r="R785" s="276">
        <f>IF(BB78&gt;0,ROUND(BB78,0),0)</f>
        <v>291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131*2021*8370*A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131*2021*8420*A</v>
      </c>
      <c r="B787" s="276"/>
      <c r="C787" s="278">
        <f>ROUND(BD60,2)</f>
        <v>12.85</v>
      </c>
      <c r="D787" s="276">
        <f>ROUND(BD61,0)</f>
        <v>959178</v>
      </c>
      <c r="E787" s="276">
        <f>ROUND(BD62,0)</f>
        <v>255821</v>
      </c>
      <c r="F787" s="276">
        <f>ROUND(BD63,0)</f>
        <v>0</v>
      </c>
      <c r="G787" s="276">
        <f>ROUND(BD64,0)</f>
        <v>-4334</v>
      </c>
      <c r="H787" s="276">
        <f>ROUND(BD65,0)</f>
        <v>0</v>
      </c>
      <c r="I787" s="276">
        <f>ROUND(BD66,0)</f>
        <v>244938</v>
      </c>
      <c r="J787" s="276">
        <f>ROUND(BD67,0)</f>
        <v>63987</v>
      </c>
      <c r="K787" s="276">
        <f>ROUND(BD68,0)</f>
        <v>0</v>
      </c>
      <c r="L787" s="276">
        <f>ROUND(BD69,0)</f>
        <v>2677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131*2021*8430*A</v>
      </c>
      <c r="B788" s="276">
        <f>ROUND(BE59,0)</f>
        <v>791823</v>
      </c>
      <c r="C788" s="278">
        <f>ROUND(BE60,2)</f>
        <v>42.15</v>
      </c>
      <c r="D788" s="276">
        <f>ROUND(BE61,0)</f>
        <v>3557940</v>
      </c>
      <c r="E788" s="276">
        <f>ROUND(BE62,0)</f>
        <v>843194</v>
      </c>
      <c r="F788" s="276">
        <f>ROUND(BE63,0)</f>
        <v>14800</v>
      </c>
      <c r="G788" s="276">
        <f>ROUND(BE64,0)</f>
        <v>1071610</v>
      </c>
      <c r="H788" s="276">
        <f>ROUND(BE65,0)</f>
        <v>2823600</v>
      </c>
      <c r="I788" s="276">
        <f>ROUND(BE66,0)</f>
        <v>5008686</v>
      </c>
      <c r="J788" s="276">
        <f>ROUND(BE67,0)</f>
        <v>3220114</v>
      </c>
      <c r="K788" s="276">
        <f>ROUND(BE68,0)</f>
        <v>470298</v>
      </c>
      <c r="L788" s="276">
        <f>ROUND(BE69,0)</f>
        <v>233089</v>
      </c>
      <c r="M788" s="276">
        <f>ROUND(BE70,0)</f>
        <v>235426</v>
      </c>
      <c r="N788" s="276"/>
      <c r="O788" s="276"/>
      <c r="P788" s="276">
        <f>IF(BE76&gt;0,ROUND(BE76,0),0)</f>
        <v>202520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131*2021*8460*A</v>
      </c>
      <c r="B789" s="276"/>
      <c r="C789" s="278">
        <f>ROUND(BF60,2)</f>
        <v>71.12</v>
      </c>
      <c r="D789" s="276">
        <f>ROUND(BF61,0)</f>
        <v>3514308</v>
      </c>
      <c r="E789" s="276">
        <f>ROUND(BF62,0)</f>
        <v>965519</v>
      </c>
      <c r="F789" s="276">
        <f>ROUND(BF63,0)</f>
        <v>2750</v>
      </c>
      <c r="G789" s="276">
        <f>ROUND(BF64,0)</f>
        <v>350200</v>
      </c>
      <c r="H789" s="276">
        <f>ROUND(BF65,0)</f>
        <v>494097</v>
      </c>
      <c r="I789" s="276">
        <f>ROUND(BF66,0)</f>
        <v>443699</v>
      </c>
      <c r="J789" s="276">
        <f>ROUND(BF67,0)</f>
        <v>45737</v>
      </c>
      <c r="K789" s="276">
        <f>ROUND(BF68,0)</f>
        <v>0</v>
      </c>
      <c r="L789" s="276">
        <f>ROUND(BF69,0)</f>
        <v>1436</v>
      </c>
      <c r="M789" s="276">
        <f>ROUND(BF70,0)</f>
        <v>0</v>
      </c>
      <c r="N789" s="276"/>
      <c r="O789" s="276"/>
      <c r="P789" s="276">
        <f>IF(BF76&gt;0,ROUND(BF76,0),0)</f>
        <v>1591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131*2021*8470*A</v>
      </c>
      <c r="B790" s="276"/>
      <c r="C790" s="278">
        <f>ROUND(BG60,2)</f>
        <v>6.92</v>
      </c>
      <c r="D790" s="276">
        <f>ROUND(BG61,0)</f>
        <v>348304</v>
      </c>
      <c r="E790" s="276">
        <f>ROUND(BG62,0)</f>
        <v>79302</v>
      </c>
      <c r="F790" s="276">
        <f>ROUND(BG63,0)</f>
        <v>0</v>
      </c>
      <c r="G790" s="276">
        <f>ROUND(BG64,0)</f>
        <v>488</v>
      </c>
      <c r="H790" s="276">
        <f>ROUND(BG65,0)</f>
        <v>0</v>
      </c>
      <c r="I790" s="276">
        <f>ROUND(BG66,0)</f>
        <v>2660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131*2021*8480*A</v>
      </c>
      <c r="B791" s="276"/>
      <c r="C791" s="278">
        <f>ROUND(BH60,2)</f>
        <v>108.53</v>
      </c>
      <c r="D791" s="276">
        <f>ROUND(BH61,0)</f>
        <v>12890532</v>
      </c>
      <c r="E791" s="276">
        <f>ROUND(BH62,0)</f>
        <v>2857313</v>
      </c>
      <c r="F791" s="276">
        <f>ROUND(BH63,0)</f>
        <v>996221</v>
      </c>
      <c r="G791" s="276">
        <f>ROUND(BH64,0)</f>
        <v>367010</v>
      </c>
      <c r="H791" s="276">
        <f>ROUND(BH65,0)</f>
        <v>1113070</v>
      </c>
      <c r="I791" s="276">
        <f>ROUND(BH66,0)</f>
        <v>12585149</v>
      </c>
      <c r="J791" s="276">
        <f>ROUND(BH67,0)</f>
        <v>3491152</v>
      </c>
      <c r="K791" s="276">
        <f>ROUND(BH68,0)</f>
        <v>0</v>
      </c>
      <c r="L791" s="276">
        <f>ROUND(BH69,0)</f>
        <v>84073</v>
      </c>
      <c r="M791" s="276">
        <f>ROUND(BH70,0)</f>
        <v>110099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131*2021*8490*A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131*2021*8510*A</v>
      </c>
      <c r="B793" s="276"/>
      <c r="C793" s="278">
        <f>ROUND(BJ60,2)</f>
        <v>20.98</v>
      </c>
      <c r="D793" s="276">
        <f>ROUND(BJ61,0)</f>
        <v>1888662</v>
      </c>
      <c r="E793" s="276">
        <f>ROUND(BJ62,0)</f>
        <v>427255</v>
      </c>
      <c r="F793" s="276">
        <f>ROUND(BJ63,0)</f>
        <v>301496</v>
      </c>
      <c r="G793" s="276">
        <f>ROUND(BJ64,0)</f>
        <v>20926</v>
      </c>
      <c r="H793" s="276">
        <f>ROUND(BJ65,0)</f>
        <v>0</v>
      </c>
      <c r="I793" s="276">
        <f>ROUND(BJ66,0)</f>
        <v>311751</v>
      </c>
      <c r="J793" s="276">
        <f>ROUND(BJ67,0)</f>
        <v>16727</v>
      </c>
      <c r="K793" s="276">
        <f>ROUND(BJ68,0)</f>
        <v>0</v>
      </c>
      <c r="L793" s="276">
        <f>ROUND(BJ69,0)</f>
        <v>29258</v>
      </c>
      <c r="M793" s="276">
        <f>ROUND(BJ70,0)</f>
        <v>128155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131*2021*8530*A</v>
      </c>
      <c r="B794" s="276"/>
      <c r="C794" s="278">
        <f>ROUND(BK60,2)</f>
        <v>34.4</v>
      </c>
      <c r="D794" s="276">
        <f>ROUND(BK61,0)</f>
        <v>2192589</v>
      </c>
      <c r="E794" s="276">
        <f>ROUND(BK62,0)</f>
        <v>574379</v>
      </c>
      <c r="F794" s="276">
        <f>ROUND(BK63,0)</f>
        <v>201120</v>
      </c>
      <c r="G794" s="276">
        <f>ROUND(BK64,0)</f>
        <v>10938</v>
      </c>
      <c r="H794" s="276">
        <f>ROUND(BK65,0)</f>
        <v>0</v>
      </c>
      <c r="I794" s="276">
        <f>ROUND(BK66,0)</f>
        <v>2734066</v>
      </c>
      <c r="J794" s="276">
        <f>ROUND(BK67,0)</f>
        <v>10955</v>
      </c>
      <c r="K794" s="276">
        <f>ROUND(BK68,0)</f>
        <v>0</v>
      </c>
      <c r="L794" s="276">
        <f>ROUND(BK69,0)</f>
        <v>14166</v>
      </c>
      <c r="M794" s="276">
        <f>ROUND(BK70,0)</f>
        <v>538505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131*2021*8560*A</v>
      </c>
      <c r="B795" s="276"/>
      <c r="C795" s="278">
        <f>ROUND(BL60,2)</f>
        <v>60.5</v>
      </c>
      <c r="D795" s="276">
        <f>ROUND(BL61,0)</f>
        <v>3382352</v>
      </c>
      <c r="E795" s="276">
        <f>ROUND(BL62,0)</f>
        <v>909183</v>
      </c>
      <c r="F795" s="276">
        <f>ROUND(BL63,0)</f>
        <v>4928</v>
      </c>
      <c r="G795" s="276">
        <f>ROUND(BL64,0)</f>
        <v>37396</v>
      </c>
      <c r="H795" s="276">
        <f>ROUND(BL65,0)</f>
        <v>0</v>
      </c>
      <c r="I795" s="276">
        <f>ROUND(BL66,0)</f>
        <v>366359</v>
      </c>
      <c r="J795" s="276">
        <f>ROUND(BL67,0)</f>
        <v>6058</v>
      </c>
      <c r="K795" s="276">
        <f>ROUND(BL68,0)</f>
        <v>0</v>
      </c>
      <c r="L795" s="276">
        <f>ROUND(BL69,0)</f>
        <v>617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131*2021*8590*A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131*2021*8610*A</v>
      </c>
      <c r="B797" s="276"/>
      <c r="C797" s="278">
        <f>ROUND(BN60,2)</f>
        <v>22.4</v>
      </c>
      <c r="D797" s="276">
        <f>ROUND(BN61,0)</f>
        <v>6222126</v>
      </c>
      <c r="E797" s="276">
        <f>ROUND(BN62,0)</f>
        <v>1185152</v>
      </c>
      <c r="F797" s="276">
        <f>ROUND(BN63,0)</f>
        <v>1646418</v>
      </c>
      <c r="G797" s="276">
        <f>ROUND(BN64,0)</f>
        <v>69718</v>
      </c>
      <c r="H797" s="276">
        <f>ROUND(BN65,0)</f>
        <v>0</v>
      </c>
      <c r="I797" s="276">
        <f>ROUND(BN66,0)</f>
        <v>613815</v>
      </c>
      <c r="J797" s="276">
        <f>ROUND(BN67,0)</f>
        <v>261090</v>
      </c>
      <c r="K797" s="276">
        <f>ROUND(BN68,0)</f>
        <v>410405</v>
      </c>
      <c r="L797" s="276">
        <f>ROUND(BN69,0)</f>
        <v>661327</v>
      </c>
      <c r="M797" s="276">
        <f>ROUND(BN70,0)</f>
        <v>0</v>
      </c>
      <c r="N797" s="276"/>
      <c r="O797" s="276"/>
      <c r="P797" s="276">
        <f>IF(BN76&gt;0,ROUND(BN76,0),0)</f>
        <v>18628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131*2021*8620*A</v>
      </c>
      <c r="B798" s="276"/>
      <c r="C798" s="278">
        <f>ROUND(BO60,2)</f>
        <v>3.96</v>
      </c>
      <c r="D798" s="276">
        <f>ROUND(BO61,0)</f>
        <v>315612</v>
      </c>
      <c r="E798" s="276">
        <f>ROUND(BO62,0)</f>
        <v>75982</v>
      </c>
      <c r="F798" s="276">
        <f>ROUND(BO63,0)</f>
        <v>0</v>
      </c>
      <c r="G798" s="276">
        <f>ROUND(BO64,0)</f>
        <v>23609</v>
      </c>
      <c r="H798" s="276">
        <f>ROUND(BO65,0)</f>
        <v>0</v>
      </c>
      <c r="I798" s="276">
        <f>ROUND(BO66,0)</f>
        <v>-67635</v>
      </c>
      <c r="J798" s="276">
        <f>ROUND(BO67,0)</f>
        <v>0</v>
      </c>
      <c r="K798" s="276">
        <f>ROUND(BO68,0)</f>
        <v>56305</v>
      </c>
      <c r="L798" s="276">
        <f>ROUND(BO69,0)</f>
        <v>443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131*2021*8630*A</v>
      </c>
      <c r="B799" s="276"/>
      <c r="C799" s="278">
        <f>ROUND(BP60,2)</f>
        <v>18.420000000000002</v>
      </c>
      <c r="D799" s="276">
        <f>ROUND(BP61,0)</f>
        <v>1918560</v>
      </c>
      <c r="E799" s="276">
        <f>ROUND(BP62,0)</f>
        <v>435816</v>
      </c>
      <c r="F799" s="276">
        <f>ROUND(BP63,0)</f>
        <v>106642</v>
      </c>
      <c r="G799" s="276">
        <f>ROUND(BP64,0)</f>
        <v>56709</v>
      </c>
      <c r="H799" s="276">
        <f>ROUND(BP65,0)</f>
        <v>0</v>
      </c>
      <c r="I799" s="276">
        <f>ROUND(BP66,0)</f>
        <v>1102478</v>
      </c>
      <c r="J799" s="276">
        <f>ROUND(BP67,0)</f>
        <v>5725</v>
      </c>
      <c r="K799" s="276">
        <f>ROUND(BP68,0)</f>
        <v>106362</v>
      </c>
      <c r="L799" s="276">
        <f>ROUND(BP69,0)</f>
        <v>1207683</v>
      </c>
      <c r="M799" s="276">
        <f>ROUND(BP70,0)</f>
        <v>873839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131*2021*8640*A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131*2021*8650*A</v>
      </c>
      <c r="B801" s="276"/>
      <c r="C801" s="278">
        <f>ROUND(BR60,2)</f>
        <v>22.57</v>
      </c>
      <c r="D801" s="276">
        <f>ROUND(BR61,0)</f>
        <v>2258205</v>
      </c>
      <c r="E801" s="276">
        <f>ROUND(BR62,0)</f>
        <v>2655351</v>
      </c>
      <c r="F801" s="276">
        <f>ROUND(BR63,0)</f>
        <v>139332</v>
      </c>
      <c r="G801" s="276">
        <f>ROUND(BR64,0)</f>
        <v>42131</v>
      </c>
      <c r="H801" s="276">
        <f>ROUND(BR65,0)</f>
        <v>0</v>
      </c>
      <c r="I801" s="276">
        <f>ROUND(BR66,0)</f>
        <v>472962</v>
      </c>
      <c r="J801" s="276">
        <f>ROUND(BR67,0)</f>
        <v>9183</v>
      </c>
      <c r="K801" s="276">
        <f>ROUND(BR68,0)</f>
        <v>0</v>
      </c>
      <c r="L801" s="276">
        <f>ROUND(BR69,0)</f>
        <v>1335953</v>
      </c>
      <c r="M801" s="276">
        <f>ROUND(BR70,0)</f>
        <v>3350</v>
      </c>
      <c r="N801" s="276"/>
      <c r="O801" s="276"/>
      <c r="P801" s="276">
        <f>IF(BR76&gt;0,ROUND(BR76,0),0)</f>
        <v>685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131*2021*8660*A</v>
      </c>
      <c r="B802" s="276"/>
      <c r="C802" s="278">
        <f>ROUND(BS60,2)</f>
        <v>1.61</v>
      </c>
      <c r="D802" s="276">
        <f>ROUND(BS61,0)</f>
        <v>120678</v>
      </c>
      <c r="E802" s="276">
        <f>ROUND(BS62,0)</f>
        <v>32425</v>
      </c>
      <c r="F802" s="276">
        <f>ROUND(BS63,0)</f>
        <v>0</v>
      </c>
      <c r="G802" s="276">
        <f>ROUND(BS64,0)</f>
        <v>8510</v>
      </c>
      <c r="H802" s="276">
        <f>ROUND(BS65,0)</f>
        <v>0</v>
      </c>
      <c r="I802" s="276">
        <f>ROUND(BS66,0)</f>
        <v>536</v>
      </c>
      <c r="J802" s="276">
        <f>ROUND(BS67,0)</f>
        <v>11675</v>
      </c>
      <c r="K802" s="276">
        <f>ROUND(BS68,0)</f>
        <v>22908</v>
      </c>
      <c r="L802" s="276">
        <f>ROUND(BS69,0)</f>
        <v>12719</v>
      </c>
      <c r="M802" s="276">
        <f>ROUND(BS70,0)</f>
        <v>2911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131*2021*8670*A</v>
      </c>
      <c r="B803" s="276"/>
      <c r="C803" s="278">
        <f>ROUND(BT60,2)</f>
        <v>1.6</v>
      </c>
      <c r="D803" s="276">
        <f>ROUND(BT61,0)</f>
        <v>127127</v>
      </c>
      <c r="E803" s="276">
        <f>ROUND(BT62,0)</f>
        <v>31672</v>
      </c>
      <c r="F803" s="276">
        <f>ROUND(BT63,0)</f>
        <v>0</v>
      </c>
      <c r="G803" s="276">
        <f>ROUND(BT64,0)</f>
        <v>82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208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131*2021*8680*A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131*2021*8690*A</v>
      </c>
      <c r="B805" s="276"/>
      <c r="C805" s="278">
        <f>ROUND(BV60,2)</f>
        <v>30.15</v>
      </c>
      <c r="D805" s="276">
        <f>ROUND(BV61,0)</f>
        <v>2353196</v>
      </c>
      <c r="E805" s="276">
        <f>ROUND(BV62,0)</f>
        <v>568678</v>
      </c>
      <c r="F805" s="276">
        <f>ROUND(BV63,0)</f>
        <v>527963</v>
      </c>
      <c r="G805" s="276">
        <f>ROUND(BV64,0)</f>
        <v>8163</v>
      </c>
      <c r="H805" s="276">
        <f>ROUND(BV65,0)</f>
        <v>0</v>
      </c>
      <c r="I805" s="276">
        <f>ROUND(BV66,0)</f>
        <v>201161</v>
      </c>
      <c r="J805" s="276">
        <f>ROUND(BV67,0)</f>
        <v>80740</v>
      </c>
      <c r="K805" s="276">
        <f>ROUND(BV68,0)</f>
        <v>0</v>
      </c>
      <c r="L805" s="276">
        <f>ROUND(BV69,0)</f>
        <v>10726</v>
      </c>
      <c r="M805" s="276">
        <f>ROUND(BV70,0)</f>
        <v>70</v>
      </c>
      <c r="N805" s="276"/>
      <c r="O805" s="276"/>
      <c r="P805" s="276">
        <f>IF(BV76&gt;0,ROUND(BV76,0),0)</f>
        <v>6023</v>
      </c>
      <c r="Q805" s="276">
        <f>IF(BV77&gt;0,ROUND(BV77,0),0)</f>
        <v>0</v>
      </c>
      <c r="R805" s="276">
        <f>IF(BV78&gt;0,ROUND(BV78,0),0)</f>
        <v>1339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131*2021*8700*A</v>
      </c>
      <c r="B806" s="276"/>
      <c r="C806" s="278">
        <f>ROUND(BW60,2)</f>
        <v>4.04</v>
      </c>
      <c r="D806" s="276">
        <f>ROUND(BW61,0)</f>
        <v>316864</v>
      </c>
      <c r="E806" s="276">
        <f>ROUND(BW62,0)</f>
        <v>94825</v>
      </c>
      <c r="F806" s="276">
        <f>ROUND(BW63,0)</f>
        <v>125735</v>
      </c>
      <c r="G806" s="276">
        <f>ROUND(BW64,0)</f>
        <v>145489</v>
      </c>
      <c r="H806" s="276">
        <f>ROUND(BW65,0)</f>
        <v>0</v>
      </c>
      <c r="I806" s="276">
        <f>ROUND(BW66,0)</f>
        <v>154342</v>
      </c>
      <c r="J806" s="276">
        <f>ROUND(BW67,0)</f>
        <v>2297</v>
      </c>
      <c r="K806" s="276">
        <f>ROUND(BW68,0)</f>
        <v>0</v>
      </c>
      <c r="L806" s="276">
        <f>ROUND(BW69,0)</f>
        <v>5620</v>
      </c>
      <c r="M806" s="276">
        <f>ROUND(BW70,0)</f>
        <v>29550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131*2021*8710*A</v>
      </c>
      <c r="B807" s="276"/>
      <c r="C807" s="278">
        <f>ROUND(BX60,2)</f>
        <v>8.93</v>
      </c>
      <c r="D807" s="276">
        <f>ROUND(BX61,0)</f>
        <v>1025629</v>
      </c>
      <c r="E807" s="276">
        <f>ROUND(BX62,0)</f>
        <v>236760</v>
      </c>
      <c r="F807" s="276">
        <f>ROUND(BX63,0)</f>
        <v>0</v>
      </c>
      <c r="G807" s="276">
        <f>ROUND(BX64,0)</f>
        <v>4620</v>
      </c>
      <c r="H807" s="276">
        <f>ROUND(BX65,0)</f>
        <v>0</v>
      </c>
      <c r="I807" s="276">
        <f>ROUND(BX66,0)</f>
        <v>161475</v>
      </c>
      <c r="J807" s="276">
        <f>ROUND(BX67,0)</f>
        <v>5021</v>
      </c>
      <c r="K807" s="276">
        <f>ROUND(BX68,0)</f>
        <v>0</v>
      </c>
      <c r="L807" s="276">
        <f>ROUND(BX69,0)</f>
        <v>1234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131*2021*8720*A</v>
      </c>
      <c r="B808" s="276"/>
      <c r="C808" s="278">
        <f>ROUND(BY60,2)</f>
        <v>22.56</v>
      </c>
      <c r="D808" s="276">
        <f>ROUND(BY61,0)</f>
        <v>2404645</v>
      </c>
      <c r="E808" s="276">
        <f>ROUND(BY62,0)</f>
        <v>484710</v>
      </c>
      <c r="F808" s="276">
        <f>ROUND(BY63,0)</f>
        <v>347876</v>
      </c>
      <c r="G808" s="276">
        <f>ROUND(BY64,0)</f>
        <v>79013</v>
      </c>
      <c r="H808" s="276">
        <f>ROUND(BY65,0)</f>
        <v>0</v>
      </c>
      <c r="I808" s="276">
        <f>ROUND(BY66,0)</f>
        <v>-630</v>
      </c>
      <c r="J808" s="276">
        <f>ROUND(BY67,0)</f>
        <v>62549</v>
      </c>
      <c r="K808" s="276">
        <f>ROUND(BY68,0)</f>
        <v>0</v>
      </c>
      <c r="L808" s="276">
        <f>ROUND(BY69,0)</f>
        <v>48595</v>
      </c>
      <c r="M808" s="276">
        <f>ROUND(BY70,0)</f>
        <v>0</v>
      </c>
      <c r="N808" s="276"/>
      <c r="O808" s="276"/>
      <c r="P808" s="276">
        <f>IF(BY76&gt;0,ROUND(BY76,0),0)</f>
        <v>4666</v>
      </c>
      <c r="Q808" s="276">
        <f>IF(BY77&gt;0,ROUND(BY77,0),0)</f>
        <v>0</v>
      </c>
      <c r="R808" s="276">
        <f>IF(BY78&gt;0,ROUND(BY78,0),0)</f>
        <v>1037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131*2021*8730*A</v>
      </c>
      <c r="B809" s="276"/>
      <c r="C809" s="278">
        <f>ROUND(BZ60,2)</f>
        <v>54.92</v>
      </c>
      <c r="D809" s="276">
        <f>ROUND(BZ61,0)</f>
        <v>3974133</v>
      </c>
      <c r="E809" s="276">
        <f>ROUND(BZ62,0)</f>
        <v>1134342</v>
      </c>
      <c r="F809" s="276">
        <f>ROUND(BZ63,0)</f>
        <v>672124</v>
      </c>
      <c r="G809" s="276">
        <f>ROUND(BZ64,0)</f>
        <v>1733</v>
      </c>
      <c r="H809" s="276">
        <f>ROUND(BZ65,0)</f>
        <v>0</v>
      </c>
      <c r="I809" s="276">
        <f>ROUND(BZ66,0)</f>
        <v>48836</v>
      </c>
      <c r="J809" s="276">
        <f>ROUND(BZ67,0)</f>
        <v>55649</v>
      </c>
      <c r="K809" s="276">
        <f>ROUND(BZ68,0)</f>
        <v>0</v>
      </c>
      <c r="L809" s="276">
        <f>ROUND(BZ69,0)</f>
        <v>7748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131*2021*8740*A</v>
      </c>
      <c r="B810" s="276"/>
      <c r="C810" s="278">
        <f>ROUND(CA60,2)</f>
        <v>23.17</v>
      </c>
      <c r="D810" s="276">
        <f>ROUND(CA61,0)</f>
        <v>2485279</v>
      </c>
      <c r="E810" s="276">
        <f>ROUND(CA62,0)</f>
        <v>470948</v>
      </c>
      <c r="F810" s="276">
        <f>ROUND(CA63,0)</f>
        <v>0</v>
      </c>
      <c r="G810" s="276">
        <f>ROUND(CA64,0)</f>
        <v>26147</v>
      </c>
      <c r="H810" s="276">
        <f>ROUND(CA65,0)</f>
        <v>0</v>
      </c>
      <c r="I810" s="276">
        <f>ROUND(CA66,0)</f>
        <v>63916</v>
      </c>
      <c r="J810" s="276">
        <f>ROUND(CA67,0)</f>
        <v>0</v>
      </c>
      <c r="K810" s="276">
        <f>ROUND(CA68,0)</f>
        <v>0</v>
      </c>
      <c r="L810" s="276">
        <f>ROUND(CA69,0)</f>
        <v>42680</v>
      </c>
      <c r="M810" s="276">
        <f>ROUND(CA70,0)</f>
        <v>13978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131*2021*8770*A</v>
      </c>
      <c r="B811" s="276"/>
      <c r="C811" s="278">
        <f>ROUND(CB60,2)</f>
        <v>8.9499999999999993</v>
      </c>
      <c r="D811" s="276">
        <f>ROUND(CB61,0)</f>
        <v>705616</v>
      </c>
      <c r="E811" s="276">
        <f>ROUND(CB62,0)</f>
        <v>177093</v>
      </c>
      <c r="F811" s="276">
        <f>ROUND(CB63,0)</f>
        <v>23150</v>
      </c>
      <c r="G811" s="276">
        <f>ROUND(CB64,0)</f>
        <v>30921</v>
      </c>
      <c r="H811" s="276">
        <f>ROUND(CB65,0)</f>
        <v>0</v>
      </c>
      <c r="I811" s="276">
        <f>ROUND(CB66,0)</f>
        <v>282121</v>
      </c>
      <c r="J811" s="276">
        <f>ROUND(CB67,0)</f>
        <v>534</v>
      </c>
      <c r="K811" s="276">
        <f>ROUND(CB68,0)</f>
        <v>202792</v>
      </c>
      <c r="L811" s="276">
        <f>ROUND(CB69,0)</f>
        <v>3464</v>
      </c>
      <c r="M811" s="276">
        <f>ROUND(CB70,0)</f>
        <v>106746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131*2021*8790*A</v>
      </c>
      <c r="B812" s="276"/>
      <c r="C812" s="278">
        <f>ROUND(CC60,2)</f>
        <v>99.12</v>
      </c>
      <c r="D812" s="276">
        <f>ROUND(CC61,0)</f>
        <v>10939034</v>
      </c>
      <c r="E812" s="276">
        <f>ROUND(CC62,0)</f>
        <v>2106380</v>
      </c>
      <c r="F812" s="276">
        <f>ROUND(CC63,0)</f>
        <v>821833</v>
      </c>
      <c r="G812" s="276">
        <f>ROUND(CC64,0)</f>
        <v>-923210</v>
      </c>
      <c r="H812" s="276">
        <f>ROUND(CC65,0)</f>
        <v>52309</v>
      </c>
      <c r="I812" s="276">
        <f>ROUND(CC66,0)</f>
        <v>3466586</v>
      </c>
      <c r="J812" s="276">
        <f>ROUND(CC67,0)</f>
        <v>-899971</v>
      </c>
      <c r="K812" s="276">
        <f>ROUND(CC68,0)</f>
        <v>8224138</v>
      </c>
      <c r="L812" s="276">
        <f>ROUND(CC69,0)</f>
        <v>-4186540</v>
      </c>
      <c r="M812" s="276">
        <f>ROUND(CC70,0)</f>
        <v>282722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131*2021*9000*A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38747854</v>
      </c>
      <c r="V813" s="277">
        <f>ROUND(CD70,0)</f>
        <v>42214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2616.0200000000009</v>
      </c>
      <c r="D815" s="277">
        <f t="shared" si="22"/>
        <v>282452258</v>
      </c>
      <c r="E815" s="277">
        <f t="shared" si="22"/>
        <v>65333855</v>
      </c>
      <c r="F815" s="277">
        <f t="shared" si="22"/>
        <v>28277768</v>
      </c>
      <c r="G815" s="277">
        <f t="shared" si="22"/>
        <v>101116015</v>
      </c>
      <c r="H815" s="277">
        <f t="shared" si="22"/>
        <v>4701999</v>
      </c>
      <c r="I815" s="277">
        <f t="shared" si="22"/>
        <v>51594520</v>
      </c>
      <c r="J815" s="277">
        <f t="shared" si="22"/>
        <v>27416179</v>
      </c>
      <c r="K815" s="277">
        <f t="shared" si="22"/>
        <v>17979462</v>
      </c>
      <c r="L815" s="277">
        <f>SUM(L734:L813)+SUM(U734:U813)</f>
        <v>44026460</v>
      </c>
      <c r="M815" s="277">
        <f>SUM(M734:M813)+SUM(V734:V813)</f>
        <v>15669826</v>
      </c>
      <c r="N815" s="277">
        <f t="shared" ref="N815:Y815" si="23">SUM(N734:N813)</f>
        <v>1872641866</v>
      </c>
      <c r="O815" s="277">
        <f t="shared" si="23"/>
        <v>940347399</v>
      </c>
      <c r="P815" s="277">
        <f t="shared" si="23"/>
        <v>791823</v>
      </c>
      <c r="Q815" s="277">
        <f t="shared" si="23"/>
        <v>278562</v>
      </c>
      <c r="R815" s="277">
        <f t="shared" si="23"/>
        <v>122691</v>
      </c>
      <c r="S815" s="277">
        <f t="shared" si="23"/>
        <v>1904470</v>
      </c>
      <c r="T815" s="281">
        <f t="shared" si="23"/>
        <v>604.24999999999989</v>
      </c>
      <c r="U815" s="277">
        <f t="shared" si="23"/>
        <v>38747854</v>
      </c>
      <c r="V815" s="277">
        <f t="shared" si="23"/>
        <v>42214</v>
      </c>
      <c r="W815" s="277">
        <f t="shared" si="23"/>
        <v>0</v>
      </c>
      <c r="X815" s="277">
        <f t="shared" si="23"/>
        <v>0</v>
      </c>
      <c r="Y815" s="277">
        <f t="shared" si="23"/>
        <v>183050398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2616.0200000000009</v>
      </c>
      <c r="D816" s="277">
        <f>CE61</f>
        <v>282452255.89000005</v>
      </c>
      <c r="E816" s="277">
        <f>CE62</f>
        <v>65333855</v>
      </c>
      <c r="F816" s="277">
        <f>CE63</f>
        <v>28277767.039999999</v>
      </c>
      <c r="G816" s="277">
        <f>CE64</f>
        <v>101116017.63</v>
      </c>
      <c r="H816" s="280">
        <f>CE65</f>
        <v>4701998.3399999989</v>
      </c>
      <c r="I816" s="280">
        <f>CE66</f>
        <v>51594522.374000005</v>
      </c>
      <c r="J816" s="280">
        <f>CE67</f>
        <v>27416179</v>
      </c>
      <c r="K816" s="280">
        <f>CE68</f>
        <v>17979463.43</v>
      </c>
      <c r="L816" s="280">
        <f>CE69</f>
        <v>44026455.624000005</v>
      </c>
      <c r="M816" s="280">
        <f>CE70</f>
        <v>15669825.300000001</v>
      </c>
      <c r="N816" s="277">
        <f>CE75</f>
        <v>1872641866</v>
      </c>
      <c r="O816" s="277">
        <f>CE73</f>
        <v>940347399</v>
      </c>
      <c r="P816" s="277">
        <f>CE76</f>
        <v>791823</v>
      </c>
      <c r="Q816" s="277">
        <f>CE77</f>
        <v>278562</v>
      </c>
      <c r="R816" s="277">
        <f>CE78</f>
        <v>122691</v>
      </c>
      <c r="S816" s="277">
        <f>CE79</f>
        <v>1904470</v>
      </c>
      <c r="T816" s="281">
        <f>CE80</f>
        <v>604.24999999999989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183050394.93399999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282452256</v>
      </c>
      <c r="E817" s="180">
        <f>C379</f>
        <v>65333855</v>
      </c>
      <c r="F817" s="180">
        <f>C380</f>
        <v>28277767</v>
      </c>
      <c r="G817" s="240">
        <f>C381</f>
        <v>101116018</v>
      </c>
      <c r="H817" s="240">
        <f>C382</f>
        <v>4701998</v>
      </c>
      <c r="I817" s="240">
        <f>C383</f>
        <v>51594522</v>
      </c>
      <c r="J817" s="240">
        <f>C384</f>
        <v>27416179</v>
      </c>
      <c r="K817" s="240">
        <f>C385</f>
        <v>17979462.949999999</v>
      </c>
      <c r="L817" s="240">
        <f>C386+C387+C388+C389</f>
        <v>44026456</v>
      </c>
      <c r="M817" s="240">
        <f>C370</f>
        <v>15669825</v>
      </c>
      <c r="N817" s="180">
        <f>D361</f>
        <v>1872641865.95</v>
      </c>
      <c r="O817" s="180">
        <f>C359</f>
        <v>940347399.09000003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" right="0" top="0.25" bottom="0.25" header="0.5" footer="0.5"/>
  <pageSetup scale="7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S41" transitionEvaluation="1" transitionEntry="1" codeName="Sheet10">
    <pageSetUpPr autoPageBreaks="0"/>
  </sheetPr>
  <dimension ref="A1:CF816"/>
  <sheetViews>
    <sheetView showGridLines="0" topLeftCell="AS41" zoomScale="75" workbookViewId="0">
      <selection activeCell="BL76" sqref="BL7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>
        <v>2085957.0200000003</v>
      </c>
      <c r="D47" s="300">
        <v>0</v>
      </c>
      <c r="E47" s="300">
        <v>6564761.5000000009</v>
      </c>
      <c r="F47" s="300">
        <v>0</v>
      </c>
      <c r="G47" s="300">
        <v>0</v>
      </c>
      <c r="H47" s="300">
        <v>338760.69000000006</v>
      </c>
      <c r="I47" s="300">
        <v>0</v>
      </c>
      <c r="J47" s="300">
        <v>0</v>
      </c>
      <c r="K47" s="300">
        <v>0</v>
      </c>
      <c r="L47" s="300">
        <v>0</v>
      </c>
      <c r="M47" s="300">
        <v>0</v>
      </c>
      <c r="N47" s="300">
        <v>0</v>
      </c>
      <c r="O47" s="300">
        <v>1123794.1100000001</v>
      </c>
      <c r="P47" s="300">
        <v>1948973.99</v>
      </c>
      <c r="Q47" s="300">
        <v>488781.78</v>
      </c>
      <c r="R47" s="300">
        <v>180251.98</v>
      </c>
      <c r="S47" s="300">
        <v>566017.53</v>
      </c>
      <c r="T47" s="300">
        <v>260175.16000000003</v>
      </c>
      <c r="U47" s="300">
        <v>733117.7200000002</v>
      </c>
      <c r="V47" s="300">
        <v>68576.739999999991</v>
      </c>
      <c r="W47" s="300">
        <v>199785.66000000003</v>
      </c>
      <c r="X47" s="300">
        <v>249149.47</v>
      </c>
      <c r="Y47" s="300">
        <v>1021824.2200000001</v>
      </c>
      <c r="Z47" s="300">
        <v>1220353.8399999996</v>
      </c>
      <c r="AA47" s="300">
        <v>107821.92</v>
      </c>
      <c r="AB47" s="300">
        <v>1033779.04</v>
      </c>
      <c r="AC47" s="300">
        <v>375891.16000000003</v>
      </c>
      <c r="AD47" s="300"/>
      <c r="AE47" s="300">
        <v>308305.15999999997</v>
      </c>
      <c r="AF47" s="300">
        <v>685317.46</v>
      </c>
      <c r="AG47" s="300">
        <v>1431772.87</v>
      </c>
      <c r="AH47" s="300">
        <v>0</v>
      </c>
      <c r="AI47" s="300">
        <v>0</v>
      </c>
      <c r="AJ47" s="300">
        <v>429500.37</v>
      </c>
      <c r="AK47" s="300">
        <v>188458.47000000003</v>
      </c>
      <c r="AL47" s="300">
        <v>87523.31</v>
      </c>
      <c r="AM47" s="300">
        <v>0</v>
      </c>
      <c r="AN47" s="300">
        <v>0</v>
      </c>
      <c r="AO47" s="300">
        <v>0</v>
      </c>
      <c r="AP47" s="300">
        <v>0</v>
      </c>
      <c r="AQ47" s="300">
        <v>0</v>
      </c>
      <c r="AR47" s="300">
        <v>0</v>
      </c>
      <c r="AS47" s="300">
        <v>0</v>
      </c>
      <c r="AT47" s="300">
        <v>0</v>
      </c>
      <c r="AU47" s="300">
        <v>0</v>
      </c>
      <c r="AV47" s="300">
        <v>13460794.669999998</v>
      </c>
      <c r="AW47" s="300">
        <v>67190.25</v>
      </c>
      <c r="AX47" s="300">
        <v>0</v>
      </c>
      <c r="AY47" s="300">
        <v>104653</v>
      </c>
      <c r="AZ47" s="300">
        <v>813724.33000000007</v>
      </c>
      <c r="BA47" s="300">
        <v>36075.14</v>
      </c>
      <c r="BB47" s="300">
        <v>501246.75</v>
      </c>
      <c r="BC47" s="300">
        <v>0</v>
      </c>
      <c r="BD47" s="300">
        <v>171337.32</v>
      </c>
      <c r="BE47" s="300">
        <v>590832.3600000001</v>
      </c>
      <c r="BF47" s="300">
        <v>786755.2</v>
      </c>
      <c r="BG47" s="300">
        <v>54958.38</v>
      </c>
      <c r="BH47" s="300">
        <v>2215981.7900000005</v>
      </c>
      <c r="BI47" s="300">
        <v>0</v>
      </c>
      <c r="BJ47" s="300">
        <v>399590.09</v>
      </c>
      <c r="BK47" s="300">
        <v>624660.24000000011</v>
      </c>
      <c r="BL47" s="300">
        <v>696065.91999999993</v>
      </c>
      <c r="BM47" s="300">
        <v>0</v>
      </c>
      <c r="BN47" s="300">
        <v>728729.02999999991</v>
      </c>
      <c r="BO47" s="300">
        <v>57605.120000000003</v>
      </c>
      <c r="BP47" s="300">
        <v>336711.61</v>
      </c>
      <c r="BQ47" s="300"/>
      <c r="BR47" s="300">
        <v>754076</v>
      </c>
      <c r="BS47" s="300">
        <v>24820.79</v>
      </c>
      <c r="BT47" s="300">
        <v>24273.87</v>
      </c>
      <c r="BU47" s="300">
        <v>0</v>
      </c>
      <c r="BV47" s="300">
        <v>398412.55000000005</v>
      </c>
      <c r="BW47" s="300">
        <v>68751.039999999994</v>
      </c>
      <c r="BX47" s="300">
        <v>279868.24000000005</v>
      </c>
      <c r="BY47" s="300">
        <v>321864.07</v>
      </c>
      <c r="BZ47" s="300">
        <v>796530.69999999984</v>
      </c>
      <c r="CA47" s="300">
        <v>335503.28000000003</v>
      </c>
      <c r="CB47" s="300">
        <v>164456.16999999998</v>
      </c>
      <c r="CC47" s="300">
        <v>1046917.7400000001</v>
      </c>
      <c r="CD47" s="295"/>
      <c r="CE47" s="295">
        <f>SUM(C47:CC47)</f>
        <v>47561036.820000015</v>
      </c>
      <c r="CF47" s="2"/>
    </row>
    <row r="48" spans="1:84" ht="12.65" customHeight="1" x14ac:dyDescent="0.35">
      <c r="A48" s="295" t="s">
        <v>205</v>
      </c>
      <c r="B48" s="299">
        <v>16630926.16</v>
      </c>
      <c r="C48" s="301">
        <f>ROUND(((B48/CE61)*C61),0)</f>
        <v>827642</v>
      </c>
      <c r="D48" s="301">
        <f>ROUND(((B48/CE61)*D61),0)</f>
        <v>0</v>
      </c>
      <c r="E48" s="295">
        <f>ROUND(((B48/CE61)*E61),0)</f>
        <v>2139435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121819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442052</v>
      </c>
      <c r="P48" s="295">
        <f>ROUND(((B48/CE61)*P61),0)</f>
        <v>726762</v>
      </c>
      <c r="Q48" s="295">
        <f>ROUND(((B48/CE61)*Q61),0)</f>
        <v>181847</v>
      </c>
      <c r="R48" s="295">
        <f>ROUND(((B48/CE61)*R61),0)</f>
        <v>51836</v>
      </c>
      <c r="S48" s="295">
        <f>ROUND(((B48/CE61)*S61),0)</f>
        <v>151489</v>
      </c>
      <c r="T48" s="295">
        <f>ROUND(((B48/CE61)*T61),0)</f>
        <v>116774</v>
      </c>
      <c r="U48" s="295">
        <f>ROUND(((B48/CE61)*U61),0)</f>
        <v>244141</v>
      </c>
      <c r="V48" s="295">
        <f>ROUND(((B48/CE61)*V61),0)</f>
        <v>22243</v>
      </c>
      <c r="W48" s="295">
        <f>ROUND(((B48/CE61)*W61),0)</f>
        <v>75173</v>
      </c>
      <c r="X48" s="295">
        <f>ROUND(((B48/CE61)*X61),0)</f>
        <v>84660</v>
      </c>
      <c r="Y48" s="295">
        <f>ROUND(((B48/CE61)*Y61),0)</f>
        <v>348122</v>
      </c>
      <c r="Z48" s="295">
        <f>ROUND(((B48/CE61)*Z61),0)</f>
        <v>444636</v>
      </c>
      <c r="AA48" s="295">
        <f>ROUND(((B48/CE61)*AA61),0)</f>
        <v>41763</v>
      </c>
      <c r="AB48" s="295">
        <f>ROUND(((B48/CE61)*AB61),0)</f>
        <v>389761</v>
      </c>
      <c r="AC48" s="295">
        <f>ROUND(((B48/CE61)*AC61),0)</f>
        <v>118466</v>
      </c>
      <c r="AD48" s="295">
        <f>ROUND(((B48/CE61)*AD61),0)</f>
        <v>0</v>
      </c>
      <c r="AE48" s="295">
        <f>ROUND(((B48/CE61)*AE61),0)</f>
        <v>109248</v>
      </c>
      <c r="AF48" s="295">
        <f>ROUND(((B48/CE61)*AF61),0)</f>
        <v>189943</v>
      </c>
      <c r="AG48" s="295">
        <f>ROUND(((B48/CE61)*AG61),0)</f>
        <v>504019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142361</v>
      </c>
      <c r="AK48" s="295">
        <f>ROUND(((B48/CE61)*AK61),0)</f>
        <v>67673</v>
      </c>
      <c r="AL48" s="295">
        <f>ROUND(((B48/CE61)*AL61),0)</f>
        <v>31502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4968773</v>
      </c>
      <c r="AW48" s="295">
        <f>ROUND(((B48/CE61)*AW61),0)</f>
        <v>21563</v>
      </c>
      <c r="AX48" s="295">
        <f>ROUND(((B48/CE61)*AX61),0)</f>
        <v>0</v>
      </c>
      <c r="AY48" s="295">
        <f>ROUND(((B48/CE61)*AY61),0)</f>
        <v>28314</v>
      </c>
      <c r="AZ48" s="295">
        <f>ROUND(((B48/CE61)*AZ61),0)</f>
        <v>198924</v>
      </c>
      <c r="BA48" s="295">
        <f>ROUND(((B48/CE61)*BA61),0)</f>
        <v>11486</v>
      </c>
      <c r="BB48" s="295">
        <f>ROUND(((B48/CE61)*BB61),0)</f>
        <v>173568</v>
      </c>
      <c r="BC48" s="295">
        <f>ROUND(((B48/CE61)*BC61),0)</f>
        <v>0</v>
      </c>
      <c r="BD48" s="295">
        <f>ROUND(((B48/CE61)*BD61),0)</f>
        <v>48650</v>
      </c>
      <c r="BE48" s="295">
        <f>ROUND(((B48/CE61)*BE61),0)</f>
        <v>169011</v>
      </c>
      <c r="BF48" s="295">
        <f>ROUND(((B48/CE61)*BF61),0)</f>
        <v>210661</v>
      </c>
      <c r="BG48" s="295">
        <f>ROUND(((B48/CE61)*BG61),0)</f>
        <v>20799</v>
      </c>
      <c r="BH48" s="295">
        <f>ROUND(((B48/CE61)*BH61),0)</f>
        <v>816628</v>
      </c>
      <c r="BI48" s="295">
        <f>ROUND(((B48/CE61)*BI61),0)</f>
        <v>0</v>
      </c>
      <c r="BJ48" s="295">
        <f>ROUND(((B48/CE61)*BJ61),0)</f>
        <v>111318</v>
      </c>
      <c r="BK48" s="295">
        <f>ROUND(((B48/CE61)*BK61),0)</f>
        <v>192555</v>
      </c>
      <c r="BL48" s="295">
        <f>ROUND(((B48/CE61)*BL61),0)</f>
        <v>193079</v>
      </c>
      <c r="BM48" s="295">
        <f>ROUND(((B48/CE61)*BM61),0)</f>
        <v>0</v>
      </c>
      <c r="BN48" s="295">
        <f>ROUND(((B48/CE61)*BN61),0)</f>
        <v>284982</v>
      </c>
      <c r="BO48" s="295">
        <f>ROUND(((B48/CE61)*BO61),0)</f>
        <v>18567</v>
      </c>
      <c r="BP48" s="295">
        <f>ROUND(((B48/CE61)*BP61),0)</f>
        <v>117238</v>
      </c>
      <c r="BQ48" s="295">
        <f>ROUND(((B48/CE61)*BQ61),0)</f>
        <v>0</v>
      </c>
      <c r="BR48" s="295">
        <f>ROUND(((B48/CE61)*BR61),0)</f>
        <v>134410</v>
      </c>
      <c r="BS48" s="295">
        <f>ROUND(((B48/CE61)*BS61),0)</f>
        <v>7178</v>
      </c>
      <c r="BT48" s="295">
        <f>ROUND(((B48/CE61)*BT61),0)</f>
        <v>7654</v>
      </c>
      <c r="BU48" s="295">
        <f>ROUND(((B48/CE61)*BU61),0)</f>
        <v>0</v>
      </c>
      <c r="BV48" s="295">
        <f>ROUND(((B48/CE61)*BV61),0)</f>
        <v>121084</v>
      </c>
      <c r="BW48" s="295">
        <f>ROUND(((B48/CE61)*BW61),0)</f>
        <v>18709</v>
      </c>
      <c r="BX48" s="295">
        <f>ROUND(((B48/CE61)*BX61),0)</f>
        <v>106746</v>
      </c>
      <c r="BY48" s="295">
        <f>ROUND(((B48/CE61)*BY61),0)</f>
        <v>139325</v>
      </c>
      <c r="BZ48" s="295">
        <f>ROUND(((B48/CE61)*BZ61),0)</f>
        <v>252248</v>
      </c>
      <c r="CA48" s="295">
        <f>ROUND(((B48/CE61)*CA61),0)</f>
        <v>168327</v>
      </c>
      <c r="CB48" s="295">
        <f>ROUND(((B48/CE61)*CB61),0)</f>
        <v>52082</v>
      </c>
      <c r="CC48" s="295">
        <f>ROUND(((B48/CE61)*CC61),0)</f>
        <v>463681</v>
      </c>
      <c r="CD48" s="295"/>
      <c r="CE48" s="295">
        <f>SUM(C48:CD48)</f>
        <v>16630927</v>
      </c>
      <c r="CF48" s="2"/>
    </row>
    <row r="49" spans="1:84" ht="12.65" customHeight="1" x14ac:dyDescent="0.35">
      <c r="A49" s="295" t="s">
        <v>206</v>
      </c>
      <c r="B49" s="295">
        <f>B47+B48</f>
        <v>16630926.16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>
        <v>402340.69000000006</v>
      </c>
      <c r="D51" s="300"/>
      <c r="E51" s="300">
        <v>586792.30999999994</v>
      </c>
      <c r="F51" s="300"/>
      <c r="G51" s="300"/>
      <c r="H51" s="300">
        <v>24049.83</v>
      </c>
      <c r="I51" s="300"/>
      <c r="J51" s="300"/>
      <c r="K51" s="300"/>
      <c r="L51" s="300"/>
      <c r="M51" s="300"/>
      <c r="N51" s="300"/>
      <c r="O51" s="300">
        <v>87282.83</v>
      </c>
      <c r="P51" s="300">
        <v>2651061.7899999996</v>
      </c>
      <c r="Q51" s="300">
        <v>51233.11</v>
      </c>
      <c r="R51" s="300">
        <v>214413.82</v>
      </c>
      <c r="S51" s="300">
        <v>1539783.6199999999</v>
      </c>
      <c r="T51" s="300">
        <v>21325.84</v>
      </c>
      <c r="U51" s="300">
        <v>324196.34999999998</v>
      </c>
      <c r="V51" s="300">
        <v>56369.62</v>
      </c>
      <c r="W51" s="300">
        <v>596906.18000000005</v>
      </c>
      <c r="X51" s="300">
        <v>546585.91999999993</v>
      </c>
      <c r="Y51" s="300">
        <v>940926.74000000011</v>
      </c>
      <c r="Z51" s="300">
        <v>1701000.29</v>
      </c>
      <c r="AA51" s="300">
        <v>139387.63</v>
      </c>
      <c r="AB51" s="300">
        <v>489642.35</v>
      </c>
      <c r="AC51" s="300">
        <v>39529.75</v>
      </c>
      <c r="AD51" s="300"/>
      <c r="AE51" s="300"/>
      <c r="AF51" s="300">
        <v>22671.47</v>
      </c>
      <c r="AG51" s="300">
        <v>138626.41</v>
      </c>
      <c r="AH51" s="300"/>
      <c r="AI51" s="300"/>
      <c r="AJ51" s="300">
        <v>16017.83</v>
      </c>
      <c r="AK51" s="300"/>
      <c r="AL51" s="300">
        <v>7965.87</v>
      </c>
      <c r="AM51" s="300"/>
      <c r="AN51" s="300"/>
      <c r="AO51" s="300"/>
      <c r="AP51" s="300"/>
      <c r="AQ51" s="300"/>
      <c r="AR51" s="300"/>
      <c r="AS51" s="300"/>
      <c r="AT51" s="300"/>
      <c r="AU51" s="300"/>
      <c r="AV51" s="300">
        <v>3539767.96</v>
      </c>
      <c r="AW51" s="300"/>
      <c r="AX51" s="300"/>
      <c r="AY51" s="300"/>
      <c r="AZ51" s="300">
        <v>48164.89</v>
      </c>
      <c r="BA51" s="300"/>
      <c r="BB51" s="300">
        <v>5020.93</v>
      </c>
      <c r="BC51" s="300"/>
      <c r="BD51" s="300">
        <v>76446.8</v>
      </c>
      <c r="BE51" s="300">
        <v>447861.13000000006</v>
      </c>
      <c r="BF51" s="300">
        <v>22074.46</v>
      </c>
      <c r="BG51" s="300"/>
      <c r="BH51" s="300">
        <v>7366144.4499999993</v>
      </c>
      <c r="BI51" s="300"/>
      <c r="BJ51" s="300">
        <v>42148.630000000005</v>
      </c>
      <c r="BK51" s="300">
        <v>20848.310000000001</v>
      </c>
      <c r="BL51" s="300">
        <v>6058.25</v>
      </c>
      <c r="BM51" s="300"/>
      <c r="BN51" s="300">
        <v>576.36</v>
      </c>
      <c r="BO51" s="300"/>
      <c r="BP51" s="300">
        <v>6741.04</v>
      </c>
      <c r="BQ51" s="300"/>
      <c r="BR51" s="300">
        <v>6612.29</v>
      </c>
      <c r="BS51" s="300">
        <v>11674.51</v>
      </c>
      <c r="BT51" s="300"/>
      <c r="BU51" s="300"/>
      <c r="BV51" s="300"/>
      <c r="BW51" s="300">
        <v>2297.46</v>
      </c>
      <c r="BX51" s="300"/>
      <c r="BY51" s="300"/>
      <c r="BZ51" s="300"/>
      <c r="CA51" s="300"/>
      <c r="CB51" s="300">
        <v>533.4</v>
      </c>
      <c r="CC51" s="300">
        <v>287867.69</v>
      </c>
      <c r="CD51" s="295"/>
      <c r="CE51" s="295">
        <f>SUM(C51:CD51)</f>
        <v>22488948.809999995</v>
      </c>
      <c r="CF51" s="2"/>
    </row>
    <row r="52" spans="1:84" ht="12.65" customHeight="1" x14ac:dyDescent="0.35">
      <c r="A52" s="302" t="s">
        <v>208</v>
      </c>
      <c r="B52" s="300">
        <v>9089883.9399999995</v>
      </c>
      <c r="C52" s="295">
        <f>ROUND((B52/(CE76+CF76)*C76),0)</f>
        <v>457965</v>
      </c>
      <c r="D52" s="295">
        <f>ROUND((B52/(CE76+CF76)*D76),0)</f>
        <v>0</v>
      </c>
      <c r="E52" s="295">
        <f>ROUND((B52/(CE76+CF76)*E76),0)</f>
        <v>1821546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100339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271790</v>
      </c>
      <c r="P52" s="295">
        <f>ROUND((B52/(CE76+CF76)*P76),0)</f>
        <v>1011002</v>
      </c>
      <c r="Q52" s="295">
        <f>ROUND((B52/(CE76+CF76)*Q76),0)</f>
        <v>135517</v>
      </c>
      <c r="R52" s="295">
        <f>ROUND((B52/(CE76+CF76)*R76),0)</f>
        <v>5343</v>
      </c>
      <c r="S52" s="295">
        <f>ROUND((B52/(CE76+CF76)*S76),0)</f>
        <v>178140</v>
      </c>
      <c r="T52" s="295">
        <f>ROUND((B52/(CE76+CF76)*T76),0)</f>
        <v>75699</v>
      </c>
      <c r="U52" s="295">
        <f>ROUND((B52/(CE76+CF76)*U76),0)</f>
        <v>192021</v>
      </c>
      <c r="V52" s="295">
        <f>ROUND((B52/(CE76+CF76)*V76),0)</f>
        <v>5224</v>
      </c>
      <c r="W52" s="295">
        <f>ROUND((B52/(CE76+CF76)*W76),0)</f>
        <v>29199</v>
      </c>
      <c r="X52" s="295">
        <f>ROUND((B52/(CE76+CF76)*X76),0)</f>
        <v>22332</v>
      </c>
      <c r="Y52" s="295">
        <f>ROUND((B52/(CE76+CF76)*Y76),0)</f>
        <v>621024</v>
      </c>
      <c r="Z52" s="295">
        <f>ROUND((B52/(CE76+CF76)*Z76),0)</f>
        <v>209766</v>
      </c>
      <c r="AA52" s="295">
        <f>ROUND((B52/(CE76+CF76)*AA76),0)</f>
        <v>61536</v>
      </c>
      <c r="AB52" s="295">
        <f>ROUND((B52/(CE76+CF76)*AB76),0)</f>
        <v>104779</v>
      </c>
      <c r="AC52" s="295">
        <f>ROUND((B52/(CE76+CF76)*AC76),0)</f>
        <v>19920</v>
      </c>
      <c r="AD52" s="295">
        <f>ROUND((B52/(CE76+CF76)*AD76),0)</f>
        <v>0</v>
      </c>
      <c r="AE52" s="295">
        <f>ROUND((B52/(CE76+CF76)*AE76),0)</f>
        <v>30176</v>
      </c>
      <c r="AF52" s="295">
        <f>ROUND((B52/(CE76+CF76)*AF76),0)</f>
        <v>0</v>
      </c>
      <c r="AG52" s="295">
        <f>ROUND((B52/(CE76+CF76)*AG76),0)</f>
        <v>550269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10952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57185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92703</v>
      </c>
      <c r="AZ52" s="295">
        <f>ROUND((B52/(CE76+CF76)*AZ76),0)</f>
        <v>131581</v>
      </c>
      <c r="BA52" s="295">
        <f>ROUND((B52/(CE76+CF76)*BA76),0)</f>
        <v>12328</v>
      </c>
      <c r="BB52" s="295">
        <f>ROUND((B52/(CE76+CF76)*BB76),0)</f>
        <v>19387</v>
      </c>
      <c r="BC52" s="295">
        <f>ROUND((B52/(CE76+CF76)*BC76),0)</f>
        <v>0</v>
      </c>
      <c r="BD52" s="295">
        <f>ROUND((B52/(CE76+CF76)*BD76),0)</f>
        <v>0</v>
      </c>
      <c r="BE52" s="295">
        <f>ROUND((B52/(CE76+CF76)*BE76),0)</f>
        <v>2394606</v>
      </c>
      <c r="BF52" s="295">
        <f>ROUND((B52/(CE76+CF76)*BF76),0)</f>
        <v>23546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0</v>
      </c>
      <c r="BM52" s="295">
        <f>ROUND((B52/(CE76+CF76)*BM76),0)</f>
        <v>0</v>
      </c>
      <c r="BN52" s="295">
        <f>ROUND((B52/(CE76+CF76)*BN76),0)</f>
        <v>275682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10138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89136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69054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9089885</v>
      </c>
      <c r="CF52" s="2"/>
    </row>
    <row r="53" spans="1:84" ht="12.65" customHeight="1" x14ac:dyDescent="0.35">
      <c r="A53" s="295" t="s">
        <v>206</v>
      </c>
      <c r="B53" s="295">
        <f>B51+B52</f>
        <v>9089883.9399999995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11378</v>
      </c>
      <c r="D59" s="300"/>
      <c r="E59" s="300">
        <v>49523</v>
      </c>
      <c r="F59" s="300"/>
      <c r="G59" s="300"/>
      <c r="H59" s="300">
        <v>3238</v>
      </c>
      <c r="I59" s="300"/>
      <c r="J59" s="300"/>
      <c r="K59" s="300"/>
      <c r="L59" s="300"/>
      <c r="M59" s="300"/>
      <c r="N59" s="300"/>
      <c r="O59" s="300">
        <v>3554</v>
      </c>
      <c r="P59" s="185">
        <v>1175285</v>
      </c>
      <c r="Q59" s="185">
        <v>665810</v>
      </c>
      <c r="R59" s="185">
        <v>1280976</v>
      </c>
      <c r="S59" s="248"/>
      <c r="T59" s="248"/>
      <c r="U59" s="224">
        <v>722237</v>
      </c>
      <c r="V59" s="185">
        <v>26307</v>
      </c>
      <c r="W59" s="185">
        <v>61628.02</v>
      </c>
      <c r="X59" s="185">
        <v>130730.91</v>
      </c>
      <c r="Y59" s="185">
        <v>128924</v>
      </c>
      <c r="Z59" s="185">
        <v>22745</v>
      </c>
      <c r="AA59" s="185">
        <v>18920.07</v>
      </c>
      <c r="AB59" s="248"/>
      <c r="AC59" s="185"/>
      <c r="AD59" s="185"/>
      <c r="AE59" s="185"/>
      <c r="AF59" s="185">
        <v>38676</v>
      </c>
      <c r="AG59" s="185">
        <v>47738</v>
      </c>
      <c r="AH59" s="185"/>
      <c r="AI59" s="185"/>
      <c r="AJ59" s="185">
        <v>21215.5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281943</v>
      </c>
      <c r="AZ59" s="185">
        <v>526911</v>
      </c>
      <c r="BA59" s="248"/>
      <c r="BB59" s="248"/>
      <c r="BC59" s="248"/>
      <c r="BD59" s="248"/>
      <c r="BE59" s="185">
        <v>614209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116.45</v>
      </c>
      <c r="D60" s="187"/>
      <c r="E60" s="187">
        <v>373.97399999999999</v>
      </c>
      <c r="F60" s="223"/>
      <c r="G60" s="187"/>
      <c r="H60" s="187">
        <v>19.760000000000002</v>
      </c>
      <c r="I60" s="187"/>
      <c r="J60" s="223"/>
      <c r="K60" s="187"/>
      <c r="L60" s="187"/>
      <c r="M60" s="187"/>
      <c r="N60" s="187"/>
      <c r="O60" s="187">
        <v>66.010000000000005</v>
      </c>
      <c r="P60" s="221">
        <v>111.47</v>
      </c>
      <c r="Q60" s="221">
        <v>24.23</v>
      </c>
      <c r="R60" s="221">
        <v>10.09</v>
      </c>
      <c r="S60" s="221">
        <v>44.77</v>
      </c>
      <c r="T60" s="221">
        <v>15.96</v>
      </c>
      <c r="U60" s="221">
        <v>54.67</v>
      </c>
      <c r="V60" s="221">
        <v>5.22</v>
      </c>
      <c r="W60" s="221">
        <v>10.38</v>
      </c>
      <c r="X60" s="221">
        <v>13.94</v>
      </c>
      <c r="Y60" s="221">
        <v>58.28</v>
      </c>
      <c r="Z60" s="221">
        <v>70.930000000000007</v>
      </c>
      <c r="AA60" s="221">
        <v>5.56</v>
      </c>
      <c r="AB60" s="221">
        <v>58.04</v>
      </c>
      <c r="AC60" s="221">
        <v>20.51</v>
      </c>
      <c r="AD60" s="221"/>
      <c r="AE60" s="221">
        <v>18.63</v>
      </c>
      <c r="AF60" s="221">
        <v>47.73</v>
      </c>
      <c r="AG60" s="221">
        <v>94</v>
      </c>
      <c r="AH60" s="221"/>
      <c r="AI60" s="221"/>
      <c r="AJ60" s="221">
        <v>26.63</v>
      </c>
      <c r="AK60" s="221">
        <v>12.05</v>
      </c>
      <c r="AL60" s="221">
        <v>5.04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496.14400000000001</v>
      </c>
      <c r="AW60" s="221">
        <v>3.87</v>
      </c>
      <c r="AX60" s="221"/>
      <c r="AY60" s="221">
        <v>6.55</v>
      </c>
      <c r="AZ60" s="221">
        <v>61.71</v>
      </c>
      <c r="BA60" s="221">
        <v>4.21</v>
      </c>
      <c r="BB60" s="221">
        <v>28.27</v>
      </c>
      <c r="BC60" s="221"/>
      <c r="BD60" s="221">
        <v>10.9</v>
      </c>
      <c r="BE60" s="221">
        <v>33.92</v>
      </c>
      <c r="BF60" s="221">
        <v>69.83</v>
      </c>
      <c r="BG60" s="221">
        <v>6.65</v>
      </c>
      <c r="BH60" s="221">
        <v>113.95</v>
      </c>
      <c r="BI60" s="221"/>
      <c r="BJ60" s="221">
        <v>20.65</v>
      </c>
      <c r="BK60" s="221">
        <v>40.43</v>
      </c>
      <c r="BL60" s="221">
        <v>56.25</v>
      </c>
      <c r="BM60" s="221"/>
      <c r="BN60" s="221">
        <v>14.6</v>
      </c>
      <c r="BO60" s="221">
        <v>3.88</v>
      </c>
      <c r="BP60" s="221">
        <v>17.36</v>
      </c>
      <c r="BQ60" s="221"/>
      <c r="BR60" s="221">
        <v>21.61</v>
      </c>
      <c r="BS60" s="221">
        <v>1.47</v>
      </c>
      <c r="BT60" s="221">
        <v>1.59</v>
      </c>
      <c r="BU60" s="221"/>
      <c r="BV60" s="221">
        <v>27.94</v>
      </c>
      <c r="BW60" s="221">
        <v>3.9</v>
      </c>
      <c r="BX60" s="221">
        <v>15.08</v>
      </c>
      <c r="BY60" s="221">
        <v>21.47</v>
      </c>
      <c r="BZ60" s="221">
        <v>49.86</v>
      </c>
      <c r="CA60" s="221">
        <v>25.97</v>
      </c>
      <c r="CB60" s="221">
        <v>10.48</v>
      </c>
      <c r="CC60" s="221">
        <v>67.459999999999994</v>
      </c>
      <c r="CD60" s="305" t="s">
        <v>221</v>
      </c>
      <c r="CE60" s="307">
        <f t="shared" ref="CE60:CE70" si="0">SUM(C60:CD60)</f>
        <v>2520.328</v>
      </c>
      <c r="CF60" s="2"/>
    </row>
    <row r="61" spans="1:84" ht="12.65" customHeight="1" x14ac:dyDescent="0.35">
      <c r="A61" s="302" t="s">
        <v>235</v>
      </c>
      <c r="B61" s="295"/>
      <c r="C61" s="300">
        <v>13152248.300000004</v>
      </c>
      <c r="D61" s="300"/>
      <c r="E61" s="300">
        <v>33998244.370000005</v>
      </c>
      <c r="F61" s="185"/>
      <c r="G61" s="300"/>
      <c r="H61" s="300">
        <v>1935853.3699999999</v>
      </c>
      <c r="I61" s="185"/>
      <c r="J61" s="185"/>
      <c r="K61" s="185"/>
      <c r="L61" s="185"/>
      <c r="M61" s="300"/>
      <c r="N61" s="300"/>
      <c r="O61" s="300">
        <v>7024753.4500000011</v>
      </c>
      <c r="P61" s="185">
        <v>11549139.970000003</v>
      </c>
      <c r="Q61" s="185">
        <v>2889778.2300000004</v>
      </c>
      <c r="R61" s="185">
        <v>823733.60000000009</v>
      </c>
      <c r="S61" s="185">
        <v>2407351.1999999993</v>
      </c>
      <c r="T61" s="185">
        <v>1855676.43</v>
      </c>
      <c r="U61" s="185">
        <v>3879705.6500000008</v>
      </c>
      <c r="V61" s="185">
        <v>353466.85000000003</v>
      </c>
      <c r="W61" s="185">
        <v>1194589.42</v>
      </c>
      <c r="X61" s="185">
        <v>1345355.65</v>
      </c>
      <c r="Y61" s="185">
        <v>5532080.6500000004</v>
      </c>
      <c r="Z61" s="185">
        <v>7065803.5400000038</v>
      </c>
      <c r="AA61" s="185">
        <v>663667.08000000007</v>
      </c>
      <c r="AB61" s="185">
        <v>6193774.0200000014</v>
      </c>
      <c r="AC61" s="185">
        <v>1882565.9500000002</v>
      </c>
      <c r="AD61" s="185"/>
      <c r="AE61" s="185">
        <v>1736090.05</v>
      </c>
      <c r="AF61" s="185">
        <v>3018425.4400000004</v>
      </c>
      <c r="AG61" s="185">
        <v>8009482.4899999984</v>
      </c>
      <c r="AH61" s="185"/>
      <c r="AI61" s="185"/>
      <c r="AJ61" s="185">
        <v>2262291.120000001</v>
      </c>
      <c r="AK61" s="185">
        <v>1075399.0600000003</v>
      </c>
      <c r="AL61" s="185">
        <v>500609.76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78959890.649999961</v>
      </c>
      <c r="AW61" s="185">
        <v>342658.66</v>
      </c>
      <c r="AX61" s="185"/>
      <c r="AY61" s="185">
        <v>449942.02</v>
      </c>
      <c r="AZ61" s="185">
        <v>3161145.649999999</v>
      </c>
      <c r="BA61" s="185">
        <v>182520.94</v>
      </c>
      <c r="BB61" s="185">
        <v>2758209.5200000005</v>
      </c>
      <c r="BC61" s="185"/>
      <c r="BD61" s="185">
        <v>773102.88000000012</v>
      </c>
      <c r="BE61" s="185">
        <v>2685784.8499999992</v>
      </c>
      <c r="BF61" s="185">
        <v>3347661.1399999992</v>
      </c>
      <c r="BG61" s="185">
        <v>330521.54000000004</v>
      </c>
      <c r="BH61" s="185">
        <v>12977215.549999997</v>
      </c>
      <c r="BI61" s="185"/>
      <c r="BJ61" s="185">
        <v>1768978.9000000001</v>
      </c>
      <c r="BK61" s="185">
        <v>3059930.1</v>
      </c>
      <c r="BL61" s="185">
        <v>3068261.43</v>
      </c>
      <c r="BM61" s="185"/>
      <c r="BN61" s="185">
        <v>4528712.28</v>
      </c>
      <c r="BO61" s="185">
        <v>295055.96000000008</v>
      </c>
      <c r="BP61" s="185">
        <v>1863052.4800000002</v>
      </c>
      <c r="BQ61" s="185"/>
      <c r="BR61" s="185">
        <v>2135940.3699999996</v>
      </c>
      <c r="BS61" s="185">
        <v>114072.79</v>
      </c>
      <c r="BT61" s="185">
        <v>121639.32</v>
      </c>
      <c r="BU61" s="185"/>
      <c r="BV61" s="185">
        <v>1924179.13</v>
      </c>
      <c r="BW61" s="185">
        <v>297314.16000000003</v>
      </c>
      <c r="BX61" s="185">
        <v>1696317.59</v>
      </c>
      <c r="BY61" s="185">
        <v>2214041.6000000006</v>
      </c>
      <c r="BZ61" s="185">
        <v>4008531.1400000011</v>
      </c>
      <c r="CA61" s="185">
        <v>2674921.38</v>
      </c>
      <c r="CB61" s="185">
        <v>827639.37</v>
      </c>
      <c r="CC61" s="185">
        <v>7368457.4600000009</v>
      </c>
      <c r="CD61" s="305" t="s">
        <v>221</v>
      </c>
      <c r="CE61" s="295">
        <f t="shared" si="0"/>
        <v>264285784.51000002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2913599</v>
      </c>
      <c r="D62" s="295">
        <f t="shared" si="1"/>
        <v>0</v>
      </c>
      <c r="E62" s="295">
        <f t="shared" si="1"/>
        <v>8704197</v>
      </c>
      <c r="F62" s="295">
        <f t="shared" si="1"/>
        <v>0</v>
      </c>
      <c r="G62" s="295">
        <f t="shared" si="1"/>
        <v>0</v>
      </c>
      <c r="H62" s="295">
        <f t="shared" si="1"/>
        <v>460580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1565846</v>
      </c>
      <c r="P62" s="295">
        <f t="shared" si="1"/>
        <v>2675736</v>
      </c>
      <c r="Q62" s="295">
        <f t="shared" si="1"/>
        <v>670629</v>
      </c>
      <c r="R62" s="295">
        <f t="shared" si="1"/>
        <v>232088</v>
      </c>
      <c r="S62" s="295">
        <f t="shared" si="1"/>
        <v>717507</v>
      </c>
      <c r="T62" s="295">
        <f t="shared" si="1"/>
        <v>376949</v>
      </c>
      <c r="U62" s="295">
        <f t="shared" si="1"/>
        <v>977259</v>
      </c>
      <c r="V62" s="295">
        <f t="shared" si="1"/>
        <v>90820</v>
      </c>
      <c r="W62" s="295">
        <f t="shared" si="1"/>
        <v>274959</v>
      </c>
      <c r="X62" s="295">
        <f t="shared" si="1"/>
        <v>333809</v>
      </c>
      <c r="Y62" s="295">
        <f t="shared" si="1"/>
        <v>1369946</v>
      </c>
      <c r="Z62" s="295">
        <f t="shared" si="1"/>
        <v>1664990</v>
      </c>
      <c r="AA62" s="295">
        <f t="shared" si="1"/>
        <v>149585</v>
      </c>
      <c r="AB62" s="295">
        <f t="shared" si="1"/>
        <v>1423540</v>
      </c>
      <c r="AC62" s="295">
        <f t="shared" si="1"/>
        <v>494357</v>
      </c>
      <c r="AD62" s="295">
        <f t="shared" si="1"/>
        <v>0</v>
      </c>
      <c r="AE62" s="295">
        <f t="shared" si="1"/>
        <v>417553</v>
      </c>
      <c r="AF62" s="295">
        <f t="shared" si="1"/>
        <v>875260</v>
      </c>
      <c r="AG62" s="295">
        <f t="shared" si="1"/>
        <v>1935792</v>
      </c>
      <c r="AH62" s="295">
        <f t="shared" si="1"/>
        <v>0</v>
      </c>
      <c r="AI62" s="295">
        <f t="shared" si="1"/>
        <v>0</v>
      </c>
      <c r="AJ62" s="295">
        <f t="shared" si="1"/>
        <v>571861</v>
      </c>
      <c r="AK62" s="295">
        <f t="shared" si="1"/>
        <v>256131</v>
      </c>
      <c r="AL62" s="295">
        <f t="shared" si="1"/>
        <v>119025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18429568</v>
      </c>
      <c r="AW62" s="295">
        <f t="shared" si="1"/>
        <v>88753</v>
      </c>
      <c r="AX62" s="295">
        <f t="shared" si="1"/>
        <v>0</v>
      </c>
      <c r="AY62" s="295">
        <f>ROUND(AY47+AY48,0)</f>
        <v>132967</v>
      </c>
      <c r="AZ62" s="295">
        <f>ROUND(AZ47+AZ48,0)</f>
        <v>1012648</v>
      </c>
      <c r="BA62" s="295">
        <f>ROUND(BA47+BA48,0)</f>
        <v>47561</v>
      </c>
      <c r="BB62" s="295">
        <f t="shared" si="1"/>
        <v>674815</v>
      </c>
      <c r="BC62" s="295">
        <f t="shared" si="1"/>
        <v>0</v>
      </c>
      <c r="BD62" s="295">
        <f t="shared" si="1"/>
        <v>219987</v>
      </c>
      <c r="BE62" s="295">
        <f t="shared" si="1"/>
        <v>759843</v>
      </c>
      <c r="BF62" s="295">
        <f t="shared" si="1"/>
        <v>997416</v>
      </c>
      <c r="BG62" s="295">
        <f t="shared" si="1"/>
        <v>75757</v>
      </c>
      <c r="BH62" s="295">
        <f t="shared" si="1"/>
        <v>3032610</v>
      </c>
      <c r="BI62" s="295">
        <f t="shared" si="1"/>
        <v>0</v>
      </c>
      <c r="BJ62" s="295">
        <f t="shared" si="1"/>
        <v>510908</v>
      </c>
      <c r="BK62" s="295">
        <f t="shared" si="1"/>
        <v>817215</v>
      </c>
      <c r="BL62" s="295">
        <f t="shared" si="1"/>
        <v>889145</v>
      </c>
      <c r="BM62" s="295">
        <f t="shared" si="1"/>
        <v>0</v>
      </c>
      <c r="BN62" s="295">
        <f t="shared" si="1"/>
        <v>1013711</v>
      </c>
      <c r="BO62" s="295">
        <f t="shared" ref="BO62:CC62" si="2">ROUND(BO47+BO48,0)</f>
        <v>76172</v>
      </c>
      <c r="BP62" s="295">
        <f t="shared" si="2"/>
        <v>453950</v>
      </c>
      <c r="BQ62" s="295">
        <f t="shared" si="2"/>
        <v>0</v>
      </c>
      <c r="BR62" s="295">
        <f t="shared" si="2"/>
        <v>888486</v>
      </c>
      <c r="BS62" s="295">
        <f t="shared" si="2"/>
        <v>31999</v>
      </c>
      <c r="BT62" s="295">
        <f t="shared" si="2"/>
        <v>31928</v>
      </c>
      <c r="BU62" s="295">
        <f t="shared" si="2"/>
        <v>0</v>
      </c>
      <c r="BV62" s="295">
        <f t="shared" si="2"/>
        <v>519497</v>
      </c>
      <c r="BW62" s="295">
        <f t="shared" si="2"/>
        <v>87460</v>
      </c>
      <c r="BX62" s="295">
        <f t="shared" si="2"/>
        <v>386614</v>
      </c>
      <c r="BY62" s="295">
        <f t="shared" si="2"/>
        <v>461189</v>
      </c>
      <c r="BZ62" s="295">
        <f t="shared" si="2"/>
        <v>1048779</v>
      </c>
      <c r="CA62" s="295">
        <f t="shared" si="2"/>
        <v>503830</v>
      </c>
      <c r="CB62" s="295">
        <f t="shared" si="2"/>
        <v>216538</v>
      </c>
      <c r="CC62" s="295">
        <f t="shared" si="2"/>
        <v>1510599</v>
      </c>
      <c r="CD62" s="305" t="s">
        <v>221</v>
      </c>
      <c r="CE62" s="295">
        <f t="shared" si="0"/>
        <v>64191963</v>
      </c>
      <c r="CF62" s="2"/>
    </row>
    <row r="63" spans="1:84" ht="12.65" customHeight="1" x14ac:dyDescent="0.35">
      <c r="A63" s="302" t="s">
        <v>236</v>
      </c>
      <c r="B63" s="295"/>
      <c r="C63" s="300">
        <v>2136148.58</v>
      </c>
      <c r="D63" s="300"/>
      <c r="E63" s="300">
        <v>5338958.6199999992</v>
      </c>
      <c r="F63" s="185"/>
      <c r="G63" s="300"/>
      <c r="H63" s="300">
        <v>14063.13</v>
      </c>
      <c r="I63" s="185"/>
      <c r="J63" s="185"/>
      <c r="K63" s="185"/>
      <c r="L63" s="185"/>
      <c r="M63" s="300"/>
      <c r="N63" s="300"/>
      <c r="O63" s="300">
        <v>1092875.6100000001</v>
      </c>
      <c r="P63" s="185">
        <v>1211395.8000000003</v>
      </c>
      <c r="Q63" s="185">
        <v>47974.01</v>
      </c>
      <c r="R63" s="185">
        <v>54562.5</v>
      </c>
      <c r="S63" s="185">
        <v>92008</v>
      </c>
      <c r="T63" s="185">
        <v>5101.91</v>
      </c>
      <c r="U63" s="185">
        <v>215724.33</v>
      </c>
      <c r="V63" s="185">
        <v>129836</v>
      </c>
      <c r="W63" s="185"/>
      <c r="X63" s="185"/>
      <c r="Y63" s="185">
        <v>77091.25</v>
      </c>
      <c r="Z63" s="185">
        <v>433050</v>
      </c>
      <c r="AA63" s="185">
        <v>1625</v>
      </c>
      <c r="AB63" s="185"/>
      <c r="AC63" s="185">
        <v>40307.5</v>
      </c>
      <c r="AD63" s="185"/>
      <c r="AE63" s="185"/>
      <c r="AF63" s="185"/>
      <c r="AG63" s="185">
        <v>4849855.3499999996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2772754.7499999995</v>
      </c>
      <c r="AW63" s="185">
        <v>5839</v>
      </c>
      <c r="AX63" s="185"/>
      <c r="AY63" s="185"/>
      <c r="AZ63" s="185"/>
      <c r="BA63" s="185"/>
      <c r="BB63" s="185">
        <v>277240.53999999998</v>
      </c>
      <c r="BC63" s="185"/>
      <c r="BD63" s="185"/>
      <c r="BE63" s="185">
        <v>166645</v>
      </c>
      <c r="BF63" s="185"/>
      <c r="BG63" s="185"/>
      <c r="BH63" s="185">
        <v>1056114.7899999998</v>
      </c>
      <c r="BI63" s="185"/>
      <c r="BJ63" s="185">
        <v>154715.22</v>
      </c>
      <c r="BK63" s="185">
        <v>66611.789999999994</v>
      </c>
      <c r="BL63" s="185"/>
      <c r="BM63" s="185"/>
      <c r="BN63" s="185">
        <v>1844982.6800000002</v>
      </c>
      <c r="BO63" s="185"/>
      <c r="BP63" s="185">
        <v>119677.93</v>
      </c>
      <c r="BQ63" s="185"/>
      <c r="BR63" s="185">
        <v>37660.050000000003</v>
      </c>
      <c r="BS63" s="185"/>
      <c r="BT63" s="185"/>
      <c r="BU63" s="185"/>
      <c r="BV63" s="185">
        <v>478192.33</v>
      </c>
      <c r="BW63" s="185">
        <v>212720.2</v>
      </c>
      <c r="BX63" s="185">
        <v>395390.46</v>
      </c>
      <c r="BY63" s="185">
        <v>393743.23</v>
      </c>
      <c r="BZ63" s="185">
        <v>1557032.36</v>
      </c>
      <c r="CA63" s="185"/>
      <c r="CB63" s="185">
        <v>34240</v>
      </c>
      <c r="CC63" s="185">
        <v>306122.84000000003</v>
      </c>
      <c r="CD63" s="305" t="s">
        <v>221</v>
      </c>
      <c r="CE63" s="295">
        <f t="shared" si="0"/>
        <v>25620260.759999994</v>
      </c>
      <c r="CF63" s="2"/>
    </row>
    <row r="64" spans="1:84" ht="12.65" customHeight="1" x14ac:dyDescent="0.35">
      <c r="A64" s="302" t="s">
        <v>237</v>
      </c>
      <c r="B64" s="295"/>
      <c r="C64" s="300">
        <v>1679901.4799999997</v>
      </c>
      <c r="D64" s="300"/>
      <c r="E64" s="185">
        <v>5981226.7399999993</v>
      </c>
      <c r="F64" s="185"/>
      <c r="G64" s="300"/>
      <c r="H64" s="300">
        <v>30604.13</v>
      </c>
      <c r="I64" s="185"/>
      <c r="J64" s="185"/>
      <c r="K64" s="185"/>
      <c r="L64" s="185"/>
      <c r="M64" s="300"/>
      <c r="N64" s="300"/>
      <c r="O64" s="300">
        <v>930970.92000000016</v>
      </c>
      <c r="P64" s="185">
        <v>37518987.270000011</v>
      </c>
      <c r="Q64" s="185">
        <v>118533.4</v>
      </c>
      <c r="R64" s="185">
        <v>1322761.3900000001</v>
      </c>
      <c r="S64" s="185">
        <v>2303454.5399999991</v>
      </c>
      <c r="T64" s="185">
        <v>375366.61999999994</v>
      </c>
      <c r="U64" s="185">
        <v>2291554.67</v>
      </c>
      <c r="V64" s="185">
        <v>56188.639999999999</v>
      </c>
      <c r="W64" s="185">
        <v>250234.75</v>
      </c>
      <c r="X64" s="185">
        <v>442134.97000000003</v>
      </c>
      <c r="Y64" s="185">
        <v>496502.48</v>
      </c>
      <c r="Z64" s="185">
        <v>13164733.079999998</v>
      </c>
      <c r="AA64" s="185">
        <v>393587.51</v>
      </c>
      <c r="AB64" s="185">
        <v>23394211.489999991</v>
      </c>
      <c r="AC64" s="185">
        <v>231776.13000000003</v>
      </c>
      <c r="AD64" s="185">
        <v>4430.72</v>
      </c>
      <c r="AE64" s="185">
        <v>8292.35</v>
      </c>
      <c r="AF64" s="185">
        <v>144263.46</v>
      </c>
      <c r="AG64" s="185">
        <v>1346540.5900000003</v>
      </c>
      <c r="AH64" s="185"/>
      <c r="AI64" s="185"/>
      <c r="AJ64" s="185">
        <v>287585.43999999989</v>
      </c>
      <c r="AK64" s="185">
        <v>1157.5400000000002</v>
      </c>
      <c r="AL64" s="185">
        <v>1036.99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4446841.4700000016</v>
      </c>
      <c r="AW64" s="185">
        <v>1840.5900000000001</v>
      </c>
      <c r="AX64" s="185"/>
      <c r="AY64" s="185">
        <v>686.03</v>
      </c>
      <c r="AZ64" s="185">
        <v>2482142.67</v>
      </c>
      <c r="BA64" s="185"/>
      <c r="BB64" s="185">
        <v>17799.45</v>
      </c>
      <c r="BC64" s="185"/>
      <c r="BD64" s="185">
        <v>2335.8799999999997</v>
      </c>
      <c r="BE64" s="185">
        <v>1106077.8399999999</v>
      </c>
      <c r="BF64" s="185">
        <v>327743.29000000004</v>
      </c>
      <c r="BG64" s="185">
        <v>378.14</v>
      </c>
      <c r="BH64" s="185">
        <v>585062.81999999983</v>
      </c>
      <c r="BI64" s="185"/>
      <c r="BJ64" s="185">
        <v>33892.46</v>
      </c>
      <c r="BK64" s="185">
        <v>36512.840000000004</v>
      </c>
      <c r="BL64" s="185">
        <v>45366.670000000006</v>
      </c>
      <c r="BM64" s="185"/>
      <c r="BN64" s="185">
        <v>147754.76000000004</v>
      </c>
      <c r="BO64" s="185">
        <v>38081.019999999997</v>
      </c>
      <c r="BP64" s="185">
        <v>160320.97999999995</v>
      </c>
      <c r="BQ64" s="185"/>
      <c r="BR64" s="185">
        <v>42503.72</v>
      </c>
      <c r="BS64" s="185">
        <v>23303.77</v>
      </c>
      <c r="BT64" s="185">
        <v>971.56999999999994</v>
      </c>
      <c r="BU64" s="185"/>
      <c r="BV64" s="185">
        <v>6361.19</v>
      </c>
      <c r="BW64" s="185">
        <v>152168.53</v>
      </c>
      <c r="BX64" s="185">
        <v>15845.960000000001</v>
      </c>
      <c r="BY64" s="185">
        <v>39700.44</v>
      </c>
      <c r="BZ64" s="185">
        <v>2170.9299999999998</v>
      </c>
      <c r="CA64" s="185">
        <v>72002.92</v>
      </c>
      <c r="CB64" s="185">
        <v>17521.62</v>
      </c>
      <c r="CC64" s="185">
        <v>-659715.80000000005</v>
      </c>
      <c r="CD64" s="305" t="s">
        <v>221</v>
      </c>
      <c r="CE64" s="295">
        <f t="shared" si="0"/>
        <v>101921709.05999999</v>
      </c>
      <c r="CF64" s="2"/>
    </row>
    <row r="65" spans="1:84" ht="12.65" customHeight="1" x14ac:dyDescent="0.35">
      <c r="A65" s="302" t="s">
        <v>238</v>
      </c>
      <c r="B65" s="295"/>
      <c r="C65" s="300"/>
      <c r="D65" s="300"/>
      <c r="E65" s="300"/>
      <c r="F65" s="300"/>
      <c r="G65" s="300"/>
      <c r="H65" s="300"/>
      <c r="I65" s="185"/>
      <c r="J65" s="300"/>
      <c r="K65" s="185"/>
      <c r="L65" s="185"/>
      <c r="M65" s="300"/>
      <c r="N65" s="300"/>
      <c r="O65" s="300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>
        <v>16948.150000000001</v>
      </c>
      <c r="AG65" s="185"/>
      <c r="AH65" s="185"/>
      <c r="AI65" s="185"/>
      <c r="AJ65" s="185">
        <v>2263.15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144068.30000000002</v>
      </c>
      <c r="AW65" s="185"/>
      <c r="AX65" s="185"/>
      <c r="AY65" s="185"/>
      <c r="AZ65" s="185"/>
      <c r="BA65" s="185"/>
      <c r="BB65" s="185"/>
      <c r="BC65" s="185"/>
      <c r="BD65" s="185"/>
      <c r="BE65" s="185">
        <v>2598764.88</v>
      </c>
      <c r="BF65" s="185">
        <v>466192.08</v>
      </c>
      <c r="BG65" s="185"/>
      <c r="BH65" s="185">
        <v>1038994.08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64541.919999999998</v>
      </c>
      <c r="CD65" s="305" t="s">
        <v>221</v>
      </c>
      <c r="CE65" s="295">
        <f t="shared" si="0"/>
        <v>4331772.5599999996</v>
      </c>
      <c r="CF65" s="2"/>
    </row>
    <row r="66" spans="1:84" ht="12.65" customHeight="1" x14ac:dyDescent="0.35">
      <c r="A66" s="302" t="s">
        <v>239</v>
      </c>
      <c r="B66" s="295"/>
      <c r="C66" s="300">
        <v>389445.94000000006</v>
      </c>
      <c r="D66" s="300"/>
      <c r="E66" s="300">
        <v>915761.62</v>
      </c>
      <c r="F66" s="300"/>
      <c r="G66" s="300"/>
      <c r="H66" s="300">
        <v>6923.99</v>
      </c>
      <c r="I66" s="300"/>
      <c r="J66" s="300"/>
      <c r="K66" s="185"/>
      <c r="L66" s="185"/>
      <c r="M66" s="300"/>
      <c r="N66" s="300"/>
      <c r="O66" s="185">
        <v>62286.98</v>
      </c>
      <c r="P66" s="185">
        <v>1570016.9600000004</v>
      </c>
      <c r="Q66" s="185">
        <v>41357.879999999997</v>
      </c>
      <c r="R66" s="185">
        <v>5957.33</v>
      </c>
      <c r="S66" s="300">
        <v>3336953.8099999991</v>
      </c>
      <c r="T66" s="300">
        <v>70696.509999999995</v>
      </c>
      <c r="U66" s="185">
        <v>5725894.4700000007</v>
      </c>
      <c r="V66" s="185">
        <v>39609.109999999993</v>
      </c>
      <c r="W66" s="185">
        <v>753439.14</v>
      </c>
      <c r="X66" s="185">
        <v>452836.93</v>
      </c>
      <c r="Y66" s="185">
        <v>1238936.5100000002</v>
      </c>
      <c r="Z66" s="185">
        <v>1881090.56</v>
      </c>
      <c r="AA66" s="185">
        <v>367143.47</v>
      </c>
      <c r="AB66" s="185">
        <v>281246.02999999997</v>
      </c>
      <c r="AC66" s="185">
        <v>59480.380000000005</v>
      </c>
      <c r="AD66" s="185">
        <v>834785.59</v>
      </c>
      <c r="AE66" s="185">
        <v>3641.67</v>
      </c>
      <c r="AF66" s="185">
        <v>68754.250000000015</v>
      </c>
      <c r="AG66" s="185">
        <v>450069</v>
      </c>
      <c r="AH66" s="185"/>
      <c r="AI66" s="185"/>
      <c r="AJ66" s="185">
        <v>45137.99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1741680.4800000002</v>
      </c>
      <c r="AW66" s="185">
        <v>12409.05</v>
      </c>
      <c r="AX66" s="185"/>
      <c r="AY66" s="185">
        <v>12548.91</v>
      </c>
      <c r="AZ66" s="185">
        <v>211429.31000000003</v>
      </c>
      <c r="BA66" s="185">
        <v>390448.43</v>
      </c>
      <c r="BB66" s="185">
        <v>941847.22</v>
      </c>
      <c r="BC66" s="185"/>
      <c r="BD66" s="185">
        <v>326375.89</v>
      </c>
      <c r="BE66" s="185">
        <v>3819773.1800000011</v>
      </c>
      <c r="BF66" s="185">
        <v>446285.81</v>
      </c>
      <c r="BG66" s="185">
        <v>2077.5</v>
      </c>
      <c r="BH66" s="185">
        <v>11737635.559999999</v>
      </c>
      <c r="BI66" s="185"/>
      <c r="BJ66" s="185">
        <v>98665.93</v>
      </c>
      <c r="BK66" s="185">
        <v>2408766.5499999993</v>
      </c>
      <c r="BL66" s="185">
        <v>383908.61000000004</v>
      </c>
      <c r="BM66" s="185"/>
      <c r="BN66" s="185">
        <v>555942.6</v>
      </c>
      <c r="BO66" s="185">
        <v>93530.67</v>
      </c>
      <c r="BP66" s="185">
        <v>1086546.67</v>
      </c>
      <c r="BQ66" s="185"/>
      <c r="BR66" s="185">
        <v>668953.69000000006</v>
      </c>
      <c r="BS66" s="185">
        <v>6046.98</v>
      </c>
      <c r="BT66" s="185"/>
      <c r="BU66" s="185"/>
      <c r="BV66" s="185">
        <v>96399.849999999991</v>
      </c>
      <c r="BW66" s="185">
        <v>226166.01</v>
      </c>
      <c r="BX66" s="185">
        <v>146698.56999999998</v>
      </c>
      <c r="BY66" s="185">
        <v>53355.130000000005</v>
      </c>
      <c r="BZ66" s="185">
        <v>34882.99</v>
      </c>
      <c r="CA66" s="185">
        <v>89497.65</v>
      </c>
      <c r="CB66" s="185">
        <v>197674.05999999997</v>
      </c>
      <c r="CC66" s="185">
        <v>3259944.5599999996</v>
      </c>
      <c r="CD66" s="305" t="s">
        <v>221</v>
      </c>
      <c r="CE66" s="295">
        <f t="shared" si="0"/>
        <v>47650957.979999997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860306</v>
      </c>
      <c r="D67" s="295">
        <f>ROUND(D51+D52,0)</f>
        <v>0</v>
      </c>
      <c r="E67" s="295">
        <f t="shared" ref="E67:BP67" si="3">ROUND(E51+E52,0)</f>
        <v>2408338</v>
      </c>
      <c r="F67" s="295">
        <f t="shared" si="3"/>
        <v>0</v>
      </c>
      <c r="G67" s="295">
        <f t="shared" si="3"/>
        <v>0</v>
      </c>
      <c r="H67" s="295">
        <f t="shared" si="3"/>
        <v>124389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359073</v>
      </c>
      <c r="P67" s="295">
        <f t="shared" si="3"/>
        <v>3662064</v>
      </c>
      <c r="Q67" s="295">
        <f t="shared" si="3"/>
        <v>186750</v>
      </c>
      <c r="R67" s="295">
        <f t="shared" si="3"/>
        <v>219757</v>
      </c>
      <c r="S67" s="295">
        <f t="shared" si="3"/>
        <v>1717924</v>
      </c>
      <c r="T67" s="295">
        <f t="shared" si="3"/>
        <v>97025</v>
      </c>
      <c r="U67" s="295">
        <f t="shared" si="3"/>
        <v>516217</v>
      </c>
      <c r="V67" s="295">
        <f t="shared" si="3"/>
        <v>61594</v>
      </c>
      <c r="W67" s="295">
        <f t="shared" si="3"/>
        <v>626105</v>
      </c>
      <c r="X67" s="295">
        <f t="shared" si="3"/>
        <v>568918</v>
      </c>
      <c r="Y67" s="295">
        <f t="shared" si="3"/>
        <v>1561951</v>
      </c>
      <c r="Z67" s="295">
        <f t="shared" si="3"/>
        <v>1910766</v>
      </c>
      <c r="AA67" s="295">
        <f t="shared" si="3"/>
        <v>200924</v>
      </c>
      <c r="AB67" s="295">
        <f t="shared" si="3"/>
        <v>594421</v>
      </c>
      <c r="AC67" s="295">
        <f t="shared" si="3"/>
        <v>59450</v>
      </c>
      <c r="AD67" s="295">
        <f t="shared" si="3"/>
        <v>0</v>
      </c>
      <c r="AE67" s="295">
        <f t="shared" si="3"/>
        <v>30176</v>
      </c>
      <c r="AF67" s="295">
        <f t="shared" si="3"/>
        <v>22671</v>
      </c>
      <c r="AG67" s="295">
        <f t="shared" si="3"/>
        <v>688895</v>
      </c>
      <c r="AH67" s="295">
        <f t="shared" si="3"/>
        <v>0</v>
      </c>
      <c r="AI67" s="295">
        <f t="shared" si="3"/>
        <v>0</v>
      </c>
      <c r="AJ67" s="295">
        <f t="shared" si="3"/>
        <v>16018</v>
      </c>
      <c r="AK67" s="295">
        <f t="shared" si="3"/>
        <v>10952</v>
      </c>
      <c r="AL67" s="295">
        <f t="shared" si="3"/>
        <v>7966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3596953</v>
      </c>
      <c r="AW67" s="295">
        <f t="shared" si="3"/>
        <v>0</v>
      </c>
      <c r="AX67" s="295">
        <f t="shared" si="3"/>
        <v>0</v>
      </c>
      <c r="AY67" s="295">
        <f t="shared" si="3"/>
        <v>92703</v>
      </c>
      <c r="AZ67" s="295">
        <f>ROUND(AZ51+AZ52,0)</f>
        <v>179746</v>
      </c>
      <c r="BA67" s="295">
        <f>ROUND(BA51+BA52,0)</f>
        <v>12328</v>
      </c>
      <c r="BB67" s="295">
        <f t="shared" si="3"/>
        <v>24408</v>
      </c>
      <c r="BC67" s="295">
        <f t="shared" si="3"/>
        <v>0</v>
      </c>
      <c r="BD67" s="295">
        <f t="shared" si="3"/>
        <v>76447</v>
      </c>
      <c r="BE67" s="295">
        <f t="shared" si="3"/>
        <v>2842467</v>
      </c>
      <c r="BF67" s="295">
        <f t="shared" si="3"/>
        <v>45620</v>
      </c>
      <c r="BG67" s="295">
        <f t="shared" si="3"/>
        <v>0</v>
      </c>
      <c r="BH67" s="295">
        <f t="shared" si="3"/>
        <v>7366144</v>
      </c>
      <c r="BI67" s="295">
        <f t="shared" si="3"/>
        <v>0</v>
      </c>
      <c r="BJ67" s="295">
        <f t="shared" si="3"/>
        <v>42149</v>
      </c>
      <c r="BK67" s="295">
        <f t="shared" si="3"/>
        <v>20848</v>
      </c>
      <c r="BL67" s="295">
        <f t="shared" si="3"/>
        <v>6058</v>
      </c>
      <c r="BM67" s="295">
        <f t="shared" si="3"/>
        <v>0</v>
      </c>
      <c r="BN67" s="295">
        <f t="shared" si="3"/>
        <v>276258</v>
      </c>
      <c r="BO67" s="295">
        <f t="shared" si="3"/>
        <v>0</v>
      </c>
      <c r="BP67" s="295">
        <f t="shared" si="3"/>
        <v>6741</v>
      </c>
      <c r="BQ67" s="295">
        <f t="shared" ref="BQ67:CC67" si="4">ROUND(BQ51+BQ52,0)</f>
        <v>0</v>
      </c>
      <c r="BR67" s="295">
        <f t="shared" si="4"/>
        <v>16750</v>
      </c>
      <c r="BS67" s="295">
        <f t="shared" si="4"/>
        <v>11675</v>
      </c>
      <c r="BT67" s="295">
        <f t="shared" si="4"/>
        <v>0</v>
      </c>
      <c r="BU67" s="295">
        <f t="shared" si="4"/>
        <v>0</v>
      </c>
      <c r="BV67" s="295">
        <f t="shared" si="4"/>
        <v>89136</v>
      </c>
      <c r="BW67" s="295">
        <f t="shared" si="4"/>
        <v>2297</v>
      </c>
      <c r="BX67" s="295">
        <f t="shared" si="4"/>
        <v>0</v>
      </c>
      <c r="BY67" s="295">
        <f t="shared" si="4"/>
        <v>69054</v>
      </c>
      <c r="BZ67" s="295">
        <f t="shared" si="4"/>
        <v>0</v>
      </c>
      <c r="CA67" s="295">
        <f t="shared" si="4"/>
        <v>0</v>
      </c>
      <c r="CB67" s="295">
        <f t="shared" si="4"/>
        <v>533</v>
      </c>
      <c r="CC67" s="295">
        <f t="shared" si="4"/>
        <v>287868</v>
      </c>
      <c r="CD67" s="305" t="s">
        <v>221</v>
      </c>
      <c r="CE67" s="295">
        <f t="shared" si="0"/>
        <v>31578833</v>
      </c>
      <c r="CF67" s="2"/>
    </row>
    <row r="68" spans="1:84" ht="12.65" customHeight="1" x14ac:dyDescent="0.35">
      <c r="A68" s="302" t="s">
        <v>240</v>
      </c>
      <c r="B68" s="295"/>
      <c r="C68" s="300">
        <v>39329.86</v>
      </c>
      <c r="D68" s="300"/>
      <c r="E68" s="300">
        <v>247857.90000000002</v>
      </c>
      <c r="F68" s="300"/>
      <c r="G68" s="300"/>
      <c r="H68" s="300"/>
      <c r="I68" s="300"/>
      <c r="J68" s="300"/>
      <c r="K68" s="185"/>
      <c r="L68" s="185"/>
      <c r="M68" s="300"/>
      <c r="N68" s="300"/>
      <c r="O68" s="300"/>
      <c r="P68" s="185">
        <v>23127.67</v>
      </c>
      <c r="Q68" s="185"/>
      <c r="R68" s="185"/>
      <c r="S68" s="185">
        <v>166582.45000000001</v>
      </c>
      <c r="T68" s="185">
        <v>286154.31</v>
      </c>
      <c r="U68" s="185">
        <v>47787.69</v>
      </c>
      <c r="V68" s="185"/>
      <c r="W68" s="185"/>
      <c r="X68" s="185"/>
      <c r="Y68" s="185">
        <v>469596.94000000006</v>
      </c>
      <c r="Z68" s="185">
        <v>986367.72</v>
      </c>
      <c r="AA68" s="185">
        <v>54586.59</v>
      </c>
      <c r="AB68" s="185">
        <v>191913.16000000003</v>
      </c>
      <c r="AC68" s="185">
        <v>31062.01</v>
      </c>
      <c r="AD68" s="185"/>
      <c r="AE68" s="185"/>
      <c r="AF68" s="185">
        <v>422440.15</v>
      </c>
      <c r="AG68" s="185">
        <v>61.07</v>
      </c>
      <c r="AH68" s="185"/>
      <c r="AI68" s="185"/>
      <c r="AJ68" s="185">
        <v>276210.03000000003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5546665.2200000007</v>
      </c>
      <c r="AW68" s="185"/>
      <c r="AX68" s="185"/>
      <c r="AY68" s="185"/>
      <c r="AZ68" s="185">
        <v>187901.7</v>
      </c>
      <c r="BA68" s="185"/>
      <c r="BB68" s="185">
        <v>798.15</v>
      </c>
      <c r="BC68" s="185"/>
      <c r="BD68" s="185"/>
      <c r="BE68" s="185">
        <v>399999.96</v>
      </c>
      <c r="BF68" s="185"/>
      <c r="BG68" s="185"/>
      <c r="BH68" s="185">
        <v>4450.34</v>
      </c>
      <c r="BI68" s="185"/>
      <c r="BJ68" s="185"/>
      <c r="BK68" s="185">
        <v>108241.81</v>
      </c>
      <c r="BL68" s="185"/>
      <c r="BM68" s="185"/>
      <c r="BN68" s="185">
        <v>274506.23</v>
      </c>
      <c r="BO68" s="185">
        <v>53863.95</v>
      </c>
      <c r="BP68" s="185">
        <v>101070.47</v>
      </c>
      <c r="BQ68" s="185"/>
      <c r="BR68" s="185"/>
      <c r="BS68" s="185">
        <v>21858.510000000002</v>
      </c>
      <c r="BT68" s="185"/>
      <c r="BU68" s="185"/>
      <c r="BV68" s="185"/>
      <c r="BW68" s="185"/>
      <c r="BX68" s="185"/>
      <c r="BY68" s="185"/>
      <c r="BZ68" s="185"/>
      <c r="CA68" s="185"/>
      <c r="CB68" s="185">
        <v>286562.7</v>
      </c>
      <c r="CC68" s="185">
        <v>4494866.0200000005</v>
      </c>
      <c r="CD68" s="305" t="s">
        <v>221</v>
      </c>
      <c r="CE68" s="295">
        <f t="shared" si="0"/>
        <v>14723862.609999999</v>
      </c>
      <c r="CF68" s="2"/>
    </row>
    <row r="69" spans="1:84" ht="12.65" customHeight="1" x14ac:dyDescent="0.35">
      <c r="A69" s="302" t="s">
        <v>241</v>
      </c>
      <c r="B69" s="295"/>
      <c r="C69" s="300">
        <v>38830.259999999995</v>
      </c>
      <c r="D69" s="300"/>
      <c r="E69" s="185">
        <v>386333.49</v>
      </c>
      <c r="F69" s="185"/>
      <c r="G69" s="300"/>
      <c r="H69" s="300">
        <v>5861.34</v>
      </c>
      <c r="I69" s="185"/>
      <c r="J69" s="185"/>
      <c r="K69" s="185"/>
      <c r="L69" s="185"/>
      <c r="M69" s="300"/>
      <c r="N69" s="300"/>
      <c r="O69" s="300">
        <v>17609.64</v>
      </c>
      <c r="P69" s="185">
        <v>172003.72</v>
      </c>
      <c r="Q69" s="185">
        <v>1079.7</v>
      </c>
      <c r="R69" s="224"/>
      <c r="S69" s="185">
        <v>321807.94</v>
      </c>
      <c r="T69" s="300">
        <v>846.86000000000013</v>
      </c>
      <c r="U69" s="185">
        <v>3862.79</v>
      </c>
      <c r="V69" s="185">
        <v>1124.72</v>
      </c>
      <c r="W69" s="300">
        <v>1066.24</v>
      </c>
      <c r="X69" s="185">
        <v>1542.2800000000002</v>
      </c>
      <c r="Y69" s="185">
        <v>10995.970000000001</v>
      </c>
      <c r="Z69" s="185">
        <v>241017.47000000003</v>
      </c>
      <c r="AA69" s="185">
        <v>1001.99</v>
      </c>
      <c r="AB69" s="185">
        <v>19437.989999999998</v>
      </c>
      <c r="AC69" s="185">
        <v>6432.5300000000007</v>
      </c>
      <c r="AD69" s="185"/>
      <c r="AE69" s="185">
        <v>11398.58</v>
      </c>
      <c r="AF69" s="185">
        <v>33325.300000000003</v>
      </c>
      <c r="AG69" s="185">
        <v>32772.28</v>
      </c>
      <c r="AH69" s="185"/>
      <c r="AI69" s="185"/>
      <c r="AJ69" s="185">
        <v>8952.35</v>
      </c>
      <c r="AK69" s="185">
        <v>6333.49</v>
      </c>
      <c r="AL69" s="185">
        <v>4637.3899999999994</v>
      </c>
      <c r="AM69" s="185"/>
      <c r="AN69" s="185"/>
      <c r="AO69" s="300"/>
      <c r="AP69" s="185"/>
      <c r="AQ69" s="300"/>
      <c r="AR69" s="300"/>
      <c r="AS69" s="300"/>
      <c r="AT69" s="300"/>
      <c r="AU69" s="185"/>
      <c r="AV69" s="185">
        <v>994310.06999999983</v>
      </c>
      <c r="AW69" s="185">
        <v>5324</v>
      </c>
      <c r="AX69" s="185"/>
      <c r="AY69" s="185">
        <v>1194.98</v>
      </c>
      <c r="AZ69" s="185">
        <v>3259.22</v>
      </c>
      <c r="BA69" s="185"/>
      <c r="BB69" s="185">
        <v>9183.369999999999</v>
      </c>
      <c r="BC69" s="185"/>
      <c r="BD69" s="185">
        <v>21957.53</v>
      </c>
      <c r="BE69" s="185">
        <v>53617.08</v>
      </c>
      <c r="BF69" s="185">
        <v>545</v>
      </c>
      <c r="BG69" s="185"/>
      <c r="BH69" s="224">
        <v>253009.67</v>
      </c>
      <c r="BI69" s="185"/>
      <c r="BJ69" s="185">
        <v>6012.34</v>
      </c>
      <c r="BK69" s="185">
        <v>18380.3</v>
      </c>
      <c r="BL69" s="185">
        <v>8169.74</v>
      </c>
      <c r="BM69" s="185"/>
      <c r="BN69" s="185">
        <v>626229.05000000005</v>
      </c>
      <c r="BO69" s="185">
        <v>212.34</v>
      </c>
      <c r="BP69" s="185">
        <v>1442875.1400000004</v>
      </c>
      <c r="BQ69" s="185"/>
      <c r="BR69" s="185">
        <v>1853105.4200000002</v>
      </c>
      <c r="BS69" s="185">
        <v>10060.82</v>
      </c>
      <c r="BT69" s="185">
        <v>1410.5300000000002</v>
      </c>
      <c r="BU69" s="185"/>
      <c r="BV69" s="185">
        <v>21031.03</v>
      </c>
      <c r="BW69" s="185">
        <v>16113.04</v>
      </c>
      <c r="BX69" s="185">
        <v>128165.95999999999</v>
      </c>
      <c r="BY69" s="185">
        <v>104476.48000000001</v>
      </c>
      <c r="BZ69" s="185">
        <v>1481.3200000000002</v>
      </c>
      <c r="CA69" s="185">
        <v>26291.219999999998</v>
      </c>
      <c r="CB69" s="185">
        <v>18000.71</v>
      </c>
      <c r="CC69" s="185">
        <v>1049503.49</v>
      </c>
      <c r="CD69" s="308">
        <v>35280495</v>
      </c>
      <c r="CE69" s="295">
        <f t="shared" si="0"/>
        <v>43282689.170000002</v>
      </c>
      <c r="CF69" s="2"/>
    </row>
    <row r="70" spans="1:84" ht="12.65" customHeight="1" x14ac:dyDescent="0.35">
      <c r="A70" s="302" t="s">
        <v>242</v>
      </c>
      <c r="B70" s="295"/>
      <c r="C70" s="300">
        <v>18918.87</v>
      </c>
      <c r="D70" s="300"/>
      <c r="E70" s="300">
        <v>23065929.109999999</v>
      </c>
      <c r="F70" s="185"/>
      <c r="G70" s="300"/>
      <c r="H70" s="300"/>
      <c r="I70" s="300"/>
      <c r="J70" s="185"/>
      <c r="K70" s="185"/>
      <c r="L70" s="185"/>
      <c r="M70" s="300"/>
      <c r="N70" s="300"/>
      <c r="O70" s="300"/>
      <c r="P70" s="300">
        <v>7945.11</v>
      </c>
      <c r="Q70" s="300"/>
      <c r="R70" s="300"/>
      <c r="S70" s="300"/>
      <c r="T70" s="300"/>
      <c r="U70" s="185">
        <v>4403.6499999999996</v>
      </c>
      <c r="V70" s="300"/>
      <c r="W70" s="300"/>
      <c r="X70" s="185"/>
      <c r="Y70" s="185">
        <v>3152</v>
      </c>
      <c r="Z70" s="185">
        <v>6932.55</v>
      </c>
      <c r="AA70" s="185"/>
      <c r="AB70" s="185"/>
      <c r="AC70" s="185"/>
      <c r="AD70" s="185"/>
      <c r="AE70" s="185">
        <v>2414.62</v>
      </c>
      <c r="AF70" s="185">
        <v>167.35</v>
      </c>
      <c r="AG70" s="185"/>
      <c r="AH70" s="185"/>
      <c r="AI70" s="185"/>
      <c r="AJ70" s="185">
        <v>166656.01999999999</v>
      </c>
      <c r="AK70" s="185">
        <v>259674.99</v>
      </c>
      <c r="AL70" s="185">
        <v>382.52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363638.21</v>
      </c>
      <c r="AW70" s="185">
        <v>173159.43</v>
      </c>
      <c r="AX70" s="185"/>
      <c r="AY70" s="185"/>
      <c r="AZ70" s="185">
        <v>2280821.44</v>
      </c>
      <c r="BA70" s="185"/>
      <c r="BB70" s="185"/>
      <c r="BC70" s="185"/>
      <c r="BD70" s="185"/>
      <c r="BE70" s="185">
        <v>333233.21000000002</v>
      </c>
      <c r="BF70" s="185"/>
      <c r="BG70" s="185"/>
      <c r="BH70" s="185">
        <v>4200</v>
      </c>
      <c r="BI70" s="185"/>
      <c r="BJ70" s="185">
        <v>62639.19</v>
      </c>
      <c r="BK70" s="185">
        <v>231587</v>
      </c>
      <c r="BL70" s="185"/>
      <c r="BM70" s="185"/>
      <c r="BN70" s="185"/>
      <c r="BO70" s="185"/>
      <c r="BP70" s="185">
        <v>3422275.72</v>
      </c>
      <c r="BQ70" s="185"/>
      <c r="BR70" s="185"/>
      <c r="BS70" s="185">
        <v>12669</v>
      </c>
      <c r="BT70" s="185"/>
      <c r="BU70" s="185"/>
      <c r="BV70" s="185">
        <v>272.73</v>
      </c>
      <c r="BW70" s="185">
        <v>37900</v>
      </c>
      <c r="BX70" s="185"/>
      <c r="BY70" s="185"/>
      <c r="BZ70" s="185"/>
      <c r="CA70" s="185">
        <v>33411.85</v>
      </c>
      <c r="CB70" s="185">
        <v>135781.29999999999</v>
      </c>
      <c r="CC70" s="185">
        <v>165539.44</v>
      </c>
      <c r="CD70" s="308">
        <v>-84176.2</v>
      </c>
      <c r="CE70" s="295">
        <f t="shared" si="0"/>
        <v>30709529.110000007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21190890.550000004</v>
      </c>
      <c r="D71" s="295">
        <f t="shared" ref="D71:AI71" si="5">SUM(D61:D69)-D70</f>
        <v>0</v>
      </c>
      <c r="E71" s="295">
        <f t="shared" si="5"/>
        <v>34914988.630000003</v>
      </c>
      <c r="F71" s="295">
        <f t="shared" si="5"/>
        <v>0</v>
      </c>
      <c r="G71" s="295">
        <f t="shared" si="5"/>
        <v>0</v>
      </c>
      <c r="H71" s="295">
        <f t="shared" si="5"/>
        <v>2578274.96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11053415.600000001</v>
      </c>
      <c r="P71" s="295">
        <f t="shared" si="5"/>
        <v>58374526.280000016</v>
      </c>
      <c r="Q71" s="295">
        <f t="shared" si="5"/>
        <v>3956102.22</v>
      </c>
      <c r="R71" s="295">
        <f t="shared" si="5"/>
        <v>2658859.8200000003</v>
      </c>
      <c r="S71" s="295">
        <f t="shared" si="5"/>
        <v>11063588.939999996</v>
      </c>
      <c r="T71" s="295">
        <f t="shared" si="5"/>
        <v>3067816.6399999997</v>
      </c>
      <c r="U71" s="295">
        <f t="shared" si="5"/>
        <v>13653601.949999999</v>
      </c>
      <c r="V71" s="295">
        <f t="shared" si="5"/>
        <v>732639.32000000007</v>
      </c>
      <c r="W71" s="295">
        <f t="shared" si="5"/>
        <v>3100393.5500000003</v>
      </c>
      <c r="X71" s="295">
        <f t="shared" si="5"/>
        <v>3144596.83</v>
      </c>
      <c r="Y71" s="295">
        <f t="shared" si="5"/>
        <v>10753948.800000001</v>
      </c>
      <c r="Z71" s="295">
        <f t="shared" si="5"/>
        <v>27340885.819999997</v>
      </c>
      <c r="AA71" s="295">
        <f t="shared" si="5"/>
        <v>1832120.6400000001</v>
      </c>
      <c r="AB71" s="295">
        <f t="shared" si="5"/>
        <v>32098543.68999999</v>
      </c>
      <c r="AC71" s="295">
        <f t="shared" si="5"/>
        <v>2805431.4999999995</v>
      </c>
      <c r="AD71" s="295">
        <f t="shared" si="5"/>
        <v>839216.30999999994</v>
      </c>
      <c r="AE71" s="295">
        <f t="shared" si="5"/>
        <v>2204737.0299999998</v>
      </c>
      <c r="AF71" s="295">
        <f t="shared" si="5"/>
        <v>4601920.4000000004</v>
      </c>
      <c r="AG71" s="295">
        <f t="shared" si="5"/>
        <v>17313467.780000001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3303663.0600000015</v>
      </c>
      <c r="AK71" s="295">
        <f t="shared" si="6"/>
        <v>1090298.1000000003</v>
      </c>
      <c r="AL71" s="295">
        <f t="shared" si="6"/>
        <v>632892.62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116269093.72999996</v>
      </c>
      <c r="AW71" s="295">
        <f t="shared" si="6"/>
        <v>283664.87</v>
      </c>
      <c r="AX71" s="295">
        <f t="shared" si="6"/>
        <v>0</v>
      </c>
      <c r="AY71" s="295">
        <f t="shared" si="6"/>
        <v>690041.94000000006</v>
      </c>
      <c r="AZ71" s="295">
        <f t="shared" si="6"/>
        <v>4957451.1099999975</v>
      </c>
      <c r="BA71" s="295">
        <f t="shared" si="6"/>
        <v>632858.37</v>
      </c>
      <c r="BB71" s="295">
        <f t="shared" si="6"/>
        <v>4704301.2500000009</v>
      </c>
      <c r="BC71" s="295">
        <f t="shared" si="6"/>
        <v>0</v>
      </c>
      <c r="BD71" s="295">
        <f t="shared" si="6"/>
        <v>1420206.1800000002</v>
      </c>
      <c r="BE71" s="295">
        <f t="shared" si="6"/>
        <v>14099739.58</v>
      </c>
      <c r="BF71" s="295">
        <f t="shared" si="6"/>
        <v>5631463.3199999984</v>
      </c>
      <c r="BG71" s="295">
        <f t="shared" si="6"/>
        <v>408734.18000000005</v>
      </c>
      <c r="BH71" s="295">
        <f t="shared" si="6"/>
        <v>38047036.810000002</v>
      </c>
      <c r="BI71" s="295">
        <f t="shared" si="6"/>
        <v>0</v>
      </c>
      <c r="BJ71" s="295">
        <f t="shared" si="6"/>
        <v>2552682.6600000006</v>
      </c>
      <c r="BK71" s="295">
        <f t="shared" si="6"/>
        <v>6304919.3899999987</v>
      </c>
      <c r="BL71" s="295">
        <f t="shared" si="6"/>
        <v>4400909.45</v>
      </c>
      <c r="BM71" s="295">
        <f t="shared" si="6"/>
        <v>0</v>
      </c>
      <c r="BN71" s="295">
        <f t="shared" si="6"/>
        <v>9268096.6000000015</v>
      </c>
      <c r="BO71" s="295">
        <f t="shared" si="6"/>
        <v>556915.94000000006</v>
      </c>
      <c r="BP71" s="295">
        <f t="shared" ref="BP71:CC71" si="7">SUM(BP61:BP69)-BP70</f>
        <v>1811958.9500000007</v>
      </c>
      <c r="BQ71" s="295">
        <f t="shared" si="7"/>
        <v>0</v>
      </c>
      <c r="BR71" s="295">
        <f t="shared" si="7"/>
        <v>5643399.25</v>
      </c>
      <c r="BS71" s="295">
        <f t="shared" si="7"/>
        <v>206347.87</v>
      </c>
      <c r="BT71" s="295">
        <f t="shared" si="7"/>
        <v>155949.42000000001</v>
      </c>
      <c r="BU71" s="295">
        <f t="shared" si="7"/>
        <v>0</v>
      </c>
      <c r="BV71" s="295">
        <f t="shared" si="7"/>
        <v>3134523.8</v>
      </c>
      <c r="BW71" s="295">
        <f t="shared" si="7"/>
        <v>956338.94000000018</v>
      </c>
      <c r="BX71" s="295">
        <f t="shared" si="7"/>
        <v>2769032.54</v>
      </c>
      <c r="BY71" s="295">
        <f t="shared" si="7"/>
        <v>3335559.8800000004</v>
      </c>
      <c r="BZ71" s="295">
        <f t="shared" si="7"/>
        <v>6652877.7400000012</v>
      </c>
      <c r="CA71" s="295">
        <f t="shared" si="7"/>
        <v>3333131.32</v>
      </c>
      <c r="CB71" s="295">
        <f t="shared" si="7"/>
        <v>1462928.1600000001</v>
      </c>
      <c r="CC71" s="295">
        <f t="shared" si="7"/>
        <v>17516648.049999997</v>
      </c>
      <c r="CD71" s="301">
        <f>CD69-CD70</f>
        <v>35364671.200000003</v>
      </c>
      <c r="CE71" s="295">
        <f>SUM(CE61:CE69)-CE70</f>
        <v>566878303.53999996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88670070.739999995</v>
      </c>
      <c r="D73" s="300">
        <v>0</v>
      </c>
      <c r="E73" s="185">
        <v>214478702.98999998</v>
      </c>
      <c r="F73" s="185">
        <v>0</v>
      </c>
      <c r="G73" s="300">
        <v>0</v>
      </c>
      <c r="H73" s="300">
        <v>12898715.6</v>
      </c>
      <c r="I73" s="185">
        <v>0</v>
      </c>
      <c r="J73" s="185">
        <v>0</v>
      </c>
      <c r="K73" s="185">
        <v>0</v>
      </c>
      <c r="L73" s="185">
        <v>0</v>
      </c>
      <c r="M73" s="300">
        <v>0</v>
      </c>
      <c r="N73" s="300">
        <v>0</v>
      </c>
      <c r="O73" s="300">
        <v>62692000.399999999</v>
      </c>
      <c r="P73" s="185">
        <v>157956264.70999998</v>
      </c>
      <c r="Q73" s="185">
        <v>7755026.9900000002</v>
      </c>
      <c r="R73" s="185">
        <v>22101589.73</v>
      </c>
      <c r="S73" s="185">
        <v>75309768.319999993</v>
      </c>
      <c r="T73" s="185">
        <v>1443856</v>
      </c>
      <c r="U73" s="185">
        <v>46961337.810000002</v>
      </c>
      <c r="V73" s="185">
        <v>4051293.0299999984</v>
      </c>
      <c r="W73" s="185">
        <v>4759637.5</v>
      </c>
      <c r="X73" s="185">
        <v>19349256.920000002</v>
      </c>
      <c r="Y73" s="185">
        <v>14546772.059999995</v>
      </c>
      <c r="Z73" s="185">
        <v>23313845.030000001</v>
      </c>
      <c r="AA73" s="185">
        <v>1054854.2599999998</v>
      </c>
      <c r="AB73" s="185">
        <v>26790643.470000003</v>
      </c>
      <c r="AC73" s="185">
        <v>8428042</v>
      </c>
      <c r="AD73" s="185">
        <v>1485384</v>
      </c>
      <c r="AE73" s="185">
        <v>4889508.4700000007</v>
      </c>
      <c r="AF73" s="185">
        <v>777</v>
      </c>
      <c r="AG73" s="185">
        <v>37647765.219999999</v>
      </c>
      <c r="AH73" s="185">
        <v>0</v>
      </c>
      <c r="AI73" s="185">
        <v>0</v>
      </c>
      <c r="AJ73" s="185">
        <v>8635</v>
      </c>
      <c r="AK73" s="185">
        <v>3148627.1800000006</v>
      </c>
      <c r="AL73" s="185">
        <v>2030303.07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3093294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844865971.49999988</v>
      </c>
      <c r="CF73" s="2"/>
    </row>
    <row r="74" spans="1:84" ht="12.65" customHeight="1" x14ac:dyDescent="0.35">
      <c r="A74" s="302" t="s">
        <v>246</v>
      </c>
      <c r="B74" s="295"/>
      <c r="C74" s="300">
        <v>544324</v>
      </c>
      <c r="D74" s="300">
        <v>0</v>
      </c>
      <c r="E74" s="185">
        <v>30095892.170000002</v>
      </c>
      <c r="F74" s="185">
        <v>0</v>
      </c>
      <c r="G74" s="300">
        <v>0</v>
      </c>
      <c r="H74" s="300">
        <v>-2909.6</v>
      </c>
      <c r="I74" s="300">
        <v>0</v>
      </c>
      <c r="J74" s="185">
        <v>0</v>
      </c>
      <c r="K74" s="185">
        <v>0</v>
      </c>
      <c r="L74" s="185">
        <v>0</v>
      </c>
      <c r="M74" s="300">
        <v>0</v>
      </c>
      <c r="N74" s="300">
        <v>0</v>
      </c>
      <c r="O74" s="300">
        <v>347232</v>
      </c>
      <c r="P74" s="185">
        <v>139625567.28999999</v>
      </c>
      <c r="Q74" s="185">
        <v>13558060.340000002</v>
      </c>
      <c r="R74" s="185">
        <v>22601765.27</v>
      </c>
      <c r="S74" s="185">
        <v>68622261.760000005</v>
      </c>
      <c r="T74" s="185">
        <v>8994526.7400000002</v>
      </c>
      <c r="U74" s="185">
        <v>30477196.179999989</v>
      </c>
      <c r="V74" s="185">
        <v>5884776.3600000003</v>
      </c>
      <c r="W74" s="185">
        <v>19057457.5</v>
      </c>
      <c r="X74" s="185">
        <v>42142459.409999996</v>
      </c>
      <c r="Y74" s="185">
        <v>50524024.899999991</v>
      </c>
      <c r="Z74" s="185">
        <v>80256172.539999992</v>
      </c>
      <c r="AA74" s="185">
        <v>9845185.299999997</v>
      </c>
      <c r="AB74" s="185">
        <v>61650890.180000015</v>
      </c>
      <c r="AC74" s="185">
        <v>304237</v>
      </c>
      <c r="AD74" s="185">
        <v>160817</v>
      </c>
      <c r="AE74" s="185">
        <v>1828579.76</v>
      </c>
      <c r="AF74" s="185">
        <v>9889439</v>
      </c>
      <c r="AG74" s="185">
        <v>115802956.33000001</v>
      </c>
      <c r="AH74" s="185">
        <v>0</v>
      </c>
      <c r="AI74" s="185">
        <v>0</v>
      </c>
      <c r="AJ74" s="185">
        <v>3212161.63</v>
      </c>
      <c r="AK74" s="185">
        <v>613510.82999999996</v>
      </c>
      <c r="AL74" s="185">
        <v>362980.93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126731111.36999989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843130676.18999994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89214394.739999995</v>
      </c>
      <c r="D75" s="295">
        <f t="shared" si="9"/>
        <v>0</v>
      </c>
      <c r="E75" s="295">
        <f t="shared" si="9"/>
        <v>244574595.15999997</v>
      </c>
      <c r="F75" s="295">
        <f t="shared" si="9"/>
        <v>0</v>
      </c>
      <c r="G75" s="295">
        <f t="shared" si="9"/>
        <v>0</v>
      </c>
      <c r="H75" s="295">
        <f t="shared" si="9"/>
        <v>12895806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63039232.399999999</v>
      </c>
      <c r="P75" s="295">
        <f t="shared" si="9"/>
        <v>297581832</v>
      </c>
      <c r="Q75" s="295">
        <f t="shared" si="9"/>
        <v>21313087.330000002</v>
      </c>
      <c r="R75" s="295">
        <f t="shared" si="9"/>
        <v>44703355</v>
      </c>
      <c r="S75" s="295">
        <f t="shared" si="9"/>
        <v>143932030.07999998</v>
      </c>
      <c r="T75" s="295">
        <f t="shared" si="9"/>
        <v>10438382.74</v>
      </c>
      <c r="U75" s="295">
        <f t="shared" si="9"/>
        <v>77438533.989999995</v>
      </c>
      <c r="V75" s="295">
        <f t="shared" si="9"/>
        <v>9936069.3899999987</v>
      </c>
      <c r="W75" s="295">
        <f t="shared" si="9"/>
        <v>23817095</v>
      </c>
      <c r="X75" s="295">
        <f t="shared" si="9"/>
        <v>61491716.329999998</v>
      </c>
      <c r="Y75" s="295">
        <f t="shared" si="9"/>
        <v>65070796.959999986</v>
      </c>
      <c r="Z75" s="295">
        <f t="shared" si="9"/>
        <v>103570017.56999999</v>
      </c>
      <c r="AA75" s="295">
        <f t="shared" si="9"/>
        <v>10900039.559999997</v>
      </c>
      <c r="AB75" s="295">
        <f t="shared" si="9"/>
        <v>88441533.650000021</v>
      </c>
      <c r="AC75" s="295">
        <f t="shared" si="9"/>
        <v>8732279</v>
      </c>
      <c r="AD75" s="295">
        <f t="shared" si="9"/>
        <v>1646201</v>
      </c>
      <c r="AE75" s="295">
        <f t="shared" si="9"/>
        <v>6718088.2300000004</v>
      </c>
      <c r="AF75" s="295">
        <f t="shared" si="9"/>
        <v>9890216</v>
      </c>
      <c r="AG75" s="295">
        <f t="shared" si="9"/>
        <v>153450721.55000001</v>
      </c>
      <c r="AH75" s="295">
        <f t="shared" si="9"/>
        <v>0</v>
      </c>
      <c r="AI75" s="295">
        <f t="shared" si="9"/>
        <v>0</v>
      </c>
      <c r="AJ75" s="295">
        <f t="shared" si="9"/>
        <v>3220796.63</v>
      </c>
      <c r="AK75" s="295">
        <f t="shared" si="9"/>
        <v>3762138.0100000007</v>
      </c>
      <c r="AL75" s="295">
        <f t="shared" si="9"/>
        <v>2393284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129824405.36999989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1687996647.6900001</v>
      </c>
      <c r="CF75" s="2"/>
    </row>
    <row r="76" spans="1:84" ht="12.65" customHeight="1" x14ac:dyDescent="0.35">
      <c r="A76" s="302" t="s">
        <v>248</v>
      </c>
      <c r="B76" s="295"/>
      <c r="C76" s="300">
        <v>30945</v>
      </c>
      <c r="D76" s="300"/>
      <c r="E76" s="185">
        <v>123083</v>
      </c>
      <c r="F76" s="185"/>
      <c r="G76" s="300"/>
      <c r="H76" s="300">
        <v>6780</v>
      </c>
      <c r="I76" s="185"/>
      <c r="J76" s="185">
        <v>0</v>
      </c>
      <c r="K76" s="185"/>
      <c r="L76" s="185"/>
      <c r="M76" s="185"/>
      <c r="N76" s="185"/>
      <c r="O76" s="185">
        <v>18365</v>
      </c>
      <c r="P76" s="185">
        <v>68314</v>
      </c>
      <c r="Q76" s="185">
        <v>9157</v>
      </c>
      <c r="R76" s="185">
        <v>361</v>
      </c>
      <c r="S76" s="185">
        <v>12037</v>
      </c>
      <c r="T76" s="185">
        <v>5115</v>
      </c>
      <c r="U76" s="185">
        <v>12975</v>
      </c>
      <c r="V76" s="185">
        <v>353</v>
      </c>
      <c r="W76" s="185">
        <v>1973</v>
      </c>
      <c r="X76" s="185">
        <v>1509</v>
      </c>
      <c r="Y76" s="185">
        <v>41963</v>
      </c>
      <c r="Z76" s="185">
        <v>14174</v>
      </c>
      <c r="AA76" s="185">
        <v>4158</v>
      </c>
      <c r="AB76" s="185">
        <v>7080</v>
      </c>
      <c r="AC76" s="185">
        <v>1346</v>
      </c>
      <c r="AD76" s="185"/>
      <c r="AE76" s="185">
        <v>2039</v>
      </c>
      <c r="AF76" s="185"/>
      <c r="AG76" s="185">
        <v>37182</v>
      </c>
      <c r="AH76" s="185"/>
      <c r="AI76" s="185"/>
      <c r="AJ76" s="185"/>
      <c r="AK76" s="185">
        <v>740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3864</v>
      </c>
      <c r="AW76" s="185"/>
      <c r="AX76" s="185"/>
      <c r="AY76" s="185">
        <v>6264</v>
      </c>
      <c r="AZ76" s="185">
        <v>8891</v>
      </c>
      <c r="BA76" s="185">
        <v>833</v>
      </c>
      <c r="BB76" s="185">
        <v>1310</v>
      </c>
      <c r="BC76" s="185"/>
      <c r="BD76" s="185"/>
      <c r="BE76" s="185">
        <v>161805</v>
      </c>
      <c r="BF76" s="185">
        <v>1591</v>
      </c>
      <c r="BG76" s="185"/>
      <c r="BH76" s="185"/>
      <c r="BI76" s="185"/>
      <c r="BJ76" s="185"/>
      <c r="BK76" s="185"/>
      <c r="BL76" s="185"/>
      <c r="BM76" s="185"/>
      <c r="BN76" s="185">
        <v>18628</v>
      </c>
      <c r="BO76" s="185"/>
      <c r="BP76" s="185"/>
      <c r="BQ76" s="185"/>
      <c r="BR76" s="185">
        <v>685</v>
      </c>
      <c r="BS76" s="185"/>
      <c r="BT76" s="185"/>
      <c r="BU76" s="185"/>
      <c r="BV76" s="185">
        <v>6023</v>
      </c>
      <c r="BW76" s="185"/>
      <c r="BX76" s="185"/>
      <c r="BY76" s="185">
        <v>4666</v>
      </c>
      <c r="BZ76" s="185"/>
      <c r="CA76" s="185"/>
      <c r="CB76" s="185"/>
      <c r="CC76" s="185"/>
      <c r="CD76" s="305" t="s">
        <v>221</v>
      </c>
      <c r="CE76" s="295">
        <f t="shared" si="8"/>
        <v>614209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22627</v>
      </c>
      <c r="D77" s="300"/>
      <c r="E77" s="300">
        <v>207948</v>
      </c>
      <c r="F77" s="300"/>
      <c r="G77" s="300"/>
      <c r="H77" s="300">
        <v>17313</v>
      </c>
      <c r="I77" s="300"/>
      <c r="J77" s="300"/>
      <c r="K77" s="300"/>
      <c r="L77" s="300"/>
      <c r="M77" s="300"/>
      <c r="N77" s="300"/>
      <c r="O77" s="300">
        <v>6812</v>
      </c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>
        <v>18810</v>
      </c>
      <c r="AG77" s="300">
        <v>8433</v>
      </c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281943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8759</v>
      </c>
      <c r="D78" s="300"/>
      <c r="E78" s="300">
        <v>34837</v>
      </c>
      <c r="F78" s="300"/>
      <c r="G78" s="300"/>
      <c r="H78" s="300">
        <v>1919</v>
      </c>
      <c r="I78" s="300"/>
      <c r="J78" s="300">
        <v>0</v>
      </c>
      <c r="K78" s="300"/>
      <c r="L78" s="300"/>
      <c r="M78" s="300"/>
      <c r="N78" s="300"/>
      <c r="O78" s="300">
        <v>5198</v>
      </c>
      <c r="P78" s="300">
        <v>19335</v>
      </c>
      <c r="Q78" s="300">
        <v>2592</v>
      </c>
      <c r="R78" s="300">
        <v>102</v>
      </c>
      <c r="S78" s="300">
        <v>3407</v>
      </c>
      <c r="T78" s="300">
        <v>1448</v>
      </c>
      <c r="U78" s="300">
        <v>3672</v>
      </c>
      <c r="V78" s="300">
        <v>100</v>
      </c>
      <c r="W78" s="300">
        <v>558</v>
      </c>
      <c r="X78" s="300">
        <v>427</v>
      </c>
      <c r="Y78" s="300">
        <v>11877</v>
      </c>
      <c r="Z78" s="300">
        <v>4012</v>
      </c>
      <c r="AA78" s="300">
        <v>1177</v>
      </c>
      <c r="AB78" s="300">
        <v>2004</v>
      </c>
      <c r="AC78" s="300">
        <v>381</v>
      </c>
      <c r="AD78" s="300"/>
      <c r="AE78" s="300">
        <v>577</v>
      </c>
      <c r="AF78" s="300"/>
      <c r="AG78" s="300">
        <v>10524</v>
      </c>
      <c r="AH78" s="300"/>
      <c r="AI78" s="300"/>
      <c r="AJ78" s="300"/>
      <c r="AK78" s="300">
        <v>209</v>
      </c>
      <c r="AL78" s="300">
        <v>0</v>
      </c>
      <c r="AM78" s="300"/>
      <c r="AN78" s="300"/>
      <c r="AO78" s="300"/>
      <c r="AP78" s="300"/>
      <c r="AQ78" s="300"/>
      <c r="AR78" s="300"/>
      <c r="AS78" s="300"/>
      <c r="AT78" s="300"/>
      <c r="AU78" s="300"/>
      <c r="AV78" s="300">
        <v>1094</v>
      </c>
      <c r="AW78" s="300"/>
      <c r="AX78" s="305" t="s">
        <v>221</v>
      </c>
      <c r="AY78" s="305" t="s">
        <v>221</v>
      </c>
      <c r="AZ78" s="305" t="s">
        <v>221</v>
      </c>
      <c r="BA78" s="300">
        <v>236</v>
      </c>
      <c r="BB78" s="300">
        <v>371</v>
      </c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/>
      <c r="BI78" s="300"/>
      <c r="BJ78" s="305" t="s">
        <v>221</v>
      </c>
      <c r="BK78" s="300"/>
      <c r="BL78" s="300"/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>
        <v>1705</v>
      </c>
      <c r="BW78" s="300"/>
      <c r="BX78" s="300"/>
      <c r="BY78" s="300">
        <v>1321</v>
      </c>
      <c r="BZ78" s="300"/>
      <c r="CA78" s="300"/>
      <c r="CB78" s="300"/>
      <c r="CC78" s="305" t="s">
        <v>221</v>
      </c>
      <c r="CD78" s="305" t="s">
        <v>221</v>
      </c>
      <c r="CE78" s="295">
        <f t="shared" si="8"/>
        <v>117842</v>
      </c>
      <c r="CF78" s="295"/>
    </row>
    <row r="79" spans="1:84" ht="12.65" customHeight="1" x14ac:dyDescent="0.35">
      <c r="A79" s="302" t="s">
        <v>251</v>
      </c>
      <c r="B79" s="295"/>
      <c r="C79" s="225">
        <v>116506</v>
      </c>
      <c r="D79" s="225"/>
      <c r="E79" s="300">
        <v>617631</v>
      </c>
      <c r="F79" s="300"/>
      <c r="G79" s="300"/>
      <c r="H79" s="300">
        <v>9480</v>
      </c>
      <c r="I79" s="300"/>
      <c r="J79" s="300"/>
      <c r="K79" s="300"/>
      <c r="L79" s="300"/>
      <c r="M79" s="300"/>
      <c r="N79" s="300"/>
      <c r="O79" s="300">
        <v>87126</v>
      </c>
      <c r="P79" s="300">
        <v>153719</v>
      </c>
      <c r="Q79" s="300">
        <v>61961</v>
      </c>
      <c r="R79" s="300">
        <v>0</v>
      </c>
      <c r="S79" s="300">
        <v>227062</v>
      </c>
      <c r="T79" s="300">
        <v>2132</v>
      </c>
      <c r="U79" s="300">
        <v>19431</v>
      </c>
      <c r="V79" s="300">
        <v>18005</v>
      </c>
      <c r="W79" s="300">
        <v>20776</v>
      </c>
      <c r="X79" s="300">
        <v>45764</v>
      </c>
      <c r="Y79" s="300">
        <v>126883</v>
      </c>
      <c r="Z79" s="300">
        <v>67348</v>
      </c>
      <c r="AA79" s="300">
        <v>18893</v>
      </c>
      <c r="AB79" s="300">
        <v>5872</v>
      </c>
      <c r="AC79" s="300">
        <v>637</v>
      </c>
      <c r="AD79" s="300">
        <v>0</v>
      </c>
      <c r="AE79" s="300">
        <v>4848</v>
      </c>
      <c r="AF79" s="300">
        <v>386</v>
      </c>
      <c r="AG79" s="300">
        <v>189083</v>
      </c>
      <c r="AH79" s="300"/>
      <c r="AI79" s="300"/>
      <c r="AJ79" s="300">
        <v>8481</v>
      </c>
      <c r="AK79" s="300">
        <v>0</v>
      </c>
      <c r="AL79" s="300">
        <v>0</v>
      </c>
      <c r="AM79" s="300"/>
      <c r="AN79" s="300"/>
      <c r="AO79" s="300"/>
      <c r="AP79" s="300">
        <v>0</v>
      </c>
      <c r="AQ79" s="300"/>
      <c r="AR79" s="300"/>
      <c r="AS79" s="300"/>
      <c r="AT79" s="300"/>
      <c r="AU79" s="300"/>
      <c r="AV79" s="300">
        <v>102084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1904108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101</v>
      </c>
      <c r="D80" s="187"/>
      <c r="E80" s="187">
        <v>248</v>
      </c>
      <c r="F80" s="187"/>
      <c r="G80" s="187"/>
      <c r="H80" s="187">
        <v>11</v>
      </c>
      <c r="I80" s="187"/>
      <c r="J80" s="187"/>
      <c r="K80" s="187"/>
      <c r="L80" s="187"/>
      <c r="M80" s="187"/>
      <c r="N80" s="187"/>
      <c r="O80" s="187">
        <v>53</v>
      </c>
      <c r="P80" s="187">
        <v>63</v>
      </c>
      <c r="Q80" s="187">
        <v>20</v>
      </c>
      <c r="R80" s="187">
        <v>0</v>
      </c>
      <c r="S80" s="187">
        <v>0</v>
      </c>
      <c r="T80" s="187">
        <v>13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28</v>
      </c>
      <c r="AA80" s="187">
        <v>1</v>
      </c>
      <c r="AB80" s="187">
        <v>0</v>
      </c>
      <c r="AC80" s="187">
        <v>0</v>
      </c>
      <c r="AD80" s="187"/>
      <c r="AE80" s="187">
        <v>0</v>
      </c>
      <c r="AF80" s="187">
        <v>0</v>
      </c>
      <c r="AG80" s="187">
        <v>56</v>
      </c>
      <c r="AH80" s="187"/>
      <c r="AI80" s="187"/>
      <c r="AJ80" s="187">
        <v>4</v>
      </c>
      <c r="AK80" s="187">
        <v>0</v>
      </c>
      <c r="AL80" s="187">
        <v>0</v>
      </c>
      <c r="AM80" s="187"/>
      <c r="AN80" s="187"/>
      <c r="AO80" s="187"/>
      <c r="AP80" s="187">
        <v>0</v>
      </c>
      <c r="AQ80" s="187"/>
      <c r="AR80" s="187"/>
      <c r="AS80" s="187"/>
      <c r="AT80" s="187"/>
      <c r="AU80" s="187"/>
      <c r="AV80" s="187">
        <v>9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607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 t="s">
        <v>1270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>
        <v>1</v>
      </c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f>'[1]FYTD 2020 - JUN 2020'!$B$46</f>
        <v>15395</v>
      </c>
      <c r="D111" s="174">
        <f>'[1]FYTD 2020 - JUN 2020'!$E$46</f>
        <v>64139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f>'[1]FYTD 2020 - JUN 2020'!$B$47</f>
        <v>3290</v>
      </c>
      <c r="D114" s="174">
        <f>'[1]FYTD 2020 - JUN 2020'!$E$47</f>
        <v>5210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f>'[2]FY20 Set Up Beds'!$O$10</f>
        <v>49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f>'[2]FY20 Set Up Beds'!$O$20</f>
        <v>195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f>'[2]FY20 Set Up Beds'!$O$26</f>
        <v>42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>
        <f>'[2]FY20 Set Up Beds'!$O$29</f>
        <v>14</v>
      </c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300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f>'[2]FY20 Set Up Beds'!$B$41</f>
        <v>349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f>'[2]FY20 Set Up Beds'!$O$34</f>
        <v>40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f>'[1]FYTD 2020 - JUN 2020'!$B$55</f>
        <v>6505</v>
      </c>
      <c r="C138" s="189">
        <f>'[1]FYTD 2020 - JUN 2020'!$B$63</f>
        <v>1226</v>
      </c>
      <c r="D138" s="174">
        <f>'[1]FYTD 2020 - JUN 2020'!$B$69</f>
        <v>7664</v>
      </c>
      <c r="E138" s="295">
        <f>SUM(B138:D138)</f>
        <v>15395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f>'[1]FYTD 2020 - JUN 2020'!$E$55</f>
        <v>33618</v>
      </c>
      <c r="C139" s="189">
        <f>'[1]FYTD 2020 - JUN 2020'!$E$63</f>
        <v>5829</v>
      </c>
      <c r="D139" s="174">
        <f>'[1]FYTD 2020 - JUN 2020'!$E$69</f>
        <v>24692</v>
      </c>
      <c r="E139" s="295">
        <f>SUM(B139:D139)</f>
        <v>64139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f>-'[3]DATA - LINE 140 - OP VISITS'!$D$46</f>
        <v>176550</v>
      </c>
      <c r="C140" s="174">
        <f>-'[3]DATA - LINE 140 - OP VISITS'!$D$47</f>
        <v>26853</v>
      </c>
      <c r="D140" s="174">
        <f>-'[3]DATA - LINE 140 - OP VISITS'!$D$48</f>
        <v>336581</v>
      </c>
      <c r="E140" s="295">
        <f>SUM(B140:D140)</f>
        <v>539984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f>'[4]DOH YE20 PG3 (B6)'!$B$13</f>
        <v>414982733</v>
      </c>
      <c r="C141" s="189">
        <f>'[4]DOH YE20 PG3 (B6)'!$B$14</f>
        <v>61793923</v>
      </c>
      <c r="D141" s="174">
        <f>'[4]DOH YE20 PG3 (B6)'!$B$15</f>
        <v>368089316</v>
      </c>
      <c r="E141" s="295">
        <f>SUM(B141:D141)</f>
        <v>844865972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f>'[4]DOH YE20 PG3 (B6)'!$B$20</f>
        <v>331175233</v>
      </c>
      <c r="C142" s="189">
        <f>'[4]DOH YE20 PG3 (B6)'!$B$21</f>
        <v>57217040</v>
      </c>
      <c r="D142" s="174">
        <v>454738403</v>
      </c>
      <c r="E142" s="295">
        <f>SUM(B142:D142)</f>
        <v>843130676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17725302.5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340545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2729248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25664262.5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/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15157683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2574922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64191963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14345640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f>'[4]DOH_ACT PG 2-3'!$B$26</f>
        <v>378223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14723863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f>'[4]DOH_ACT PG 2-3'!$B$32</f>
        <v>6816551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f>'[4]DOH_ACT PG 2-3'!$B$33</f>
        <v>1617848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8434399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f>'[4]DOH_ACT PG 2-3'!$B$39</f>
        <v>580959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f>'[4]DOH_ACT PG 2-3'!$B$40</f>
        <v>19273390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19854349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/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f>'[4]DOH_ACT PG 2-3'!$B$47</f>
        <v>6991747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6991747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f>'[5]DOH YE20 SS4 (PG 5)'!$E$57</f>
        <v>2151141.4</v>
      </c>
      <c r="C195" s="189">
        <f>'[5]DOH YE20 SS4 (PG 5)'!$G$57</f>
        <v>0</v>
      </c>
      <c r="D195" s="174">
        <f>'[5]DOH YE20 SS4 (PG 5)'!$I$57</f>
        <v>0</v>
      </c>
      <c r="E195" s="295">
        <f t="shared" ref="E195:E203" si="10">SUM(B195:C195)-D195</f>
        <v>2151141.4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f>'[5]DOH YE20 SS4 (PG 5)'!$E$59</f>
        <v>4895314.05</v>
      </c>
      <c r="C196" s="189">
        <f>'[5]DOH YE20 SS4 (PG 5)'!$G$59</f>
        <v>0</v>
      </c>
      <c r="D196" s="174">
        <f>-'[5]DOH YE20 SS4 (PG 5)'!$I$59</f>
        <v>203605.44</v>
      </c>
      <c r="E196" s="295">
        <f t="shared" si="10"/>
        <v>4691708.6099999994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f>'[5]DOH YE20 SS4 (PG 5)'!$E$61</f>
        <v>231396344.88000005</v>
      </c>
      <c r="C197" s="189">
        <f>'[5]DOH YE20 SS4 (PG 5)'!$G$61</f>
        <v>23225037.899999999</v>
      </c>
      <c r="D197" s="174">
        <f>-'[5]DOH YE20 SS4 (PG 5)'!$I$61</f>
        <v>1837457.2600000002</v>
      </c>
      <c r="E197" s="295">
        <f t="shared" si="10"/>
        <v>252783925.52000007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f>'[5]DOH YE20 SS4 (PG 5)'!$E$63</f>
        <v>46019822.539999992</v>
      </c>
      <c r="C198" s="189">
        <f>'[5]DOH YE20 SS4 (PG 5)'!$G$63</f>
        <v>3131760.71</v>
      </c>
      <c r="D198" s="174">
        <f>-'[5]DOH YE20 SS4 (PG 5)'!$I$63</f>
        <v>1713673.5</v>
      </c>
      <c r="E198" s="295">
        <f t="shared" si="10"/>
        <v>47437909.749999993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/>
      <c r="C199" s="189"/>
      <c r="D199" s="174"/>
      <c r="E199" s="295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f>'[5]DOH YE20 SS4 (PG 5)'!$E$65</f>
        <v>232126092.66</v>
      </c>
      <c r="C200" s="189">
        <f>'[5]DOH YE20 SS4 (PG 5)'!$G$65</f>
        <v>5299688.5100000007</v>
      </c>
      <c r="D200" s="174">
        <f>-'[5]DOH YE20 SS4 (PG 5)'!$I$65</f>
        <v>23808442.420000002</v>
      </c>
      <c r="E200" s="295">
        <f t="shared" si="10"/>
        <v>213617338.75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/>
      <c r="C201" s="189"/>
      <c r="D201" s="174"/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/>
      <c r="C202" s="189"/>
      <c r="D202" s="174"/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f>'[5]DOH YE20 SS4 (PG 5)'!$E$67</f>
        <v>84644447.359999999</v>
      </c>
      <c r="C203" s="189">
        <f>'[5]DOH YE20 SS4 (PG 5)'!$G$67</f>
        <v>87285774.819999993</v>
      </c>
      <c r="D203" s="174">
        <f>'[5]DOH YE20 SS4 (PG 5)'!$I$67</f>
        <v>0</v>
      </c>
      <c r="E203" s="295">
        <f t="shared" si="10"/>
        <v>171930222.18000001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601233162.88999999</v>
      </c>
      <c r="C204" s="303">
        <f>SUM(C195:C203)</f>
        <v>118942261.94</v>
      </c>
      <c r="D204" s="295">
        <f>SUM(D195:D203)</f>
        <v>27563178.620000001</v>
      </c>
      <c r="E204" s="295">
        <f>SUM(E195:E203)</f>
        <v>692612246.21000004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f>'[6]DOH SS-4 (PG 5)'!$E$52</f>
        <v>4246004.58</v>
      </c>
      <c r="C209" s="189">
        <f>'[6]DOH SS-4 (PG 5)'!$G$52</f>
        <v>98381.11</v>
      </c>
      <c r="D209" s="174">
        <f>-'[6]DOH SS-4 (PG 5)'!$I$52</f>
        <v>198441.5</v>
      </c>
      <c r="E209" s="295">
        <f t="shared" ref="E209:E216" si="11">SUM(B209:C209)-D209</f>
        <v>4145944.1900000004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127827724.39</v>
      </c>
      <c r="C210" s="189">
        <v>10005843.369999999</v>
      </c>
      <c r="D210" s="174">
        <v>42325768</v>
      </c>
      <c r="E210" s="295">
        <f t="shared" si="11"/>
        <v>95507799.75999999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>
        <f>'[6]DOH SS-4 (PG 5)'!$E$56</f>
        <v>34253088.289999999</v>
      </c>
      <c r="C211" s="189">
        <f>'[6]DOH SS-4 (PG 5)'!$G$56</f>
        <v>2811861.67</v>
      </c>
      <c r="D211" s="174">
        <f>-'[6]DOH SS-4 (PG 5)'!$I$56</f>
        <v>1706482.04</v>
      </c>
      <c r="E211" s="295">
        <f t="shared" si="11"/>
        <v>35358467.920000002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/>
      <c r="C212" s="189"/>
      <c r="D212" s="174"/>
      <c r="E212" s="295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f>'[6]DOH SS-4 (PG 5)'!$E$58</f>
        <v>178823843.61000001</v>
      </c>
      <c r="C213" s="189">
        <f>'[6]DOH SS-4 (PG 5)'!$G$58</f>
        <v>18662746.59</v>
      </c>
      <c r="D213" s="174">
        <f>-'[6]DOH SS-4 (PG 5)'!$I$58</f>
        <v>23728131.530000001</v>
      </c>
      <c r="E213" s="295">
        <f t="shared" si="11"/>
        <v>173758458.67000002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/>
      <c r="C214" s="189"/>
      <c r="D214" s="174"/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/>
      <c r="C215" s="189"/>
      <c r="D215" s="174"/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345150660.87</v>
      </c>
      <c r="C217" s="303">
        <f>SUM(C208:C216)</f>
        <v>31578832.739999998</v>
      </c>
      <c r="D217" s="295">
        <f>SUM(D208:D216)</f>
        <v>67958823.069999993</v>
      </c>
      <c r="E217" s="295">
        <f>SUM(E208:E216)</f>
        <v>308770670.54000002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14447418</v>
      </c>
      <c r="D221" s="312">
        <f>C221</f>
        <v>14447418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568976367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84274391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8180247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7470598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415862875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23805431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1108569909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5967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10816134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8763482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19579616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>
        <v>1438381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>
        <v>5473</v>
      </c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1443854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1144040797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36635298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292451506.5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216436463.49000001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10877161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9195643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10527080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6676720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149926945.00999999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>
        <v>499624175</v>
      </c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499624175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2151141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4691709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252783925.5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>
        <v>47437910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/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213617338.5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/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171930222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692612246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308770671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383841575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>
        <v>18440384</v>
      </c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7997933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26438317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>
        <v>1767682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>
        <v>2066493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3834175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1063665187.01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25302194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47507429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>
        <v>15861410</v>
      </c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>
        <v>44435034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/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>
        <v>7311712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140417779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/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37285713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289389817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13662899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/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340338429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7311712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333026717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590220691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1063665187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1063665187.01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844865972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843130676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1687996648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14447418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1108569909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19579616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>
        <v>1443854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1144040797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543955851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30709529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30709529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574665380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264285784.5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64191963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25620261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101921708.5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4331773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47650958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31578833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14723863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8434399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19854349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6991747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8002194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597587833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-22922453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22304971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-617482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-617482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Overlake Hospital Medical Center   H-0     FYE 06/30/2020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15395</v>
      </c>
      <c r="C414" s="2">
        <f>E138</f>
        <v>15395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64139</v>
      </c>
      <c r="C415" s="2">
        <f>E139</f>
        <v>64139</v>
      </c>
      <c r="D415" s="2">
        <f>SUM(C59:H59)+N59</f>
        <v>64139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3290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5210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264285784.5</v>
      </c>
      <c r="C427" s="2">
        <f t="shared" ref="C427:C434" si="13">CE61</f>
        <v>264285784.51000002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64191963</v>
      </c>
      <c r="C428" s="2">
        <f t="shared" si="13"/>
        <v>64191963</v>
      </c>
      <c r="D428" s="2">
        <f>D173</f>
        <v>64191963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25620261</v>
      </c>
      <c r="C429" s="2">
        <f t="shared" si="13"/>
        <v>25620260.759999994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101921708.5</v>
      </c>
      <c r="C430" s="2">
        <f t="shared" si="13"/>
        <v>101921709.05999999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4331773</v>
      </c>
      <c r="C431" s="2">
        <f t="shared" si="13"/>
        <v>4331772.5599999996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47650958</v>
      </c>
      <c r="C432" s="2">
        <f t="shared" si="13"/>
        <v>47650957.979999997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31578833</v>
      </c>
      <c r="C433" s="2">
        <f t="shared" si="13"/>
        <v>31578833</v>
      </c>
      <c r="D433" s="2">
        <f>C217</f>
        <v>31578832.739999998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14723863</v>
      </c>
      <c r="C434" s="2">
        <f t="shared" si="13"/>
        <v>14723862.609999999</v>
      </c>
      <c r="D434" s="2">
        <f>D177</f>
        <v>14723863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8434399</v>
      </c>
      <c r="C435" s="2"/>
      <c r="D435" s="2">
        <f>D181</f>
        <v>8434399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19854349</v>
      </c>
      <c r="C436" s="2"/>
      <c r="D436" s="2">
        <f>D186</f>
        <v>19854349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6991747</v>
      </c>
      <c r="C437" s="2"/>
      <c r="D437" s="2">
        <f>D190</f>
        <v>6991747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35280495</v>
      </c>
      <c r="C438" s="2">
        <f>CD69</f>
        <v>35280495</v>
      </c>
      <c r="D438" s="2">
        <f>D181+D186+D190</f>
        <v>35280495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8002194</v>
      </c>
      <c r="C439" s="2">
        <f>SUM(C69:CC69)</f>
        <v>8002194.1700000018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43282689</v>
      </c>
      <c r="C440" s="2">
        <f>CE69</f>
        <v>43282689.170000002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597587833</v>
      </c>
      <c r="C441" s="2">
        <f>SUM(C427:C437)+C440</f>
        <v>597587832.64999998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14447418</v>
      </c>
      <c r="C444" s="2">
        <f>C363</f>
        <v>14447418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1108569909</v>
      </c>
      <c r="C445" s="2">
        <f>C364</f>
        <v>1108569909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19579616</v>
      </c>
      <c r="C446" s="2">
        <f>C365</f>
        <v>19579616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1443854</v>
      </c>
      <c r="C447" s="2">
        <f>C366</f>
        <v>1443854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1144040797</v>
      </c>
      <c r="C448" s="2">
        <f>D367</f>
        <v>1144040797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5967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10816134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8763482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30709529</v>
      </c>
      <c r="C458" s="2">
        <f>CE70</f>
        <v>30709529.110000007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844865972</v>
      </c>
      <c r="C463" s="2">
        <f>CE73</f>
        <v>844865971.49999988</v>
      </c>
      <c r="D463" s="2">
        <f>E141+E147+E153</f>
        <v>844865972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843130676</v>
      </c>
      <c r="C464" s="2">
        <f>CE74</f>
        <v>843130676.18999994</v>
      </c>
      <c r="D464" s="2">
        <f>E142+E148+E154</f>
        <v>843130676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1687996648</v>
      </c>
      <c r="C465" s="2">
        <f>CE75</f>
        <v>1687996647.6900001</v>
      </c>
      <c r="D465" s="2">
        <f>D463+D464</f>
        <v>1687996648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2151141</v>
      </c>
      <c r="C468" s="2">
        <f>E195</f>
        <v>2151141.4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4691709</v>
      </c>
      <c r="C469" s="2">
        <f>E196</f>
        <v>4691708.6099999994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252783925.5</v>
      </c>
      <c r="C470" s="2">
        <f>E197</f>
        <v>252783925.52000007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47437910</v>
      </c>
      <c r="C471" s="2">
        <f>E198</f>
        <v>47437909.749999993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213617338.5</v>
      </c>
      <c r="C473" s="2">
        <f>SUM(E200:E201)</f>
        <v>213617338.75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171930222</v>
      </c>
      <c r="C475" s="2">
        <f>E203</f>
        <v>171930222.18000001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692612246</v>
      </c>
      <c r="C476" s="2">
        <f>E204</f>
        <v>692612246.21000004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308770671</v>
      </c>
      <c r="C478" s="2">
        <f>E217</f>
        <v>308770670.54000002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1063665187.01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1063665187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131</v>
      </c>
      <c r="B493" s="331" t="str">
        <f>RIGHT('[7]Prior Year'!C82,4)</f>
        <v>2019</v>
      </c>
      <c r="C493" s="331" t="str">
        <f>RIGHT(C82,4)</f>
        <v>2020</v>
      </c>
      <c r="D493" s="331" t="str">
        <f>RIGHT('[7]Prior Year'!C82,4)</f>
        <v>2019</v>
      </c>
      <c r="E493" s="331" t="str">
        <f>RIGHT(C82,4)</f>
        <v>2020</v>
      </c>
      <c r="F493" s="331" t="str">
        <f>RIGHT('[7]Prior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'[7]Prior Year'!C71</f>
        <v>20635791.839999992</v>
      </c>
      <c r="C496" s="333">
        <f>C71</f>
        <v>21190890.550000004</v>
      </c>
      <c r="D496" s="333">
        <f>'[7]Prior Year'!C59</f>
        <v>12008</v>
      </c>
      <c r="E496" s="2">
        <f>C59</f>
        <v>11378</v>
      </c>
      <c r="F496" s="334">
        <f t="shared" ref="F496:G511" si="15">IF(B496=0,"",IF(D496=0,"",B496/D496))</f>
        <v>1718.5036508993999</v>
      </c>
      <c r="G496" s="334">
        <f t="shared" si="15"/>
        <v>1862.4442388820535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'[7]Prior Year'!D71</f>
        <v>0</v>
      </c>
      <c r="C497" s="333">
        <f>D71</f>
        <v>0</v>
      </c>
      <c r="D497" s="333">
        <f>'[7]Prior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'[7]Prior Year'!E71</f>
        <v>47517061.810000002</v>
      </c>
      <c r="C498" s="333">
        <f>E71</f>
        <v>34914988.630000003</v>
      </c>
      <c r="D498" s="333">
        <f>'[7]Prior Year'!E59</f>
        <v>50863</v>
      </c>
      <c r="E498" s="2">
        <f>E59</f>
        <v>49523</v>
      </c>
      <c r="F498" s="334">
        <f t="shared" si="15"/>
        <v>934.21665670526716</v>
      </c>
      <c r="G498" s="334">
        <f t="shared" si="15"/>
        <v>705.02571794923574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'[7]Prior Year'!F71</f>
        <v>0</v>
      </c>
      <c r="C499" s="333">
        <f>F71</f>
        <v>0</v>
      </c>
      <c r="D499" s="333">
        <f>'[7]Prior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'[7]Prior Year'!G71</f>
        <v>0</v>
      </c>
      <c r="C500" s="333">
        <f>G71</f>
        <v>0</v>
      </c>
      <c r="D500" s="333">
        <f>'[7]Prior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'[7]Prior Year'!H71</f>
        <v>2579994.5699999994</v>
      </c>
      <c r="C501" s="333">
        <f>H71</f>
        <v>2578274.96</v>
      </c>
      <c r="D501" s="333">
        <f>'[7]Prior Year'!H59</f>
        <v>3526</v>
      </c>
      <c r="E501" s="2">
        <f>H59</f>
        <v>3238</v>
      </c>
      <c r="F501" s="334">
        <f t="shared" si="15"/>
        <v>731.70577708451481</v>
      </c>
      <c r="G501" s="334">
        <f t="shared" si="15"/>
        <v>796.25539221741815</v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'[7]Prior Year'!I71</f>
        <v>0</v>
      </c>
      <c r="C502" s="333">
        <f>I71</f>
        <v>0</v>
      </c>
      <c r="D502" s="333">
        <f>'[7]Prior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'[7]Prior Year'!J71</f>
        <v>0</v>
      </c>
      <c r="C503" s="333">
        <f>J71</f>
        <v>0</v>
      </c>
      <c r="D503" s="333">
        <f>'[7]Prior Year'!J59</f>
        <v>0</v>
      </c>
      <c r="E503" s="2">
        <f>J59</f>
        <v>0</v>
      </c>
      <c r="F503" s="334" t="str">
        <f t="shared" si="15"/>
        <v/>
      </c>
      <c r="G503" s="334" t="str">
        <f t="shared" si="15"/>
        <v/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'[7]Prior Year'!K71</f>
        <v>0</v>
      </c>
      <c r="C504" s="333">
        <f>K71</f>
        <v>0</v>
      </c>
      <c r="D504" s="333">
        <f>'[7]Prior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'[7]Prior Year'!L71</f>
        <v>0</v>
      </c>
      <c r="C505" s="333">
        <f>L71</f>
        <v>0</v>
      </c>
      <c r="D505" s="333">
        <f>'[7]Prior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'[7]Prior Year'!M71</f>
        <v>0</v>
      </c>
      <c r="C506" s="333">
        <f>M71</f>
        <v>0</v>
      </c>
      <c r="D506" s="333">
        <f>'[7]Prior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'[7]Prior Year'!N71</f>
        <v>0</v>
      </c>
      <c r="C507" s="333">
        <f>N71</f>
        <v>0</v>
      </c>
      <c r="D507" s="333">
        <f>'[7]Prior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'[7]Prior Year'!O71</f>
        <v>10814260.960000001</v>
      </c>
      <c r="C508" s="333">
        <f>O71</f>
        <v>11053415.600000001</v>
      </c>
      <c r="D508" s="333">
        <f>'[7]Prior Year'!O59</f>
        <v>3648</v>
      </c>
      <c r="E508" s="2">
        <f>O59</f>
        <v>3554</v>
      </c>
      <c r="F508" s="334">
        <f t="shared" si="15"/>
        <v>2964.4355701754389</v>
      </c>
      <c r="G508" s="334">
        <f t="shared" si="15"/>
        <v>3110.1338210467084</v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'[7]Prior Year'!P71</f>
        <v>60275312.789999984</v>
      </c>
      <c r="C509" s="333">
        <f>P71</f>
        <v>58374526.280000016</v>
      </c>
      <c r="D509" s="333">
        <f>'[7]Prior Year'!P59</f>
        <v>1261044</v>
      </c>
      <c r="E509" s="2">
        <f>P59</f>
        <v>1175285</v>
      </c>
      <c r="F509" s="334">
        <f t="shared" si="15"/>
        <v>47.797945821081569</v>
      </c>
      <c r="G509" s="334">
        <f t="shared" si="15"/>
        <v>49.66840066877397</v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'[7]Prior Year'!Q71</f>
        <v>4049410.189999999</v>
      </c>
      <c r="C510" s="333">
        <f>Q71</f>
        <v>3956102.22</v>
      </c>
      <c r="D510" s="333">
        <f>'[7]Prior Year'!Q59</f>
        <v>740444</v>
      </c>
      <c r="E510" s="2">
        <f>Q59</f>
        <v>665810</v>
      </c>
      <c r="F510" s="334">
        <f t="shared" si="15"/>
        <v>5.4688945956750263</v>
      </c>
      <c r="G510" s="334">
        <f t="shared" si="15"/>
        <v>5.9417885282588125</v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'[7]Prior Year'!R71</f>
        <v>2725528.09</v>
      </c>
      <c r="C511" s="333">
        <f>R71</f>
        <v>2658859.8200000003</v>
      </c>
      <c r="D511" s="333">
        <f>'[7]Prior Year'!R59</f>
        <v>1376799</v>
      </c>
      <c r="E511" s="2">
        <f>R59</f>
        <v>1280976</v>
      </c>
      <c r="F511" s="334">
        <f t="shared" si="15"/>
        <v>1.979612194663128</v>
      </c>
      <c r="G511" s="334">
        <f t="shared" si="15"/>
        <v>2.0756515500680734</v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'[7]Prior Year'!S71</f>
        <v>10015169.099999998</v>
      </c>
      <c r="C512" s="333">
        <f>S71</f>
        <v>11063588.939999996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'[7]Prior Year'!T71</f>
        <v>3058763.52</v>
      </c>
      <c r="C513" s="333">
        <f>T71</f>
        <v>3067816.6399999997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'[7]Prior Year'!U71</f>
        <v>13549662.319999998</v>
      </c>
      <c r="C514" s="333">
        <f>U71</f>
        <v>13653601.949999999</v>
      </c>
      <c r="D514" s="333">
        <f>'[7]Prior Year'!U59</f>
        <v>788536</v>
      </c>
      <c r="E514" s="2">
        <f>U59</f>
        <v>722237</v>
      </c>
      <c r="F514" s="334">
        <f t="shared" si="17"/>
        <v>17.183314801099758</v>
      </c>
      <c r="G514" s="334">
        <f t="shared" si="17"/>
        <v>18.904600498174421</v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'[7]Prior Year'!V71</f>
        <v>723840.81</v>
      </c>
      <c r="C515" s="333">
        <f>V71</f>
        <v>732639.32000000007</v>
      </c>
      <c r="D515" s="333">
        <f>'[7]Prior Year'!V59</f>
        <v>26929</v>
      </c>
      <c r="E515" s="2">
        <f>V59</f>
        <v>26307</v>
      </c>
      <c r="F515" s="334">
        <f t="shared" si="17"/>
        <v>26.879602287496752</v>
      </c>
      <c r="G515" s="334">
        <f t="shared" si="17"/>
        <v>27.849595925038965</v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'[7]Prior Year'!W71</f>
        <v>2892834.97</v>
      </c>
      <c r="C516" s="333">
        <f>W71</f>
        <v>3100393.5500000003</v>
      </c>
      <c r="D516" s="333">
        <f>'[7]Prior Year'!W59</f>
        <v>67830.47</v>
      </c>
      <c r="E516" s="2">
        <f>W59</f>
        <v>61628.02</v>
      </c>
      <c r="F516" s="334">
        <f t="shared" si="17"/>
        <v>42.648016002247957</v>
      </c>
      <c r="G516" s="334">
        <f t="shared" si="17"/>
        <v>50.308180434808719</v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'[7]Prior Year'!X71</f>
        <v>2827596.94</v>
      </c>
      <c r="C517" s="333">
        <f>X71</f>
        <v>3144596.83</v>
      </c>
      <c r="D517" s="333">
        <f>'[7]Prior Year'!X59</f>
        <v>129693.62</v>
      </c>
      <c r="E517" s="2">
        <f>X59</f>
        <v>130730.91</v>
      </c>
      <c r="F517" s="334">
        <f t="shared" si="17"/>
        <v>21.802128277397145</v>
      </c>
      <c r="G517" s="334">
        <f t="shared" si="17"/>
        <v>24.05396573771268</v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'[7]Prior Year'!Y71</f>
        <v>10837626.680000005</v>
      </c>
      <c r="C518" s="333">
        <f>Y71</f>
        <v>10753948.800000001</v>
      </c>
      <c r="D518" s="333">
        <f>'[7]Prior Year'!Y59</f>
        <v>146696</v>
      </c>
      <c r="E518" s="2">
        <f>Y59</f>
        <v>128924</v>
      </c>
      <c r="F518" s="334">
        <f t="shared" si="17"/>
        <v>73.878133555107198</v>
      </c>
      <c r="G518" s="334">
        <f t="shared" si="17"/>
        <v>83.413086779808268</v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'[7]Prior Year'!Z71</f>
        <v>28284053.210000008</v>
      </c>
      <c r="C519" s="333">
        <f>Z71</f>
        <v>27340885.819999997</v>
      </c>
      <c r="D519" s="333">
        <f>'[7]Prior Year'!Z59</f>
        <v>24222</v>
      </c>
      <c r="E519" s="2">
        <f>Z59</f>
        <v>22745</v>
      </c>
      <c r="F519" s="334">
        <f t="shared" si="17"/>
        <v>1167.7009829906699</v>
      </c>
      <c r="G519" s="334">
        <f t="shared" si="17"/>
        <v>1202.0613682127939</v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'[7]Prior Year'!AA71</f>
        <v>1892964.8199999998</v>
      </c>
      <c r="C520" s="333">
        <f>AA71</f>
        <v>1832120.6400000001</v>
      </c>
      <c r="D520" s="333">
        <f>'[7]Prior Year'!AA59</f>
        <v>22625</v>
      </c>
      <c r="E520" s="2">
        <f>AA59</f>
        <v>18920.07</v>
      </c>
      <c r="F520" s="334">
        <f t="shared" si="17"/>
        <v>83.666953370165743</v>
      </c>
      <c r="G520" s="334">
        <f t="shared" si="17"/>
        <v>96.834770695880096</v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'[7]Prior Year'!AB71</f>
        <v>29479401.699999996</v>
      </c>
      <c r="C521" s="333">
        <f>AB71</f>
        <v>32098543.68999999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'[7]Prior Year'!AC71</f>
        <v>2386787.2799999998</v>
      </c>
      <c r="C522" s="333">
        <f>AC71</f>
        <v>2805431.4999999995</v>
      </c>
      <c r="D522" s="333">
        <f>'[7]Prior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'[7]Prior Year'!AD71</f>
        <v>862498.13</v>
      </c>
      <c r="C523" s="333">
        <f>AD71</f>
        <v>839216.30999999994</v>
      </c>
      <c r="D523" s="333">
        <f>'[7]Prior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'[7]Prior Year'!AE71</f>
        <v>2141439.0500000003</v>
      </c>
      <c r="C524" s="333">
        <f>AE71</f>
        <v>2204737.0299999998</v>
      </c>
      <c r="D524" s="333">
        <f>'[7]Prior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'[7]Prior Year'!AF71</f>
        <v>4367557.0199999996</v>
      </c>
      <c r="C525" s="333">
        <f>AF71</f>
        <v>4601920.4000000004</v>
      </c>
      <c r="D525" s="333">
        <f>'[7]Prior Year'!AF59</f>
        <v>26545</v>
      </c>
      <c r="E525" s="2">
        <f>AF59</f>
        <v>38676</v>
      </c>
      <c r="F525" s="334">
        <f t="shared" si="17"/>
        <v>164.5340749670371</v>
      </c>
      <c r="G525" s="334">
        <f t="shared" si="17"/>
        <v>118.98646188850968</v>
      </c>
      <c r="H525" s="335">
        <f t="shared" si="16"/>
        <v>-0.27682784303283359</v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'[7]Prior Year'!AG71</f>
        <v>15958480.050000003</v>
      </c>
      <c r="C526" s="333">
        <f>AG71</f>
        <v>17313467.780000001</v>
      </c>
      <c r="D526" s="333">
        <f>'[7]Prior Year'!AG59</f>
        <v>51464</v>
      </c>
      <c r="E526" s="2">
        <f>AG59</f>
        <v>47738</v>
      </c>
      <c r="F526" s="334">
        <f t="shared" si="17"/>
        <v>310.09016108347589</v>
      </c>
      <c r="G526" s="334">
        <f t="shared" si="17"/>
        <v>362.67685659223264</v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'[7]Prior Year'!AH71</f>
        <v>0</v>
      </c>
      <c r="C527" s="333">
        <f>AH71</f>
        <v>0</v>
      </c>
      <c r="D527" s="333">
        <f>'[7]Prior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'[7]Prior Year'!AI71</f>
        <v>0</v>
      </c>
      <c r="C528" s="333">
        <f>AI71</f>
        <v>0</v>
      </c>
      <c r="D528" s="333">
        <f>'[7]Prior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'[7]Prior Year'!AJ71</f>
        <v>3209261.4900000007</v>
      </c>
      <c r="C529" s="333">
        <f>AJ71</f>
        <v>3303663.0600000015</v>
      </c>
      <c r="D529" s="333">
        <f>'[7]Prior Year'!AJ59</f>
        <v>22074.5</v>
      </c>
      <c r="E529" s="2">
        <f>AJ59</f>
        <v>21215.5</v>
      </c>
      <c r="F529" s="334">
        <f t="shared" si="18"/>
        <v>145.38320188452744</v>
      </c>
      <c r="G529" s="334">
        <f t="shared" si="18"/>
        <v>155.71931182390242</v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'[7]Prior Year'!AK71</f>
        <v>952570.5</v>
      </c>
      <c r="C530" s="333">
        <f>AK71</f>
        <v>1090298.1000000003</v>
      </c>
      <c r="D530" s="333">
        <f>'[7]Prior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'[7]Prior Year'!AL71</f>
        <v>594824.14</v>
      </c>
      <c r="C531" s="333">
        <f>AL71</f>
        <v>632892.62</v>
      </c>
      <c r="D531" s="333">
        <f>'[7]Prior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'[7]Prior Year'!AM71</f>
        <v>0</v>
      </c>
      <c r="C532" s="333">
        <f>AM71</f>
        <v>0</v>
      </c>
      <c r="D532" s="333">
        <f>'[7]Prior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'[7]Prior Year'!AN71</f>
        <v>0</v>
      </c>
      <c r="C533" s="333">
        <f>AN71</f>
        <v>0</v>
      </c>
      <c r="D533" s="333">
        <f>'[7]Prior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'[7]Prior Year'!AO71</f>
        <v>0</v>
      </c>
      <c r="C534" s="333">
        <f>AO71</f>
        <v>0</v>
      </c>
      <c r="D534" s="333">
        <f>'[7]Prior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'[7]Prior Year'!AP71</f>
        <v>0</v>
      </c>
      <c r="C535" s="333">
        <f>AP71</f>
        <v>0</v>
      </c>
      <c r="D535" s="333">
        <f>'[7]Prior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'[7]Prior Year'!AQ71</f>
        <v>0</v>
      </c>
      <c r="C536" s="333">
        <f>AQ71</f>
        <v>0</v>
      </c>
      <c r="D536" s="333">
        <f>'[7]Prior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'[7]Prior Year'!AR71</f>
        <v>0</v>
      </c>
      <c r="C537" s="333">
        <f>AR71</f>
        <v>0</v>
      </c>
      <c r="D537" s="333">
        <f>'[7]Prior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'[7]Prior Year'!AS71</f>
        <v>0</v>
      </c>
      <c r="C538" s="333">
        <f>AS71</f>
        <v>0</v>
      </c>
      <c r="D538" s="333">
        <f>'[7]Prior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'[7]Prior Year'!AT71</f>
        <v>0</v>
      </c>
      <c r="C539" s="333">
        <f>AT71</f>
        <v>0</v>
      </c>
      <c r="D539" s="333">
        <f>'[7]Prior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'[7]Prior Year'!AU71</f>
        <v>0</v>
      </c>
      <c r="C540" s="333">
        <f>AU71</f>
        <v>0</v>
      </c>
      <c r="D540" s="333">
        <f>'[7]Prior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'[7]Prior Year'!AV71</f>
        <v>103945189.26000002</v>
      </c>
      <c r="C541" s="333">
        <f>AV71</f>
        <v>116269093.72999996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'[7]Prior Year'!AW71</f>
        <v>207698.11</v>
      </c>
      <c r="C542" s="333">
        <f>AW71</f>
        <v>283664.87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'[7]Prior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'[7]Prior Year'!AY71</f>
        <v>679493.42</v>
      </c>
      <c r="C544" s="333">
        <f>AY71</f>
        <v>690041.94000000006</v>
      </c>
      <c r="D544" s="333">
        <f>'[7]Prior Year'!AY59</f>
        <v>296155</v>
      </c>
      <c r="E544" s="2">
        <f>AY59</f>
        <v>281943</v>
      </c>
      <c r="F544" s="334">
        <f t="shared" ref="F544:G550" si="19">IF(B544=0,"",IF(D544=0,"",B544/D544))</f>
        <v>2.2943844270736609</v>
      </c>
      <c r="G544" s="334">
        <f t="shared" si="19"/>
        <v>2.4474519317734438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'[7]Prior Year'!AZ71</f>
        <v>4654278.7399999984</v>
      </c>
      <c r="C545" s="333">
        <f>AZ71</f>
        <v>4957451.1099999975</v>
      </c>
      <c r="D545" s="333">
        <f>'[7]Prior Year'!AZ59</f>
        <v>649411</v>
      </c>
      <c r="E545" s="2">
        <f>AZ59</f>
        <v>526911</v>
      </c>
      <c r="F545" s="334">
        <f t="shared" si="19"/>
        <v>7.1669231657609718</v>
      </c>
      <c r="G545" s="334">
        <f t="shared" si="19"/>
        <v>9.4085170171053516</v>
      </c>
      <c r="H545" s="335">
        <f t="shared" si="16"/>
        <v>0.31276934320341243</v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'[7]Prior Year'!BA71</f>
        <v>479483.76</v>
      </c>
      <c r="C546" s="333">
        <f>BA71</f>
        <v>632858.37</v>
      </c>
      <c r="D546" s="333">
        <f>'[7]Prior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'[7]Prior Year'!BB71</f>
        <v>3560836.2199999997</v>
      </c>
      <c r="C547" s="333">
        <f>BB71</f>
        <v>4704301.2500000009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'[7]Prior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'[7]Prior Year'!BD71</f>
        <v>1410917.08</v>
      </c>
      <c r="C549" s="333">
        <f>BD71</f>
        <v>1420206.1800000002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'[7]Prior Year'!BE71</f>
        <v>12301160.58</v>
      </c>
      <c r="C550" s="333">
        <f>BE71</f>
        <v>14099739.58</v>
      </c>
      <c r="D550" s="333">
        <f>'[7]Prior Year'!BE59</f>
        <v>602702</v>
      </c>
      <c r="E550" s="2">
        <f>BE59</f>
        <v>614209</v>
      </c>
      <c r="F550" s="334">
        <f t="shared" si="19"/>
        <v>20.410021171325134</v>
      </c>
      <c r="G550" s="334">
        <f t="shared" si="19"/>
        <v>22.955931254670642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'[7]Prior Year'!BF71</f>
        <v>5524135.8699999992</v>
      </c>
      <c r="C551" s="333">
        <f>BF71</f>
        <v>5631463.3199999984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'[7]Prior Year'!BG71</f>
        <v>403000.03</v>
      </c>
      <c r="C552" s="333">
        <f>BG71</f>
        <v>408734.18000000005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'[7]Prior Year'!BH71</f>
        <v>33602258.739999995</v>
      </c>
      <c r="C553" s="333">
        <f>BH71</f>
        <v>38047036.810000002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'[7]Prior Year'!BI71</f>
        <v>350.23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'[7]Prior Year'!BJ71</f>
        <v>2160641.2300000004</v>
      </c>
      <c r="C555" s="333">
        <f>BJ71</f>
        <v>2552682.6600000006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'[7]Prior Year'!BK71</f>
        <v>5705031.2000000002</v>
      </c>
      <c r="C556" s="333">
        <f>BK71</f>
        <v>6304919.3899999987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'[7]Prior Year'!BL71</f>
        <v>4194081.07</v>
      </c>
      <c r="C557" s="333">
        <f>BL71</f>
        <v>4400909.45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'[7]Prior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'[7]Prior Year'!BN71</f>
        <v>9443220.0099999998</v>
      </c>
      <c r="C559" s="333">
        <f>BN71</f>
        <v>9268096.6000000015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'[7]Prior Year'!BO71</f>
        <v>403686.50000000012</v>
      </c>
      <c r="C560" s="333">
        <f>BO71</f>
        <v>556915.94000000006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'[7]Prior Year'!BP71</f>
        <v>2157844.83</v>
      </c>
      <c r="C561" s="333">
        <f>BP71</f>
        <v>1811958.9500000007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'[7]Prior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'[7]Prior Year'!BR71</f>
        <v>5297453.21</v>
      </c>
      <c r="C563" s="333">
        <f>BR71</f>
        <v>5643399.25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'[7]Prior Year'!BS71</f>
        <v>301828.83</v>
      </c>
      <c r="C564" s="333">
        <f>BS71</f>
        <v>206347.87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'[7]Prior Year'!BT71</f>
        <v>140421.15</v>
      </c>
      <c r="C565" s="333">
        <f>BT71</f>
        <v>155949.42000000001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'[7]Prior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'[7]Prior Year'!BV71</f>
        <v>3100544.7</v>
      </c>
      <c r="C567" s="333">
        <f>BV71</f>
        <v>3134523.8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'[7]Prior Year'!BW71</f>
        <v>760281.85000000009</v>
      </c>
      <c r="C568" s="333">
        <f>BW71</f>
        <v>956338.94000000018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'[7]Prior Year'!BX71</f>
        <v>3214127.4600000004</v>
      </c>
      <c r="C569" s="333">
        <f>BX71</f>
        <v>2769032.54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'[7]Prior Year'!BY71</f>
        <v>3769722.3200000003</v>
      </c>
      <c r="C570" s="333">
        <f>BY71</f>
        <v>3335559.8800000004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'[7]Prior Year'!BZ71</f>
        <v>5373419.129999999</v>
      </c>
      <c r="C571" s="333">
        <f>BZ71</f>
        <v>6652877.7400000012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'[7]Prior Year'!CA71</f>
        <v>2563438.33</v>
      </c>
      <c r="C572" s="333">
        <f>CA71</f>
        <v>3333131.32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'[7]Prior Year'!CB71</f>
        <v>1410262.0699999998</v>
      </c>
      <c r="C573" s="333">
        <f>CB71</f>
        <v>1462928.1600000001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'[7]Prior Year'!CC71</f>
        <v>14414083.57</v>
      </c>
      <c r="C574" s="333">
        <f>CC71</f>
        <v>17516648.049999997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'[7]Prior Year'!CD71</f>
        <v>34425208.240000002</v>
      </c>
      <c r="C575" s="333">
        <f>CD71</f>
        <v>35364671.200000003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452404</v>
      </c>
      <c r="E612" s="2">
        <f>SUM(C624:D647)+SUM(C668:D713)</f>
        <v>531820528.81907737</v>
      </c>
      <c r="F612" s="2">
        <f>CE64-(AX64+BD64+BE64+BG64+BJ64+BN64+BP64+BQ64+CB64+CC64+CD64)</f>
        <v>101113143.17999999</v>
      </c>
      <c r="G612" s="2">
        <f>CE77-(AX77+AY77+BD77+BE77+BG77+BJ77+BN77+BP77+BQ77+CB77+CC77+CD77)</f>
        <v>281943</v>
      </c>
      <c r="H612" s="326">
        <f>CE60-(AX60+AY60+AZ60+BD60+BE60+BG60+BJ60+BN60+BO60+BP60+BQ60+BR60+CB60+CC60+CD60)</f>
        <v>2244.558</v>
      </c>
      <c r="I612" s="2">
        <f>CE78-(AX78+AY78+AZ78+BD78+BE78+BF78+BG78+BJ78+BN78+BO78+BP78+BQ78+BR78+CB78+CC78+CD78)</f>
        <v>117842</v>
      </c>
      <c r="J612" s="2">
        <f>CE79-(AX79+AY79+AZ79+BA79+BD79+BE79+BF79+BG79+BJ79+BN79+BO79+BP79+BQ79+BR79+CB79+CC79+CD79)</f>
        <v>1904108</v>
      </c>
      <c r="K612" s="2">
        <f>CE75-(AW75+AX75+AY75+AZ75+BA75+BB75+BC75+BD75+BE75+BF75+BG75+BH75+BI75+BJ75+BK75+BL75+BM75+BN75+BO75+BP75+BQ75+BR75+BS75+BT75+BU75+BV75+BW75+BX75+CB75+CC75+CD75)</f>
        <v>1687996647.6900001</v>
      </c>
      <c r="L612" s="326">
        <f>CE80-(AW80+AX80+AY80+AZ80+BA80+BB80+BC80+BD80+BE80+BF80+BG80+BH80+BI80+BJ80+BK80+BL80+BM80+BN80+BO80+BP80+BQ80+BR80+BS80+BT80+BU80+BV80+BW80+BX80+BY80+BZ80+CA80+CB80+CC80+CD80)</f>
        <v>607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14099739.58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35364671.200000003</v>
      </c>
      <c r="D615" s="338">
        <f>SUM(C614:C615)</f>
        <v>49464410.780000001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2552682.6600000006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408734.18000000005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9268096.6000000015</v>
      </c>
      <c r="D619" s="2">
        <f>(D615/D612)*BN76</f>
        <v>2036726.1209225382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17516648.049999997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1811958.9500000007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1462928.1600000001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35057774.720922545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1420206.1800000002</v>
      </c>
      <c r="D624" s="2">
        <f>(D615/D612)*BD76</f>
        <v>0</v>
      </c>
      <c r="E624" s="2">
        <f>(E623/E612)*SUM(C624:D624)</f>
        <v>93620.433243260602</v>
      </c>
      <c r="F624" s="2">
        <f>SUM(C624:E624)</f>
        <v>1513826.6132432609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690041.94000000006</v>
      </c>
      <c r="D625" s="2">
        <f>(D615/D612)*AY76</f>
        <v>684885.78599198943</v>
      </c>
      <c r="E625" s="2">
        <f>(E623/E612)*SUM(C625:D625)</f>
        <v>90635.663467920647</v>
      </c>
      <c r="F625" s="2">
        <f>(F624/F612)*AY64</f>
        <v>10.27097406748101</v>
      </c>
      <c r="G625" s="2">
        <f>SUM(C625:F625)</f>
        <v>1465573.6604339776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5643399.25</v>
      </c>
      <c r="D626" s="2">
        <f>(D615/D612)*BR76</f>
        <v>74895.715741461172</v>
      </c>
      <c r="E626" s="2">
        <f>(E623/E612)*SUM(C626:D626)</f>
        <v>376951.78323014447</v>
      </c>
      <c r="F626" s="2">
        <f>(F624/F612)*BR64</f>
        <v>636.349147838249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556915.94000000006</v>
      </c>
      <c r="D627" s="2">
        <f>(D615/D612)*BO76</f>
        <v>0</v>
      </c>
      <c r="E627" s="2">
        <f>(E623/E612)*SUM(C627:D627)</f>
        <v>36712.072033708318</v>
      </c>
      <c r="F627" s="2">
        <f>(F624/F612)*BO64</f>
        <v>570.13420533099963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4957451.1099999975</v>
      </c>
      <c r="D628" s="2">
        <f>(D615/D612)*AZ76</f>
        <v>972113.58928077563</v>
      </c>
      <c r="E628" s="2">
        <f>(E623/E612)*SUM(C628:D628)</f>
        <v>390878.74979575863</v>
      </c>
      <c r="F628" s="2">
        <f>(F624/F612)*AZ64</f>
        <v>37161.673680973247</v>
      </c>
      <c r="G628" s="2">
        <f>(G625/G612)*AZ77</f>
        <v>0</v>
      </c>
      <c r="H628" s="2">
        <f>SUM(C626:G628)</f>
        <v>13047686.367115989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5631463.3199999984</v>
      </c>
      <c r="D629" s="2">
        <f>(D615/D612)*BF76</f>
        <v>173954.86678053244</v>
      </c>
      <c r="E629" s="2">
        <f>(E623/E612)*SUM(C629:D629)</f>
        <v>382694.97306700749</v>
      </c>
      <c r="F629" s="2">
        <f>(F624/F612)*BF64</f>
        <v>4906.8449373655794</v>
      </c>
      <c r="G629" s="2">
        <f>(G625/G612)*BF77</f>
        <v>0</v>
      </c>
      <c r="H629" s="2">
        <f>(H628/H612)*BF60</f>
        <v>405923.98994176561</v>
      </c>
      <c r="I629" s="2">
        <f>SUM(C629:H629)</f>
        <v>6598943.99472667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632858.37</v>
      </c>
      <c r="D630" s="2">
        <f>(D615/D612)*BA76</f>
        <v>91077.563814068839</v>
      </c>
      <c r="E630" s="2">
        <f>(E623/E612)*SUM(C630:D630)</f>
        <v>47722.081989558406</v>
      </c>
      <c r="F630" s="2">
        <f>(F624/F612)*BA64</f>
        <v>0</v>
      </c>
      <c r="G630" s="2">
        <f>(G625/G612)*BA77</f>
        <v>0</v>
      </c>
      <c r="H630" s="2">
        <f>(H628/H612)*BA60</f>
        <v>24472.862632891782</v>
      </c>
      <c r="I630" s="2">
        <f>(I629/I612)*BA78</f>
        <v>13215.583431675414</v>
      </c>
      <c r="J630" s="2">
        <f>SUM(C630:I630)</f>
        <v>809346.4618681944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283664.87</v>
      </c>
      <c r="D631" s="2">
        <f>(D615/D612)*AW76</f>
        <v>0</v>
      </c>
      <c r="E631" s="2">
        <f>(E623/E612)*SUM(C631:D631)</f>
        <v>18699.2764848363</v>
      </c>
      <c r="F631" s="2">
        <f>(F624/F612)*AW64</f>
        <v>27.556596881863584</v>
      </c>
      <c r="G631" s="2">
        <f>(G625/G612)*AW77</f>
        <v>0</v>
      </c>
      <c r="H631" s="2">
        <f>(H628/H612)*AW60</f>
        <v>22496.431921446841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4704301.2500000009</v>
      </c>
      <c r="D632" s="2">
        <f>(D615/D612)*BB76</f>
        <v>143231.22280483815</v>
      </c>
      <c r="E632" s="2">
        <f>(E623/E612)*SUM(C632:D632)</f>
        <v>319550.84878222633</v>
      </c>
      <c r="F632" s="2">
        <f>(F624/F612)*BB64</f>
        <v>266.48643552822017</v>
      </c>
      <c r="G632" s="2">
        <f>(G625/G612)*BB77</f>
        <v>0</v>
      </c>
      <c r="H632" s="2">
        <f>(H628/H612)*BB60</f>
        <v>164334.40062514268</v>
      </c>
      <c r="I632" s="2">
        <f>(I629/I612)*BB78</f>
        <v>20775.345140472789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6304919.3899999987</v>
      </c>
      <c r="D635" s="2">
        <f>(D615/D612)*BK76</f>
        <v>0</v>
      </c>
      <c r="E635" s="2">
        <f>(E623/E612)*SUM(C635:D635)</f>
        <v>415622.24778914434</v>
      </c>
      <c r="F635" s="2">
        <f>(F624/F612)*BK64</f>
        <v>546.65602491156858</v>
      </c>
      <c r="G635" s="2">
        <f>(G625/G612)*BK77</f>
        <v>0</v>
      </c>
      <c r="H635" s="2">
        <f>(H628/H612)*BK60</f>
        <v>235020.8637168206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38047036.810000002</v>
      </c>
      <c r="D636" s="2">
        <f>(D615/D612)*BH76</f>
        <v>0</v>
      </c>
      <c r="E636" s="2">
        <f>(E623/E612)*SUM(C636:D636)</f>
        <v>2508072.5037927125</v>
      </c>
      <c r="F636" s="2">
        <f>(F624/F612)*BH64</f>
        <v>8759.3327581407648</v>
      </c>
      <c r="G636" s="2">
        <f>(G625/G612)*BH77</f>
        <v>0</v>
      </c>
      <c r="H636" s="2">
        <f>(H628/H612)*BH60</f>
        <v>662394.93990926805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4400909.45</v>
      </c>
      <c r="D637" s="2">
        <f>(D615/D612)*BL76</f>
        <v>0</v>
      </c>
      <c r="E637" s="2">
        <f>(E623/E612)*SUM(C637:D637)</f>
        <v>290109.3201645973</v>
      </c>
      <c r="F637" s="2">
        <f>(F624/F612)*BL64</f>
        <v>679.21212060400967</v>
      </c>
      <c r="G637" s="2">
        <f>(G625/G612)*BL77</f>
        <v>0</v>
      </c>
      <c r="H637" s="2">
        <f>(H628/H612)*BL60</f>
        <v>326983.0221140529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206347.87</v>
      </c>
      <c r="D639" s="2">
        <f>(D615/D612)*BS76</f>
        <v>0</v>
      </c>
      <c r="E639" s="2">
        <f>(E623/E612)*SUM(C639:D639)</f>
        <v>13602.515789801741</v>
      </c>
      <c r="F639" s="2">
        <f>(F624/F612)*BS64</f>
        <v>348.8949715676311</v>
      </c>
      <c r="G639" s="2">
        <f>(G625/G612)*BS77</f>
        <v>0</v>
      </c>
      <c r="H639" s="2">
        <f>(H628/H612)*BS60</f>
        <v>8545.1563112472486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155949.42000000001</v>
      </c>
      <c r="D640" s="2">
        <f>(D615/D612)*BT76</f>
        <v>0</v>
      </c>
      <c r="E640" s="2">
        <f>(E623/E612)*SUM(C640:D640)</f>
        <v>10280.234285725477</v>
      </c>
      <c r="F640" s="2">
        <f>(F624/F612)*BT64</f>
        <v>14.545967778001726</v>
      </c>
      <c r="G640" s="2">
        <f>(G625/G612)*BT77</f>
        <v>0</v>
      </c>
      <c r="H640" s="2">
        <f>(H628/H612)*BT60</f>
        <v>9242.72009175723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3134523.8</v>
      </c>
      <c r="D642" s="2">
        <f>(D615/D612)*BV76</f>
        <v>658535.61446835136</v>
      </c>
      <c r="E642" s="2">
        <f>(E623/E612)*SUM(C642:D642)</f>
        <v>250039.65670671521</v>
      </c>
      <c r="F642" s="2">
        <f>(F624/F612)*BV64</f>
        <v>95.2372600736404</v>
      </c>
      <c r="G642" s="2">
        <f>(G625/G612)*BV77</f>
        <v>0</v>
      </c>
      <c r="H642" s="2">
        <f>(H628/H612)*BV60</f>
        <v>162416.10022874025</v>
      </c>
      <c r="I642" s="2">
        <f>(I629/I612)*BV78</f>
        <v>95476.990470366858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956338.94000000018</v>
      </c>
      <c r="D643" s="2">
        <f>(D615/D612)*BW76</f>
        <v>0</v>
      </c>
      <c r="E643" s="2">
        <f>(E623/E612)*SUM(C643:D643)</f>
        <v>63042.160463067841</v>
      </c>
      <c r="F643" s="2">
        <f>(F624/F612)*BW64</f>
        <v>2278.2079872843842</v>
      </c>
      <c r="G643" s="2">
        <f>(G625/G612)*BW77</f>
        <v>0</v>
      </c>
      <c r="H643" s="2">
        <f>(H628/H612)*BW60</f>
        <v>22670.822866574334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2769032.54</v>
      </c>
      <c r="D644" s="2">
        <f>(D615/D612)*BX76</f>
        <v>0</v>
      </c>
      <c r="E644" s="2">
        <f>(E623/E612)*SUM(C644:D644)</f>
        <v>182535.48654427507</v>
      </c>
      <c r="F644" s="2">
        <f>(F624/F612)*BX64</f>
        <v>237.23954380178913</v>
      </c>
      <c r="G644" s="2">
        <f>(G625/G612)*BX77</f>
        <v>0</v>
      </c>
      <c r="H644" s="2">
        <f>(H628/H612)*BX60</f>
        <v>87660.515084087427</v>
      </c>
      <c r="I644" s="2">
        <f>(I629/I612)*BX78</f>
        <v>0</v>
      </c>
      <c r="J644" s="2">
        <f>(J630/J612)*BX79</f>
        <v>0</v>
      </c>
      <c r="K644" s="2">
        <f>SUM(C631:J644)</f>
        <v>67667616.106222838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3335559.8800000004</v>
      </c>
      <c r="D645" s="2">
        <f>(D615/D612)*BY76</f>
        <v>510165.56153234723</v>
      </c>
      <c r="E645" s="2">
        <f>(E623/E612)*SUM(C645:D645)</f>
        <v>253511.41759634361</v>
      </c>
      <c r="F645" s="2">
        <f>(F624/F612)*BY64</f>
        <v>594.37953108112742</v>
      </c>
      <c r="G645" s="2">
        <f>(G625/G612)*BY77</f>
        <v>0</v>
      </c>
      <c r="H645" s="2">
        <f>(H628/H612)*BY60</f>
        <v>124805.78639624383</v>
      </c>
      <c r="I645" s="2">
        <f>(I629/I612)*BY78</f>
        <v>73973.668276454322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6652877.7400000012</v>
      </c>
      <c r="D646" s="2">
        <f>(D615/D612)*BZ76</f>
        <v>0</v>
      </c>
      <c r="E646" s="2">
        <f>(E623/E612)*SUM(C646:D646)</f>
        <v>438559.77047870925</v>
      </c>
      <c r="F646" s="2">
        <f>(F624/F612)*BZ64</f>
        <v>32.502318750370314</v>
      </c>
      <c r="G646" s="2">
        <f>(G625/G612)*BZ77</f>
        <v>0</v>
      </c>
      <c r="H646" s="2">
        <f>(H628/H612)*BZ60</f>
        <v>289837.7508018965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3333131.32</v>
      </c>
      <c r="D647" s="2">
        <f>(D615/D612)*CA76</f>
        <v>0</v>
      </c>
      <c r="E647" s="2">
        <f>(E623/E612)*SUM(C647:D647)</f>
        <v>219721.05362552431</v>
      </c>
      <c r="F647" s="2">
        <f>(F624/F612)*CA64</f>
        <v>1077.9996852949721</v>
      </c>
      <c r="G647" s="2">
        <f>(G625/G612)*CA77</f>
        <v>0</v>
      </c>
      <c r="H647" s="2">
        <f>(H628/H612)*CA60</f>
        <v>150964.42816536807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15384813.258408016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176302388.76999998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21190890.550000004</v>
      </c>
      <c r="D668" s="2">
        <f>(D615/D612)*C76</f>
        <v>3383427.6257219212</v>
      </c>
      <c r="E668" s="2">
        <f>(E623/E612)*SUM(C668:D668)</f>
        <v>1619946.6997593404</v>
      </c>
      <c r="F668" s="2">
        <f>(F624/F612)*C64</f>
        <v>25150.8309213926</v>
      </c>
      <c r="G668" s="2">
        <f>(G625/G612)*C77</f>
        <v>117617.87033066829</v>
      </c>
      <c r="H668" s="2">
        <f>(H628/H612)*C60</f>
        <v>676927.51866989268</v>
      </c>
      <c r="I668" s="2">
        <f>(I629/I612)*C78</f>
        <v>490488.53931374976</v>
      </c>
      <c r="J668" s="2">
        <f>(J630/J612)*C79</f>
        <v>49521.203044373455</v>
      </c>
      <c r="K668" s="2">
        <f>(K644/K612)*C75</f>
        <v>3576384.7177521321</v>
      </c>
      <c r="L668" s="2">
        <f>(L647/L612)*C80</f>
        <v>2559911.2670497689</v>
      </c>
      <c r="M668" s="2">
        <f t="shared" ref="M668:M713" si="20">ROUND(SUM(D668:L668),0)</f>
        <v>12499376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34914988.630000003</v>
      </c>
      <c r="D670" s="2">
        <f>(D615/D612)*E76</f>
        <v>13457502.745410606</v>
      </c>
      <c r="E670" s="2">
        <f>(E623/E612)*SUM(C670:D670)</f>
        <v>3188729.6812226428</v>
      </c>
      <c r="F670" s="2">
        <f>(F624/F612)*E64</f>
        <v>89548.598076270689</v>
      </c>
      <c r="G670" s="2">
        <f>(G625/G612)*E77</f>
        <v>1080938.7413055999</v>
      </c>
      <c r="H670" s="2">
        <f>(H628/H612)*E60</f>
        <v>2173922.6437703259</v>
      </c>
      <c r="I670" s="2">
        <f>(I629/I612)*E78</f>
        <v>1950810.508513883</v>
      </c>
      <c r="J670" s="2">
        <f>(J630/J612)*E79</f>
        <v>262525.79401489557</v>
      </c>
      <c r="K670" s="2">
        <f>(K644/K612)*E75</f>
        <v>9804391.3992778882</v>
      </c>
      <c r="L670" s="2">
        <f>(L647/L612)*E80</f>
        <v>6285722.7151321052</v>
      </c>
      <c r="M670" s="2">
        <f t="shared" si="20"/>
        <v>38294093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2578274.96</v>
      </c>
      <c r="D673" s="2">
        <f>(D615/D612)*H76</f>
        <v>741303.58062351355</v>
      </c>
      <c r="E673" s="2">
        <f>(E623/E612)*SUM(C673:D673)</f>
        <v>218827.65019245588</v>
      </c>
      <c r="F673" s="2">
        <f>(F624/F612)*H64</f>
        <v>458.19311923358691</v>
      </c>
      <c r="G673" s="2">
        <f>(G625/G612)*H77</f>
        <v>89995.058515705139</v>
      </c>
      <c r="H673" s="2">
        <f>(H628/H612)*H60</f>
        <v>114865.50252397664</v>
      </c>
      <c r="I673" s="2">
        <f>(I629/I612)*H78</f>
        <v>107460.6127346827</v>
      </c>
      <c r="J673" s="2">
        <f>(J630/J612)*H79</f>
        <v>4029.5006682974299</v>
      </c>
      <c r="K673" s="2">
        <f>(K644/K612)*H75</f>
        <v>516961.00876888889</v>
      </c>
      <c r="L673" s="2">
        <f>(L647/L612)*H80</f>
        <v>278802.21720344014</v>
      </c>
      <c r="M673" s="2">
        <f t="shared" si="20"/>
        <v>2072703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11053415.600000001</v>
      </c>
      <c r="D680" s="2">
        <f>(D615/D612)*O76</f>
        <v>2007970.5395502693</v>
      </c>
      <c r="E680" s="2">
        <f>(E623/E612)*SUM(C680:D680)</f>
        <v>861010.63800624723</v>
      </c>
      <c r="F680" s="2">
        <f>(F624/F612)*O64</f>
        <v>13938.134158708715</v>
      </c>
      <c r="G680" s="2">
        <f>(G625/G612)*O77</f>
        <v>35409.596176802595</v>
      </c>
      <c r="H680" s="2">
        <f>(H628/H612)*O60</f>
        <v>383718.20959553128</v>
      </c>
      <c r="I680" s="2">
        <f>(I629/I612)*O78</f>
        <v>291078.82490613899</v>
      </c>
      <c r="J680" s="2">
        <f>(J630/J612)*O79</f>
        <v>37033.151395156317</v>
      </c>
      <c r="K680" s="2">
        <f>(K644/K612)*O75</f>
        <v>2527087.1144867116</v>
      </c>
      <c r="L680" s="2">
        <f>(L647/L612)*O80</f>
        <v>1343319.7737983936</v>
      </c>
      <c r="M680" s="2">
        <f t="shared" si="20"/>
        <v>7500566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58374526.280000016</v>
      </c>
      <c r="D681" s="2">
        <f>(D615/D612)*P76</f>
        <v>7469234.927244056</v>
      </c>
      <c r="E681" s="2">
        <f>(E623/E612)*SUM(C681:D681)</f>
        <v>4340441.2242368814</v>
      </c>
      <c r="F681" s="2">
        <f>(F624/F612)*P64</f>
        <v>561719.67011401872</v>
      </c>
      <c r="G681" s="2">
        <f>(G625/G612)*P77</f>
        <v>0</v>
      </c>
      <c r="H681" s="2">
        <f>(H628/H612)*P60</f>
        <v>647978.62177872844</v>
      </c>
      <c r="I681" s="2">
        <f>(I629/I612)*P78</f>
        <v>1082725.8714044243</v>
      </c>
      <c r="J681" s="2">
        <f>(J630/J612)*P79</f>
        <v>65338.693378693315</v>
      </c>
      <c r="K681" s="2">
        <f>(K644/K612)*P75</f>
        <v>11929320.591672519</v>
      </c>
      <c r="L681" s="2">
        <f>(L647/L612)*P80</f>
        <v>1596776.3348924301</v>
      </c>
      <c r="M681" s="2">
        <f t="shared" si="20"/>
        <v>27693536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3956102.22</v>
      </c>
      <c r="D682" s="2">
        <f>(D615/D612)*Q76</f>
        <v>1001197.1810869488</v>
      </c>
      <c r="E682" s="2">
        <f>(E623/E612)*SUM(C682:D682)</f>
        <v>326786.71884551045</v>
      </c>
      <c r="F682" s="2">
        <f>(F624/F612)*Q64</f>
        <v>1774.6359161120556</v>
      </c>
      <c r="G682" s="2">
        <f>(G625/G612)*Q77</f>
        <v>0</v>
      </c>
      <c r="H682" s="2">
        <f>(H628/H612)*Q60</f>
        <v>140849.75334797337</v>
      </c>
      <c r="I682" s="2">
        <f>(I629/I612)*Q78</f>
        <v>145147.42480890962</v>
      </c>
      <c r="J682" s="2">
        <f>(J630/J612)*Q79</f>
        <v>26336.69735320433</v>
      </c>
      <c r="K682" s="2">
        <f>(K644/K612)*Q75</f>
        <v>854389.02586594631</v>
      </c>
      <c r="L682" s="2">
        <f>(L647/L612)*Q80</f>
        <v>506913.122188073</v>
      </c>
      <c r="M682" s="2">
        <f t="shared" si="20"/>
        <v>3003395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2658859.8200000003</v>
      </c>
      <c r="D683" s="2">
        <f>(D615/D612)*R76</f>
        <v>39470.588879806543</v>
      </c>
      <c r="E683" s="2">
        <f>(E623/E612)*SUM(C683:D683)</f>
        <v>177874.78006382988</v>
      </c>
      <c r="F683" s="2">
        <f>(F624/F612)*R64</f>
        <v>19803.868539502844</v>
      </c>
      <c r="G683" s="2">
        <f>(G625/G612)*R77</f>
        <v>0</v>
      </c>
      <c r="H683" s="2">
        <f>(H628/H612)*R60</f>
        <v>58653.487877880783</v>
      </c>
      <c r="I683" s="2">
        <f>(I629/I612)*R78</f>
        <v>5711.8199577580181</v>
      </c>
      <c r="J683" s="2">
        <f>(J630/J612)*R79</f>
        <v>0</v>
      </c>
      <c r="K683" s="2">
        <f>(K644/K612)*R75</f>
        <v>1792047.080744992</v>
      </c>
      <c r="L683" s="2">
        <f>(L647/L612)*R80</f>
        <v>0</v>
      </c>
      <c r="M683" s="2">
        <f t="shared" si="20"/>
        <v>2093562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11063588.939999996</v>
      </c>
      <c r="D684" s="2">
        <f>(D615/D612)*S76</f>
        <v>1316087.1976349901</v>
      </c>
      <c r="E684" s="2">
        <f>(E623/E612)*SUM(C684:D684)</f>
        <v>816072.10258488113</v>
      </c>
      <c r="F684" s="2">
        <f>(F624/F612)*S64</f>
        <v>34486.424567382463</v>
      </c>
      <c r="G684" s="2">
        <f>(G625/G612)*S77</f>
        <v>0</v>
      </c>
      <c r="H684" s="2">
        <f>(H628/H612)*S60</f>
        <v>260249.4204452649</v>
      </c>
      <c r="I684" s="2">
        <f>(I629/I612)*S78</f>
        <v>190785.9862360938</v>
      </c>
      <c r="J684" s="2">
        <f>(J630/J612)*S79</f>
        <v>96513.341850733239</v>
      </c>
      <c r="K684" s="2">
        <f>(K644/K612)*S75</f>
        <v>5769879.5611775527</v>
      </c>
      <c r="L684" s="2">
        <f>(L647/L612)*S80</f>
        <v>0</v>
      </c>
      <c r="M684" s="2">
        <f t="shared" si="20"/>
        <v>8484074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3067816.6399999997</v>
      </c>
      <c r="D685" s="2">
        <f>(D615/D612)*T76</f>
        <v>559257.78980667726</v>
      </c>
      <c r="E685" s="2">
        <f>(E623/E612)*SUM(C685:D685)</f>
        <v>239097.87487620526</v>
      </c>
      <c r="F685" s="2">
        <f>(F624/F612)*T64</f>
        <v>5619.8428929026404</v>
      </c>
      <c r="G685" s="2">
        <f>(G625/G612)*T77</f>
        <v>0</v>
      </c>
      <c r="H685" s="2">
        <f>(H628/H612)*T60</f>
        <v>92775.982807827284</v>
      </c>
      <c r="I685" s="2">
        <f>(I629/I612)*T78</f>
        <v>81085.444106211857</v>
      </c>
      <c r="J685" s="2">
        <f>(J630/J612)*T79</f>
        <v>906.21259755381016</v>
      </c>
      <c r="K685" s="2">
        <f>(K644/K612)*T75</f>
        <v>418448.98032632924</v>
      </c>
      <c r="L685" s="2">
        <f>(L647/L612)*T80</f>
        <v>329493.52942224749</v>
      </c>
      <c r="M685" s="2">
        <f t="shared" si="20"/>
        <v>1726686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13653601.949999999</v>
      </c>
      <c r="D686" s="2">
        <f>(D615/D612)*U76</f>
        <v>1418645.1266357063</v>
      </c>
      <c r="E686" s="2">
        <f>(E623/E612)*SUM(C686:D686)</f>
        <v>993567.21660238272</v>
      </c>
      <c r="F686" s="2">
        <f>(F624/F612)*U64</f>
        <v>34308.264346726828</v>
      </c>
      <c r="G686" s="2">
        <f>(G625/G612)*U77</f>
        <v>0</v>
      </c>
      <c r="H686" s="2">
        <f>(H628/H612)*U60</f>
        <v>317798.43233733822</v>
      </c>
      <c r="I686" s="2">
        <f>(I629/I612)*U78</f>
        <v>205625.51847928864</v>
      </c>
      <c r="J686" s="2">
        <f>(J630/J612)*U79</f>
        <v>8259.2012115703965</v>
      </c>
      <c r="K686" s="2">
        <f>(K644/K612)*U75</f>
        <v>3104319.5476928148</v>
      </c>
      <c r="L686" s="2">
        <f>(L647/L612)*U80</f>
        <v>0</v>
      </c>
      <c r="M686" s="2">
        <f t="shared" si="20"/>
        <v>6082523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732639.32000000007</v>
      </c>
      <c r="D687" s="2">
        <f>(D615/D612)*V76</f>
        <v>38595.894389395318</v>
      </c>
      <c r="E687" s="2">
        <f>(E623/E612)*SUM(C687:D687)</f>
        <v>50840.065280939816</v>
      </c>
      <c r="F687" s="2">
        <f>(F624/F612)*V64</f>
        <v>841.23444211918752</v>
      </c>
      <c r="G687" s="2">
        <f>(G625/G612)*V77</f>
        <v>0</v>
      </c>
      <c r="H687" s="2">
        <f>(H628/H612)*V60</f>
        <v>30344.024452184109</v>
      </c>
      <c r="I687" s="2">
        <f>(I629/I612)*V78</f>
        <v>5599.8234879980564</v>
      </c>
      <c r="J687" s="2">
        <f>(J630/J612)*V79</f>
        <v>7653.075900073336</v>
      </c>
      <c r="K687" s="2">
        <f>(K644/K612)*V75</f>
        <v>398312.47888283042</v>
      </c>
      <c r="L687" s="2">
        <f>(L647/L612)*V80</f>
        <v>0</v>
      </c>
      <c r="M687" s="2">
        <f t="shared" si="20"/>
        <v>532187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3100393.5500000003</v>
      </c>
      <c r="D688" s="2">
        <f>(D615/D612)*W76</f>
        <v>215721.52869766846</v>
      </c>
      <c r="E688" s="2">
        <f>(E623/E612)*SUM(C688:D688)</f>
        <v>218599.33770474434</v>
      </c>
      <c r="F688" s="2">
        <f>(F624/F612)*W64</f>
        <v>3746.4172529373259</v>
      </c>
      <c r="G688" s="2">
        <f>(G625/G612)*W77</f>
        <v>0</v>
      </c>
      <c r="H688" s="2">
        <f>(H628/H612)*W60</f>
        <v>60339.267014113233</v>
      </c>
      <c r="I688" s="2">
        <f>(I629/I612)*W78</f>
        <v>31247.015063029154</v>
      </c>
      <c r="J688" s="2">
        <f>(J630/J612)*W79</f>
        <v>8830.8972452054222</v>
      </c>
      <c r="K688" s="2">
        <f>(K644/K612)*W75</f>
        <v>954768.50823783013</v>
      </c>
      <c r="L688" s="2">
        <f>(L647/L612)*W80</f>
        <v>0</v>
      </c>
      <c r="M688" s="2">
        <f t="shared" si="20"/>
        <v>1493253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3144596.83</v>
      </c>
      <c r="D689" s="2">
        <f>(D615/D612)*X76</f>
        <v>164989.24825381738</v>
      </c>
      <c r="E689" s="2">
        <f>(E623/E612)*SUM(C689:D689)</f>
        <v>218168.94396416872</v>
      </c>
      <c r="F689" s="2">
        <f>(F624/F612)*X64</f>
        <v>6619.4726341362548</v>
      </c>
      <c r="G689" s="2">
        <f>(G625/G612)*X77</f>
        <v>0</v>
      </c>
      <c r="H689" s="2">
        <f>(H628/H612)*X60</f>
        <v>81033.659169242615</v>
      </c>
      <c r="I689" s="2">
        <f>(I629/I612)*X78</f>
        <v>23911.246293751701</v>
      </c>
      <c r="J689" s="2">
        <f>(J630/J612)*X79</f>
        <v>19452.116939236665</v>
      </c>
      <c r="K689" s="2">
        <f>(K644/K612)*X75</f>
        <v>2465051.0177407414</v>
      </c>
      <c r="L689" s="2">
        <f>(L647/L612)*X80</f>
        <v>0</v>
      </c>
      <c r="M689" s="2">
        <f t="shared" si="20"/>
        <v>2979226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10753948.800000001</v>
      </c>
      <c r="D690" s="2">
        <f>(D615/D612)*Y76</f>
        <v>4588100.6126407813</v>
      </c>
      <c r="E690" s="2">
        <f>(E623/E612)*SUM(C690:D690)</f>
        <v>1011352.6705333317</v>
      </c>
      <c r="F690" s="2">
        <f>(F624/F612)*Y64</f>
        <v>7433.4418269172029</v>
      </c>
      <c r="G690" s="2">
        <f>(G625/G612)*Y77</f>
        <v>0</v>
      </c>
      <c r="H690" s="2">
        <f>(H628/H612)*Y60</f>
        <v>338783.47606768005</v>
      </c>
      <c r="I690" s="2">
        <f>(I629/I612)*Y78</f>
        <v>665091.03566952911</v>
      </c>
      <c r="J690" s="2">
        <f>(J630/J612)*Y79</f>
        <v>53931.976086031944</v>
      </c>
      <c r="K690" s="2">
        <f>(K644/K612)*Y75</f>
        <v>2608527.5195545857</v>
      </c>
      <c r="L690" s="2">
        <f>(L647/L612)*Y80</f>
        <v>0</v>
      </c>
      <c r="M690" s="2">
        <f t="shared" si="20"/>
        <v>9273221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27340885.819999997</v>
      </c>
      <c r="D691" s="2">
        <f>(D615/D612)*Z76</f>
        <v>1549739.9633860886</v>
      </c>
      <c r="E691" s="2">
        <f>(E623/E612)*SUM(C691:D691)</f>
        <v>1904479.0401556485</v>
      </c>
      <c r="F691" s="2">
        <f>(F624/F612)*Z64</f>
        <v>197097.25823942013</v>
      </c>
      <c r="G691" s="2">
        <f>(G625/G612)*Z77</f>
        <v>0</v>
      </c>
      <c r="H691" s="2">
        <f>(H628/H612)*Z60</f>
        <v>412318.32459644048</v>
      </c>
      <c r="I691" s="2">
        <f>(I629/I612)*Z78</f>
        <v>224664.91833848204</v>
      </c>
      <c r="J691" s="2">
        <f>(J630/J612)*Z79</f>
        <v>28626.456857436213</v>
      </c>
      <c r="K691" s="2">
        <f>(K644/K612)*Z75</f>
        <v>4151866.1773602008</v>
      </c>
      <c r="L691" s="2">
        <f>(L647/L612)*Z80</f>
        <v>709678.37106330227</v>
      </c>
      <c r="M691" s="2">
        <f t="shared" si="20"/>
        <v>9178471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1832120.6400000001</v>
      </c>
      <c r="D692" s="2">
        <f>(D615/D612)*AA76</f>
        <v>454622.46139123442</v>
      </c>
      <c r="E692" s="2">
        <f>(E623/E612)*SUM(C692:D692)</f>
        <v>150742.81670023766</v>
      </c>
      <c r="F692" s="2">
        <f>(F624/F612)*AA64</f>
        <v>5892.6389640313437</v>
      </c>
      <c r="G692" s="2">
        <f>(G625/G612)*AA77</f>
        <v>0</v>
      </c>
      <c r="H692" s="2">
        <f>(H628/H612)*AA60</f>
        <v>32320.455163629049</v>
      </c>
      <c r="I692" s="2">
        <f>(I629/I612)*AA78</f>
        <v>65909.922453737119</v>
      </c>
      <c r="J692" s="2">
        <f>(J630/J612)*AA79</f>
        <v>8030.5227981163862</v>
      </c>
      <c r="K692" s="2">
        <f>(K644/K612)*AA75</f>
        <v>436955.66190732043</v>
      </c>
      <c r="L692" s="2">
        <f>(L647/L612)*AA80</f>
        <v>25345.656109403651</v>
      </c>
      <c r="M692" s="2">
        <f t="shared" si="20"/>
        <v>1179820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32098543.68999999</v>
      </c>
      <c r="D693" s="2">
        <f>(D615/D612)*AB76</f>
        <v>774104.62401393452</v>
      </c>
      <c r="E693" s="2">
        <f>(E623/E612)*SUM(C693:D693)</f>
        <v>2166975.2042702162</v>
      </c>
      <c r="F693" s="2">
        <f>(F624/F612)*AB64</f>
        <v>350249.02634426509</v>
      </c>
      <c r="G693" s="2">
        <f>(G625/G612)*AB77</f>
        <v>0</v>
      </c>
      <c r="H693" s="2">
        <f>(H628/H612)*AB60</f>
        <v>337388.34850666008</v>
      </c>
      <c r="I693" s="2">
        <f>(I629/I612)*AB78</f>
        <v>112220.46269948105</v>
      </c>
      <c r="J693" s="2">
        <f>(J630/J612)*AB79</f>
        <v>2495.9101185909822</v>
      </c>
      <c r="K693" s="2">
        <f>(K644/K612)*AB75</f>
        <v>3545402.6256886651</v>
      </c>
      <c r="L693" s="2">
        <f>(L647/L612)*AB80</f>
        <v>0</v>
      </c>
      <c r="M693" s="2">
        <f t="shared" si="20"/>
        <v>7288836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2805431.4999999995</v>
      </c>
      <c r="D694" s="2">
        <f>(D615/D612)*AC76</f>
        <v>147167.34801168868</v>
      </c>
      <c r="E694" s="2">
        <f>(E623/E612)*SUM(C694:D694)</f>
        <v>194636.23467995779</v>
      </c>
      <c r="F694" s="2">
        <f>(F624/F612)*AC64</f>
        <v>3470.0619808042034</v>
      </c>
      <c r="G694" s="2">
        <f>(G625/G612)*AC77</f>
        <v>0</v>
      </c>
      <c r="H694" s="2">
        <f>(H628/H612)*AC60</f>
        <v>119225.27615216402</v>
      </c>
      <c r="I694" s="2">
        <f>(I629/I612)*AC78</f>
        <v>21335.327489272597</v>
      </c>
      <c r="J694" s="2">
        <f>(J630/J612)*AC79</f>
        <v>270.75864195205304</v>
      </c>
      <c r="K694" s="2">
        <f>(K644/K612)*AC75</f>
        <v>350055.49561550352</v>
      </c>
      <c r="L694" s="2">
        <f>(L647/L612)*AC80</f>
        <v>0</v>
      </c>
      <c r="M694" s="2">
        <f t="shared" si="20"/>
        <v>836161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839216.30999999994</v>
      </c>
      <c r="D695" s="2">
        <f>(D615/D612)*AD76</f>
        <v>0</v>
      </c>
      <c r="E695" s="2">
        <f>(E623/E612)*SUM(C695:D695)</f>
        <v>55321.400254018379</v>
      </c>
      <c r="F695" s="2">
        <f>(F624/F612)*AD64</f>
        <v>66.335014824817378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65992.131829243837</v>
      </c>
      <c r="L695" s="2">
        <f>(L647/L612)*AD80</f>
        <v>0</v>
      </c>
      <c r="M695" s="2">
        <f t="shared" si="20"/>
        <v>121380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2204737.0299999998</v>
      </c>
      <c r="D696" s="2">
        <f>(D615/D612)*AE76</f>
        <v>222937.75824356108</v>
      </c>
      <c r="E696" s="2">
        <f>(E623/E612)*SUM(C696:D696)</f>
        <v>160033.07734451845</v>
      </c>
      <c r="F696" s="2">
        <f>(F624/F612)*AE64</f>
        <v>124.14983573382528</v>
      </c>
      <c r="G696" s="2">
        <f>(G625/G612)*AE77</f>
        <v>0</v>
      </c>
      <c r="H696" s="2">
        <f>(H628/H612)*AE60</f>
        <v>108296.77692417432</v>
      </c>
      <c r="I696" s="2">
        <f>(I629/I612)*AE78</f>
        <v>32310.981525748786</v>
      </c>
      <c r="J696" s="2">
        <f>(J630/J612)*AE79</f>
        <v>2060.6560379647617</v>
      </c>
      <c r="K696" s="2">
        <f>(K644/K612)*AE75</f>
        <v>269311.56287394516</v>
      </c>
      <c r="L696" s="2">
        <f>(L647/L612)*AE80</f>
        <v>0</v>
      </c>
      <c r="M696" s="2">
        <f t="shared" si="20"/>
        <v>795075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4601920.4000000004</v>
      </c>
      <c r="D697" s="2">
        <f>(D615/D612)*AF76</f>
        <v>0</v>
      </c>
      <c r="E697" s="2">
        <f>(E623/E612)*SUM(C697:D697)</f>
        <v>303360.02452756476</v>
      </c>
      <c r="F697" s="2">
        <f>(F624/F612)*AF64</f>
        <v>2159.8563569305775</v>
      </c>
      <c r="G697" s="2">
        <f>(G625/G612)*AF77</f>
        <v>97776.644757142814</v>
      </c>
      <c r="H697" s="2">
        <f>(H628/H612)*AF60</f>
        <v>277455.99369784433</v>
      </c>
      <c r="I697" s="2">
        <f>(I629/I612)*AF78</f>
        <v>0</v>
      </c>
      <c r="J697" s="2">
        <f>(J630/J612)*AF79</f>
        <v>164.07038586105568</v>
      </c>
      <c r="K697" s="2">
        <f>(K644/K612)*AF75</f>
        <v>396474.32973962271</v>
      </c>
      <c r="L697" s="2">
        <f>(L647/L612)*AF80</f>
        <v>0</v>
      </c>
      <c r="M697" s="2">
        <f t="shared" si="20"/>
        <v>1077391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17313467.780000001</v>
      </c>
      <c r="D698" s="2">
        <f>(D615/D612)*AG76</f>
        <v>4065361.3178087729</v>
      </c>
      <c r="E698" s="2">
        <f>(E623/E612)*SUM(C698:D698)</f>
        <v>1409299.0655557374</v>
      </c>
      <c r="F698" s="2">
        <f>(F624/F612)*AG64</f>
        <v>20159.881463930997</v>
      </c>
      <c r="G698" s="2">
        <f>(G625/G612)*AG77</f>
        <v>43835.749348058765</v>
      </c>
      <c r="H698" s="2">
        <f>(H628/H612)*AG60</f>
        <v>546424.96139948396</v>
      </c>
      <c r="I698" s="2">
        <f>(I629/I612)*AG78</f>
        <v>589325.42387691548</v>
      </c>
      <c r="J698" s="2">
        <f>(J630/J612)*AG79</f>
        <v>80370.261061569938</v>
      </c>
      <c r="K698" s="2">
        <f>(K644/K612)*AG75</f>
        <v>6151460.3902076287</v>
      </c>
      <c r="L698" s="2">
        <f>(L647/L612)*AG80</f>
        <v>1419356.7421266045</v>
      </c>
      <c r="M698" s="2">
        <f t="shared" si="20"/>
        <v>14325594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3303663.0600000015</v>
      </c>
      <c r="D701" s="2">
        <f>(D615/D612)*AJ76</f>
        <v>0</v>
      </c>
      <c r="E701" s="2">
        <f>(E623/E612)*SUM(C701:D701)</f>
        <v>217778.49675809476</v>
      </c>
      <c r="F701" s="2">
        <f>(F624/F612)*AJ64</f>
        <v>4305.617241848192</v>
      </c>
      <c r="G701" s="2">
        <f>(G625/G612)*AJ77</f>
        <v>0</v>
      </c>
      <c r="H701" s="2">
        <f>(H628/H612)*AJ60</f>
        <v>154801.02895817294</v>
      </c>
      <c r="I701" s="2">
        <f>(I629/I612)*AJ78</f>
        <v>0</v>
      </c>
      <c r="J701" s="2">
        <f>(J630/J612)*AJ79</f>
        <v>3604.8729079989985</v>
      </c>
      <c r="K701" s="2">
        <f>(K644/K612)*AJ75</f>
        <v>129113.78124672764</v>
      </c>
      <c r="L701" s="2">
        <f>(L647/L612)*AJ80</f>
        <v>101382.62443761461</v>
      </c>
      <c r="M701" s="2">
        <f t="shared" si="20"/>
        <v>610986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1090298.1000000003</v>
      </c>
      <c r="D702" s="2">
        <f>(D615/D612)*AK76</f>
        <v>80909.240363038349</v>
      </c>
      <c r="E702" s="2">
        <f>(E623/E612)*SUM(C702:D702)</f>
        <v>77206.352265327165</v>
      </c>
      <c r="F702" s="2">
        <f>(F624/F612)*AK64</f>
        <v>17.330238214177179</v>
      </c>
      <c r="G702" s="2">
        <f>(G625/G612)*AK77</f>
        <v>0</v>
      </c>
      <c r="H702" s="2">
        <f>(H628/H612)*AK60</f>
        <v>70047.029626210453</v>
      </c>
      <c r="I702" s="2">
        <f>(I629/I612)*AK78</f>
        <v>11703.631089915938</v>
      </c>
      <c r="J702" s="2">
        <f>(J630/J612)*AK79</f>
        <v>0</v>
      </c>
      <c r="K702" s="2">
        <f>(K644/K612)*AK75</f>
        <v>150814.82001027159</v>
      </c>
      <c r="L702" s="2">
        <f>(L647/L612)*AK80</f>
        <v>0</v>
      </c>
      <c r="M702" s="2">
        <f t="shared" si="20"/>
        <v>390698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632892.62</v>
      </c>
      <c r="D703" s="2">
        <f>(D615/D612)*AL76</f>
        <v>0</v>
      </c>
      <c r="E703" s="2">
        <f>(E623/E612)*SUM(C703:D703)</f>
        <v>41720.478417339582</v>
      </c>
      <c r="F703" s="2">
        <f>(F624/F612)*AL64</f>
        <v>15.525410547989349</v>
      </c>
      <c r="G703" s="2">
        <f>(G625/G612)*AL77</f>
        <v>0</v>
      </c>
      <c r="H703" s="2">
        <f>(H628/H612)*AL60</f>
        <v>29297.678781419141</v>
      </c>
      <c r="I703" s="2">
        <f>(I629/I612)*AL78</f>
        <v>0</v>
      </c>
      <c r="J703" s="2">
        <f>(J630/J612)*AL79</f>
        <v>0</v>
      </c>
      <c r="K703" s="2">
        <f>(K644/K612)*AL75</f>
        <v>95940.843938753533</v>
      </c>
      <c r="L703" s="2">
        <f>(L647/L612)*AL80</f>
        <v>0</v>
      </c>
      <c r="M703" s="2">
        <f t="shared" si="20"/>
        <v>166975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116269093.72999996</v>
      </c>
      <c r="D713" s="2">
        <f>(D615/D612)*AV76</f>
        <v>422477.43886862189</v>
      </c>
      <c r="E713" s="2">
        <f>(E623/E612)*SUM(C713:D713)</f>
        <v>7692344.6767892903</v>
      </c>
      <c r="F713" s="2">
        <f>(F624/F612)*AV64</f>
        <v>66576.379197074697</v>
      </c>
      <c r="G713" s="2">
        <f>(G625/G612)*AV77</f>
        <v>0</v>
      </c>
      <c r="H713" s="2">
        <f>(H628/H612)*AV60</f>
        <v>2884100.7026445274</v>
      </c>
      <c r="I713" s="2">
        <f>(I629/I612)*AV78</f>
        <v>61262.068958698736</v>
      </c>
      <c r="J713" s="2">
        <f>(J630/J612)*AV79</f>
        <v>43391.091373678784</v>
      </c>
      <c r="K713" s="2">
        <f>(K644/K612)*AV75</f>
        <v>5204339.7336231871</v>
      </c>
      <c r="L713" s="2">
        <f>(L647/L612)*AV80</f>
        <v>228110.90498463286</v>
      </c>
      <c r="M713" s="2">
        <f t="shared" si="20"/>
        <v>16602603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566878303.53999996</v>
      </c>
      <c r="D715" s="2">
        <f>SUM(D616:D647)+SUM(D668:D713)</f>
        <v>49464410.780000001</v>
      </c>
      <c r="E715" s="2">
        <f>SUM(E624:E647)+SUM(E668:E713)</f>
        <v>35057774.720922559</v>
      </c>
      <c r="F715" s="2">
        <f>SUM(F625:F648)+SUM(F668:F713)</f>
        <v>1513826.6132432616</v>
      </c>
      <c r="G715" s="2">
        <f>SUM(G626:G647)+SUM(G668:G713)</f>
        <v>1465573.6604339776</v>
      </c>
      <c r="H715" s="2">
        <f>SUM(H629:H647)+SUM(H668:H713)</f>
        <v>13047686.367115989</v>
      </c>
      <c r="I715" s="2">
        <f>SUM(I630:I647)+SUM(I668:I713)</f>
        <v>6598943.9947266681</v>
      </c>
      <c r="J715" s="2">
        <f>SUM(J631:J647)+SUM(J668:J713)</f>
        <v>809346.46186819451</v>
      </c>
      <c r="K715" s="2">
        <f>SUM(K668:K713)</f>
        <v>67667616.106222838</v>
      </c>
      <c r="L715" s="2">
        <f>SUM(L668:L713)</f>
        <v>15384813.258408014</v>
      </c>
      <c r="M715" s="2">
        <f>SUM(M668:M713)</f>
        <v>176302391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566878303.53999996</v>
      </c>
      <c r="D716" s="2">
        <f>D615</f>
        <v>49464410.780000001</v>
      </c>
      <c r="E716" s="2">
        <f>E623</f>
        <v>35057774.720922545</v>
      </c>
      <c r="F716" s="2">
        <f>F624</f>
        <v>1513826.6132432609</v>
      </c>
      <c r="G716" s="2">
        <f>G625</f>
        <v>1465573.6604339776</v>
      </c>
      <c r="H716" s="2">
        <f>H628</f>
        <v>13047686.367115989</v>
      </c>
      <c r="I716" s="2">
        <f>I629</f>
        <v>6598943.99472667</v>
      </c>
      <c r="J716" s="2">
        <f>J630</f>
        <v>809346.4618681944</v>
      </c>
      <c r="K716" s="2">
        <f>K644</f>
        <v>67667616.106222838</v>
      </c>
      <c r="L716" s="2">
        <f>L647</f>
        <v>15384813.258408016</v>
      </c>
      <c r="M716" s="2">
        <f>C648</f>
        <v>176302388.76999998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ter*131*A</v>
      </c>
      <c r="B721" s="282">
        <f>ROUND(C166,0)</f>
        <v>340545</v>
      </c>
      <c r="C721" s="282">
        <f>ROUND(C167,0)</f>
        <v>2729248</v>
      </c>
      <c r="D721" s="282">
        <f>ROUND(C168,0)</f>
        <v>25664263</v>
      </c>
      <c r="E721" s="282">
        <f>ROUND(C169,0)</f>
        <v>0</v>
      </c>
      <c r="F721" s="282">
        <f>ROUND(C170,0)</f>
        <v>15157683</v>
      </c>
      <c r="G721" s="282">
        <f>ROUND(C171,0)</f>
        <v>2574922</v>
      </c>
      <c r="H721" s="282">
        <f>ROUND(C172+C173,0)</f>
        <v>0</v>
      </c>
      <c r="I721" s="282">
        <f>ROUND(C176,0)</f>
        <v>378223</v>
      </c>
      <c r="J721" s="282">
        <f>ROUND(C177,0)</f>
        <v>0</v>
      </c>
      <c r="K721" s="282">
        <f>ROUND(C180,0)</f>
        <v>1617848</v>
      </c>
      <c r="L721" s="282">
        <f>ROUND(C181,0)</f>
        <v>0</v>
      </c>
      <c r="M721" s="282">
        <f>ROUND(C184,0)</f>
        <v>19273390</v>
      </c>
      <c r="N721" s="282">
        <f>ROUND(C185,0)</f>
        <v>0</v>
      </c>
      <c r="O721" s="282">
        <f>ROUND(C186,0)</f>
        <v>0</v>
      </c>
      <c r="P721" s="282">
        <f>ROUND(C189,0)</f>
        <v>6991747</v>
      </c>
      <c r="Q721" s="282">
        <f>ROUND(C190,0)</f>
        <v>0</v>
      </c>
      <c r="R721" s="282">
        <f>ROUND(B196,0)</f>
        <v>4895314</v>
      </c>
      <c r="S721" s="282">
        <f>ROUND(C196,0)</f>
        <v>0</v>
      </c>
      <c r="T721" s="282">
        <f>ROUND(D196,0)</f>
        <v>203605</v>
      </c>
      <c r="U721" s="282">
        <f>ROUND(B197,0)</f>
        <v>231396345</v>
      </c>
      <c r="V721" s="282">
        <f>ROUND(C197,0)</f>
        <v>23225038</v>
      </c>
      <c r="W721" s="282">
        <f>ROUND(D197,0)</f>
        <v>1837457</v>
      </c>
      <c r="X721" s="282">
        <f>ROUND(B198,0)</f>
        <v>46019823</v>
      </c>
      <c r="Y721" s="282">
        <f>ROUND(C198,0)</f>
        <v>3131761</v>
      </c>
      <c r="Z721" s="282">
        <f>ROUND(D198,0)</f>
        <v>1713674</v>
      </c>
      <c r="AA721" s="282">
        <f>ROUND(B199,0)</f>
        <v>0</v>
      </c>
      <c r="AB721" s="282">
        <f>ROUND(C199,0)</f>
        <v>0</v>
      </c>
      <c r="AC721" s="282">
        <f>ROUND(D199,0)</f>
        <v>0</v>
      </c>
      <c r="AD721" s="282">
        <f>ROUND(B200,0)</f>
        <v>232126093</v>
      </c>
      <c r="AE721" s="282">
        <f>ROUND(C200,0)</f>
        <v>5299689</v>
      </c>
      <c r="AF721" s="282">
        <f>ROUND(D200,0)</f>
        <v>23808442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84644447</v>
      </c>
      <c r="AN721" s="282">
        <f>ROUND(C203,0)</f>
        <v>87285775</v>
      </c>
      <c r="AO721" s="282">
        <f>ROUND(D203,0)</f>
        <v>0</v>
      </c>
      <c r="AP721" s="282">
        <f>ROUND(B204,0)</f>
        <v>601233163</v>
      </c>
      <c r="AQ721" s="282">
        <f>ROUND(C204,0)</f>
        <v>118942262</v>
      </c>
      <c r="AR721" s="282">
        <f>ROUND(D204,0)</f>
        <v>27563179</v>
      </c>
      <c r="AS721" s="282"/>
      <c r="AT721" s="282"/>
      <c r="AU721" s="282"/>
      <c r="AV721" s="282">
        <f>ROUND(B210,0)</f>
        <v>127827724</v>
      </c>
      <c r="AW721" s="282">
        <f>ROUND(C210,0)</f>
        <v>10005843</v>
      </c>
      <c r="AX721" s="282">
        <f>ROUND(D210,0)</f>
        <v>42325768</v>
      </c>
      <c r="AY721" s="282">
        <f>ROUND(B211,0)</f>
        <v>34253088</v>
      </c>
      <c r="AZ721" s="282">
        <f>ROUND(C211,0)</f>
        <v>2811862</v>
      </c>
      <c r="BA721" s="282">
        <f>ROUND(D211,0)</f>
        <v>1706482</v>
      </c>
      <c r="BB721" s="282">
        <f>ROUND(B212,0)</f>
        <v>0</v>
      </c>
      <c r="BC721" s="282">
        <f>ROUND(C212,0)</f>
        <v>0</v>
      </c>
      <c r="BD721" s="282">
        <f>ROUND(D212,0)</f>
        <v>0</v>
      </c>
      <c r="BE721" s="282">
        <f>ROUND(B213,0)</f>
        <v>178823844</v>
      </c>
      <c r="BF721" s="282">
        <f>ROUND(C213,0)</f>
        <v>18662747</v>
      </c>
      <c r="BG721" s="282">
        <f>ROUND(D213,0)</f>
        <v>23728132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345150661</v>
      </c>
      <c r="BR721" s="282">
        <f>ROUND(C217,0)</f>
        <v>31578833</v>
      </c>
      <c r="BS721" s="282">
        <f>ROUND(D217,0)</f>
        <v>67958823</v>
      </c>
      <c r="BT721" s="282">
        <f>ROUND(C222,0)</f>
        <v>0</v>
      </c>
      <c r="BU721" s="282">
        <f>ROUND(C223,0)</f>
        <v>568976367</v>
      </c>
      <c r="BV721" s="282">
        <f>ROUND(C224,0)</f>
        <v>84274391</v>
      </c>
      <c r="BW721" s="282">
        <f>ROUND(C225,0)</f>
        <v>8180247</v>
      </c>
      <c r="BX721" s="282">
        <f>ROUND(C226,0)</f>
        <v>7470598</v>
      </c>
      <c r="BY721" s="282">
        <f>ROUND(C227,0)</f>
        <v>415862875</v>
      </c>
      <c r="BZ721" s="282">
        <f>ROUND(C230,0)</f>
        <v>0</v>
      </c>
      <c r="CA721" s="282">
        <f>ROUND(C232,0)</f>
        <v>0</v>
      </c>
      <c r="CB721" s="282">
        <f>ROUND(C233,0)</f>
        <v>10816134</v>
      </c>
      <c r="CC721" s="282">
        <f>ROUND(C237+C238,0)</f>
        <v>1438381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ter*131*A</v>
      </c>
      <c r="B725" s="282">
        <f>ROUND(C112,0)</f>
        <v>0</v>
      </c>
      <c r="C725" s="282">
        <f>ROUND(C113,0)</f>
        <v>0</v>
      </c>
      <c r="D725" s="282">
        <f>ROUND(C114,0)</f>
        <v>3290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5210</v>
      </c>
      <c r="I725" s="282">
        <f>ROUND(D115,0)</f>
        <v>0</v>
      </c>
      <c r="J725" s="282">
        <f>ROUND(C117,0)</f>
        <v>0</v>
      </c>
      <c r="K725" s="282">
        <f>ROUND(C118,0)</f>
        <v>195</v>
      </c>
      <c r="L725" s="282">
        <f>ROUND(C119,0)</f>
        <v>0</v>
      </c>
      <c r="M725" s="282">
        <f>ROUND(C120,0)</f>
        <v>42</v>
      </c>
      <c r="N725" s="282">
        <f>ROUND(C121,0)</f>
        <v>0</v>
      </c>
      <c r="O725" s="282">
        <f>ROUND(C122,0)</f>
        <v>14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40</v>
      </c>
      <c r="W725" s="282">
        <f>ROUND(C130,0)</f>
        <v>0</v>
      </c>
      <c r="X725" s="282">
        <f>ROUND(B139,0)</f>
        <v>33618</v>
      </c>
      <c r="Y725" s="282">
        <f>ROUND(B140,0)</f>
        <v>176550</v>
      </c>
      <c r="Z725" s="282">
        <f>ROUND(B141,0)</f>
        <v>414982733</v>
      </c>
      <c r="AA725" s="282">
        <f>ROUND(B142,0)</f>
        <v>331175233</v>
      </c>
      <c r="AB725" s="282">
        <f>ROUND(B143,0)</f>
        <v>0</v>
      </c>
      <c r="AC725" s="282">
        <f>ROUND(C139,0)</f>
        <v>5829</v>
      </c>
      <c r="AD725" s="282">
        <f>ROUND(C140,0)</f>
        <v>26853</v>
      </c>
      <c r="AE725" s="282">
        <f>ROUND(C141,0)</f>
        <v>61793923</v>
      </c>
      <c r="AF725" s="282">
        <f>ROUND(C142,0)</f>
        <v>57217040</v>
      </c>
      <c r="AG725" s="282">
        <f>ROUND(C143,0)</f>
        <v>0</v>
      </c>
      <c r="AH725" s="282">
        <f>ROUND(D139,0)</f>
        <v>24692</v>
      </c>
      <c r="AI725" s="282">
        <f>ROUND(D140,0)</f>
        <v>336581</v>
      </c>
      <c r="AJ725" s="282">
        <f>ROUND(D141,0)</f>
        <v>368089316</v>
      </c>
      <c r="AK725" s="282">
        <f>ROUND(D142,0)</f>
        <v>454738403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ter*131*A</v>
      </c>
      <c r="B729" s="282">
        <f>ROUND(C249,0)</f>
        <v>0</v>
      </c>
      <c r="C729" s="282">
        <f>ROUND(C250,0)</f>
        <v>36635298</v>
      </c>
      <c r="D729" s="282">
        <f>ROUND(C251,0)</f>
        <v>0</v>
      </c>
      <c r="E729" s="282">
        <f>ROUND(C252,0)</f>
        <v>292451507</v>
      </c>
      <c r="F729" s="282">
        <f>ROUND(C253,0)</f>
        <v>216436463</v>
      </c>
      <c r="G729" s="282">
        <f>ROUND(C254,0)</f>
        <v>0</v>
      </c>
      <c r="H729" s="282">
        <f>ROUND(C255,0)</f>
        <v>10877161</v>
      </c>
      <c r="I729" s="282">
        <f>ROUND(C256,0)</f>
        <v>0</v>
      </c>
      <c r="J729" s="282">
        <f>ROUND(C257,0)</f>
        <v>9195643</v>
      </c>
      <c r="K729" s="282">
        <f>ROUND(C258,0)</f>
        <v>10527080</v>
      </c>
      <c r="L729" s="282">
        <f>ROUND(C261,0)</f>
        <v>0</v>
      </c>
      <c r="M729" s="282">
        <f>ROUND(C262,0)</f>
        <v>0</v>
      </c>
      <c r="N729" s="282">
        <f>ROUND(C263,0)</f>
        <v>499624175</v>
      </c>
      <c r="O729" s="282">
        <f>ROUND(C266,0)</f>
        <v>0</v>
      </c>
      <c r="P729" s="282">
        <f>ROUND(C267,0)</f>
        <v>2151141</v>
      </c>
      <c r="Q729" s="282">
        <f>ROUND(C268,0)</f>
        <v>4691709</v>
      </c>
      <c r="R729" s="282">
        <f>ROUND(C269,0)</f>
        <v>252783926</v>
      </c>
      <c r="S729" s="282">
        <f>ROUND(C270,0)</f>
        <v>47437910</v>
      </c>
      <c r="T729" s="282">
        <f>ROUND(C271,0)</f>
        <v>0</v>
      </c>
      <c r="U729" s="282">
        <f>ROUND(C272,0)</f>
        <v>213617339</v>
      </c>
      <c r="V729" s="282">
        <f>ROUND(C273,0)</f>
        <v>0</v>
      </c>
      <c r="W729" s="282">
        <f>ROUND(C274,0)</f>
        <v>171930222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18440384</v>
      </c>
      <c r="AC729" s="282">
        <f>ROUND(C285,0)</f>
        <v>0</v>
      </c>
      <c r="AD729" s="282">
        <f>ROUND(C286,0)</f>
        <v>1767682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25302194</v>
      </c>
      <c r="AJ729" s="282">
        <f>ROUND(C306,0)</f>
        <v>47507429</v>
      </c>
      <c r="AK729" s="282">
        <f>ROUND(C307,0)</f>
        <v>15861410</v>
      </c>
      <c r="AL729" s="282">
        <f>ROUND(C308,0)</f>
        <v>0</v>
      </c>
      <c r="AM729" s="282">
        <f>ROUND(C309,0)</f>
        <v>44435034</v>
      </c>
      <c r="AN729" s="282">
        <f>ROUND(C310,0)</f>
        <v>0</v>
      </c>
      <c r="AO729" s="282">
        <f>ROUND(C311,0)</f>
        <v>0</v>
      </c>
      <c r="AP729" s="282">
        <f>ROUND(C312,0)</f>
        <v>0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37285713</v>
      </c>
      <c r="AY729" s="282">
        <f>ROUND(C325,0)</f>
        <v>289389817</v>
      </c>
      <c r="AZ729" s="282">
        <f>ROUND(C326,0)</f>
        <v>13662899</v>
      </c>
      <c r="BA729" s="282">
        <f>ROUND(C327,0)</f>
        <v>0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2520.33</v>
      </c>
      <c r="BJ729" s="282">
        <f>ROUND(C358,0)</f>
        <v>0</v>
      </c>
      <c r="BK729" s="282">
        <f>ROUND(C359,0)</f>
        <v>844865972</v>
      </c>
      <c r="BL729" s="282">
        <f>ROUND(C362,0)</f>
        <v>0</v>
      </c>
      <c r="BM729" s="282">
        <f>ROUND(C363,0)</f>
        <v>14447418</v>
      </c>
      <c r="BN729" s="282">
        <f>ROUND(C364,0)</f>
        <v>1108569909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264285785</v>
      </c>
      <c r="BT729" s="282">
        <f>ROUND(C379,0)</f>
        <v>64191963</v>
      </c>
      <c r="BU729" s="282">
        <f>ROUND(C380,0)</f>
        <v>25620261</v>
      </c>
      <c r="BV729" s="282">
        <f>ROUND(C381,0)</f>
        <v>101921709</v>
      </c>
      <c r="BW729" s="282">
        <f>ROUND(C382,0)</f>
        <v>4331773</v>
      </c>
      <c r="BX729" s="282">
        <f>ROUND(C383,0)</f>
        <v>47650958</v>
      </c>
      <c r="BY729" s="282">
        <f>ROUND(C384,0)</f>
        <v>31578833</v>
      </c>
      <c r="BZ729" s="282">
        <f>ROUND(C385,0)</f>
        <v>14723863</v>
      </c>
      <c r="CA729" s="282">
        <f>ROUND(C386,0)</f>
        <v>8434399</v>
      </c>
      <c r="CB729" s="282">
        <f>ROUND(C387,0)</f>
        <v>19854349</v>
      </c>
      <c r="CC729" s="282">
        <f>ROUND(C388,0)</f>
        <v>6991747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ter*131*6010*A</v>
      </c>
      <c r="B733" s="282">
        <f>ROUND(C59,0)</f>
        <v>11378</v>
      </c>
      <c r="C733" s="285">
        <f>ROUND(C60,2)</f>
        <v>116.45</v>
      </c>
      <c r="D733" s="282">
        <f>ROUND(C61,0)</f>
        <v>13152248</v>
      </c>
      <c r="E733" s="282">
        <f>ROUND(C62,0)</f>
        <v>2913599</v>
      </c>
      <c r="F733" s="282">
        <f>ROUND(C63,0)</f>
        <v>2136149</v>
      </c>
      <c r="G733" s="282">
        <f>ROUND(C64,0)</f>
        <v>1679901</v>
      </c>
      <c r="H733" s="282">
        <f>ROUND(C65,0)</f>
        <v>0</v>
      </c>
      <c r="I733" s="282">
        <f>ROUND(C66,0)</f>
        <v>389446</v>
      </c>
      <c r="J733" s="282">
        <f>ROUND(C67,0)</f>
        <v>860306</v>
      </c>
      <c r="K733" s="282">
        <f>ROUND(C68,0)</f>
        <v>39330</v>
      </c>
      <c r="L733" s="282">
        <f>ROUND(C70,0)</f>
        <v>18919</v>
      </c>
      <c r="M733" s="282">
        <f>ROUND(C71,0)</f>
        <v>21190891</v>
      </c>
      <c r="N733" s="282">
        <f>ROUND(C76,0)</f>
        <v>30945</v>
      </c>
      <c r="O733" s="282">
        <f>ROUND(C74,0)</f>
        <v>544324</v>
      </c>
      <c r="P733" s="282">
        <f>IF(C77&gt;0,ROUND(C77,0),0)</f>
        <v>22627</v>
      </c>
      <c r="Q733" s="282">
        <f>IF(C78&gt;0,ROUND(C78,0),0)</f>
        <v>8759</v>
      </c>
      <c r="R733" s="282">
        <f>IF(C79&gt;0,ROUND(C79,0),0)</f>
        <v>116506</v>
      </c>
      <c r="S733" s="282">
        <f>IF(C80&gt;0,ROUND(C80,0),0)</f>
        <v>101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ter*131*6030*A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12499376</v>
      </c>
    </row>
    <row r="735" spans="1:84" ht="12.65" customHeight="1" x14ac:dyDescent="0.35">
      <c r="A735" s="209" t="str">
        <f>RIGHT($C$84,3)&amp;"*"&amp;RIGHT($C$83,4)&amp;"*"&amp;E$55&amp;"*"&amp;"A"</f>
        <v>ter*131*6070*A</v>
      </c>
      <c r="B735" s="282">
        <f>ROUND(E59,0)</f>
        <v>49523</v>
      </c>
      <c r="C735" s="285">
        <f>ROUND(E60,2)</f>
        <v>373.97</v>
      </c>
      <c r="D735" s="282">
        <f>ROUND(E61,0)</f>
        <v>33998244</v>
      </c>
      <c r="E735" s="282">
        <f>ROUND(E62,0)</f>
        <v>8704197</v>
      </c>
      <c r="F735" s="282">
        <f>ROUND(E63,0)</f>
        <v>5338959</v>
      </c>
      <c r="G735" s="282">
        <f>ROUND(E64,0)</f>
        <v>5981227</v>
      </c>
      <c r="H735" s="282">
        <f>ROUND(E65,0)</f>
        <v>0</v>
      </c>
      <c r="I735" s="282">
        <f>ROUND(E66,0)</f>
        <v>915762</v>
      </c>
      <c r="J735" s="282">
        <f>ROUND(E67,0)</f>
        <v>2408338</v>
      </c>
      <c r="K735" s="282">
        <f>ROUND(E68,0)</f>
        <v>247858</v>
      </c>
      <c r="L735" s="282">
        <f>ROUND(E70,0)</f>
        <v>23065929</v>
      </c>
      <c r="M735" s="282">
        <f>ROUND(E71,0)</f>
        <v>34914989</v>
      </c>
      <c r="N735" s="282">
        <f>ROUND(E76,0)</f>
        <v>123083</v>
      </c>
      <c r="O735" s="282">
        <f>ROUND(E74,0)</f>
        <v>30095892</v>
      </c>
      <c r="P735" s="282">
        <f>IF(E77&gt;0,ROUND(E77,0),0)</f>
        <v>207948</v>
      </c>
      <c r="Q735" s="282">
        <f>IF(E78&gt;0,ROUND(E78,0),0)</f>
        <v>34837</v>
      </c>
      <c r="R735" s="282">
        <f>IF(E79&gt;0,ROUND(E79,0),0)</f>
        <v>617631</v>
      </c>
      <c r="S735" s="282">
        <f>IF(E80&gt;0,ROUND(E80,0),0)</f>
        <v>248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ter*131*6100*A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38294093</v>
      </c>
    </row>
    <row r="737" spans="1:26" ht="12.65" customHeight="1" x14ac:dyDescent="0.35">
      <c r="A737" s="209" t="str">
        <f>RIGHT($C$84,3)&amp;"*"&amp;RIGHT($C$83,4)&amp;"*"&amp;G$55&amp;"*"&amp;"A"</f>
        <v>ter*131*6120*A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ter*131*6140*A</v>
      </c>
      <c r="B738" s="282">
        <f>ROUND(H59,0)</f>
        <v>3238</v>
      </c>
      <c r="C738" s="285">
        <f>ROUND(H60,2)</f>
        <v>19.760000000000002</v>
      </c>
      <c r="D738" s="282">
        <f>ROUND(H61,0)</f>
        <v>1935853</v>
      </c>
      <c r="E738" s="282">
        <f>ROUND(H62,0)</f>
        <v>460580</v>
      </c>
      <c r="F738" s="282">
        <f>ROUND(H63,0)</f>
        <v>14063</v>
      </c>
      <c r="G738" s="282">
        <f>ROUND(H64,0)</f>
        <v>30604</v>
      </c>
      <c r="H738" s="282">
        <f>ROUND(H65,0)</f>
        <v>0</v>
      </c>
      <c r="I738" s="282">
        <f>ROUND(H66,0)</f>
        <v>6924</v>
      </c>
      <c r="J738" s="282">
        <f>ROUND(H67,0)</f>
        <v>124389</v>
      </c>
      <c r="K738" s="282">
        <f>ROUND(H68,0)</f>
        <v>0</v>
      </c>
      <c r="L738" s="282">
        <f>ROUND(H70,0)</f>
        <v>0</v>
      </c>
      <c r="M738" s="282">
        <f>ROUND(H71,0)</f>
        <v>2578275</v>
      </c>
      <c r="N738" s="282">
        <f>ROUND(H76,0)</f>
        <v>6780</v>
      </c>
      <c r="O738" s="282">
        <f>ROUND(H74,0)</f>
        <v>-2910</v>
      </c>
      <c r="P738" s="282">
        <f>IF(H77&gt;0,ROUND(H77,0),0)</f>
        <v>17313</v>
      </c>
      <c r="Q738" s="282">
        <f>IF(H78&gt;0,ROUND(H78,0),0)</f>
        <v>1919</v>
      </c>
      <c r="R738" s="282">
        <f>IF(H79&gt;0,ROUND(H79,0),0)</f>
        <v>9480</v>
      </c>
      <c r="S738" s="282">
        <f>IF(H80&gt;0,ROUND(H80,0),0)</f>
        <v>11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ter*131*6150*A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2072703</v>
      </c>
    </row>
    <row r="740" spans="1:26" ht="12.65" customHeight="1" x14ac:dyDescent="0.35">
      <c r="A740" s="209" t="str">
        <f>RIGHT($C$84,3)&amp;"*"&amp;RIGHT($C$83,4)&amp;"*"&amp;J$55&amp;"*"&amp;"A"</f>
        <v>ter*131*6170*A</v>
      </c>
      <c r="B740" s="282">
        <f>ROUND(J59,0)</f>
        <v>0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ter*131*6200*A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0</v>
      </c>
    </row>
    <row r="742" spans="1:26" ht="12.65" customHeight="1" x14ac:dyDescent="0.35">
      <c r="A742" s="209" t="str">
        <f>RIGHT($C$84,3)&amp;"*"&amp;RIGHT($C$83,4)&amp;"*"&amp;L$55&amp;"*"&amp;"A"</f>
        <v>ter*131*6210*A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ter*131*6330*A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ter*131*6400*A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ter*131*7010*A</v>
      </c>
      <c r="B745" s="282">
        <f>ROUND(O59,0)</f>
        <v>3554</v>
      </c>
      <c r="C745" s="285">
        <f>ROUND(O60,2)</f>
        <v>66.010000000000005</v>
      </c>
      <c r="D745" s="282">
        <f>ROUND(O61,0)</f>
        <v>7024753</v>
      </c>
      <c r="E745" s="282">
        <f>ROUND(O62,0)</f>
        <v>1565846</v>
      </c>
      <c r="F745" s="282">
        <f>ROUND(O63,0)</f>
        <v>1092876</v>
      </c>
      <c r="G745" s="282">
        <f>ROUND(O64,0)</f>
        <v>930971</v>
      </c>
      <c r="H745" s="282">
        <f>ROUND(O65,0)</f>
        <v>0</v>
      </c>
      <c r="I745" s="282">
        <f>ROUND(O66,0)</f>
        <v>62287</v>
      </c>
      <c r="J745" s="282">
        <f>ROUND(O67,0)</f>
        <v>359073</v>
      </c>
      <c r="K745" s="282">
        <f>ROUND(O68,0)</f>
        <v>0</v>
      </c>
      <c r="L745" s="282">
        <f>ROUND(O70,0)</f>
        <v>0</v>
      </c>
      <c r="M745" s="282">
        <f>ROUND(O71,0)</f>
        <v>11053416</v>
      </c>
      <c r="N745" s="282">
        <f>ROUND(O76,0)</f>
        <v>18365</v>
      </c>
      <c r="O745" s="282">
        <f>ROUND(O74,0)</f>
        <v>347232</v>
      </c>
      <c r="P745" s="282">
        <f>IF(O77&gt;0,ROUND(O77,0),0)</f>
        <v>6812</v>
      </c>
      <c r="Q745" s="282">
        <f>IF(O78&gt;0,ROUND(O78,0),0)</f>
        <v>5198</v>
      </c>
      <c r="R745" s="282">
        <f>IF(O79&gt;0,ROUND(O79,0),0)</f>
        <v>87126</v>
      </c>
      <c r="S745" s="282">
        <f>IF(O80&gt;0,ROUND(O80,0),0)</f>
        <v>53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ter*131*7020*A</v>
      </c>
      <c r="B746" s="282">
        <f>ROUND(P59,0)</f>
        <v>1175285</v>
      </c>
      <c r="C746" s="285">
        <f>ROUND(P60,2)</f>
        <v>111.47</v>
      </c>
      <c r="D746" s="282">
        <f>ROUND(P61,0)</f>
        <v>11549140</v>
      </c>
      <c r="E746" s="282">
        <f>ROUND(P62,0)</f>
        <v>2675736</v>
      </c>
      <c r="F746" s="282">
        <f>ROUND(P63,0)</f>
        <v>1211396</v>
      </c>
      <c r="G746" s="282">
        <f>ROUND(P64,0)</f>
        <v>37518987</v>
      </c>
      <c r="H746" s="282">
        <f>ROUND(P65,0)</f>
        <v>0</v>
      </c>
      <c r="I746" s="282">
        <f>ROUND(P66,0)</f>
        <v>1570017</v>
      </c>
      <c r="J746" s="282">
        <f>ROUND(P67,0)</f>
        <v>3662064</v>
      </c>
      <c r="K746" s="282">
        <f>ROUND(P68,0)</f>
        <v>23128</v>
      </c>
      <c r="L746" s="282">
        <f>ROUND(P70,0)</f>
        <v>7945</v>
      </c>
      <c r="M746" s="282">
        <f>ROUND(P71,0)</f>
        <v>58374526</v>
      </c>
      <c r="N746" s="282">
        <f>ROUND(P76,0)</f>
        <v>68314</v>
      </c>
      <c r="O746" s="282">
        <f>ROUND(P74,0)</f>
        <v>139625567</v>
      </c>
      <c r="P746" s="282">
        <f>IF(P77&gt;0,ROUND(P77,0),0)</f>
        <v>0</v>
      </c>
      <c r="Q746" s="282">
        <f>IF(P78&gt;0,ROUND(P78,0),0)</f>
        <v>19335</v>
      </c>
      <c r="R746" s="282">
        <f>IF(P79&gt;0,ROUND(P79,0),0)</f>
        <v>153719</v>
      </c>
      <c r="S746" s="282">
        <f>IF(P80&gt;0,ROUND(P80,0),0)</f>
        <v>63</v>
      </c>
      <c r="T746" s="285">
        <f>IF(P81&gt;0,ROUND(P81,2),0)</f>
        <v>0</v>
      </c>
      <c r="U746" s="282"/>
      <c r="X746" s="282"/>
      <c r="Y746" s="282"/>
      <c r="Z746" s="282">
        <f t="shared" si="21"/>
        <v>7500566</v>
      </c>
    </row>
    <row r="747" spans="1:26" ht="12.65" customHeight="1" x14ac:dyDescent="0.35">
      <c r="A747" s="209" t="str">
        <f>RIGHT($C$84,3)&amp;"*"&amp;RIGHT($C$83,4)&amp;"*"&amp;Q$55&amp;"*"&amp;"A"</f>
        <v>ter*131*7030*A</v>
      </c>
      <c r="B747" s="282">
        <f>ROUND(Q59,0)</f>
        <v>665810</v>
      </c>
      <c r="C747" s="285">
        <f>ROUND(Q60,2)</f>
        <v>24.23</v>
      </c>
      <c r="D747" s="282">
        <f>ROUND(Q61,0)</f>
        <v>2889778</v>
      </c>
      <c r="E747" s="282">
        <f>ROUND(Q62,0)</f>
        <v>670629</v>
      </c>
      <c r="F747" s="282">
        <f>ROUND(Q63,0)</f>
        <v>47974</v>
      </c>
      <c r="G747" s="282">
        <f>ROUND(Q64,0)</f>
        <v>118533</v>
      </c>
      <c r="H747" s="282">
        <f>ROUND(Q65,0)</f>
        <v>0</v>
      </c>
      <c r="I747" s="282">
        <f>ROUND(Q66,0)</f>
        <v>41358</v>
      </c>
      <c r="J747" s="282">
        <f>ROUND(Q67,0)</f>
        <v>186750</v>
      </c>
      <c r="K747" s="282">
        <f>ROUND(Q68,0)</f>
        <v>0</v>
      </c>
      <c r="L747" s="282">
        <f>ROUND(Q70,0)</f>
        <v>0</v>
      </c>
      <c r="M747" s="282">
        <f>ROUND(Q71,0)</f>
        <v>3956102</v>
      </c>
      <c r="N747" s="282">
        <f>ROUND(Q76,0)</f>
        <v>9157</v>
      </c>
      <c r="O747" s="282">
        <f>ROUND(Q74,0)</f>
        <v>13558060</v>
      </c>
      <c r="P747" s="282">
        <f>IF(Q77&gt;0,ROUND(Q77,0),0)</f>
        <v>0</v>
      </c>
      <c r="Q747" s="282">
        <f>IF(Q78&gt;0,ROUND(Q78,0),0)</f>
        <v>2592</v>
      </c>
      <c r="R747" s="282">
        <f>IF(Q79&gt;0,ROUND(Q79,0),0)</f>
        <v>61961</v>
      </c>
      <c r="S747" s="282">
        <f>IF(Q80&gt;0,ROUND(Q80,0),0)</f>
        <v>20</v>
      </c>
      <c r="T747" s="285">
        <f>IF(Q81&gt;0,ROUND(Q81,2),0)</f>
        <v>0</v>
      </c>
      <c r="U747" s="282"/>
      <c r="X747" s="282"/>
      <c r="Y747" s="282"/>
      <c r="Z747" s="282">
        <f t="shared" si="21"/>
        <v>27693536</v>
      </c>
    </row>
    <row r="748" spans="1:26" ht="12.65" customHeight="1" x14ac:dyDescent="0.35">
      <c r="A748" s="209" t="str">
        <f>RIGHT($C$84,3)&amp;"*"&amp;RIGHT($C$83,4)&amp;"*"&amp;R$55&amp;"*"&amp;"A"</f>
        <v>ter*131*7040*A</v>
      </c>
      <c r="B748" s="282">
        <f>ROUND(R59,0)</f>
        <v>1280976</v>
      </c>
      <c r="C748" s="285">
        <f>ROUND(R60,2)</f>
        <v>10.09</v>
      </c>
      <c r="D748" s="282">
        <f>ROUND(R61,0)</f>
        <v>823734</v>
      </c>
      <c r="E748" s="282">
        <f>ROUND(R62,0)</f>
        <v>232088</v>
      </c>
      <c r="F748" s="282">
        <f>ROUND(R63,0)</f>
        <v>54563</v>
      </c>
      <c r="G748" s="282">
        <f>ROUND(R64,0)</f>
        <v>1322761</v>
      </c>
      <c r="H748" s="282">
        <f>ROUND(R65,0)</f>
        <v>0</v>
      </c>
      <c r="I748" s="282">
        <f>ROUND(R66,0)</f>
        <v>5957</v>
      </c>
      <c r="J748" s="282">
        <f>ROUND(R67,0)</f>
        <v>219757</v>
      </c>
      <c r="K748" s="282">
        <f>ROUND(R68,0)</f>
        <v>0</v>
      </c>
      <c r="L748" s="282">
        <f>ROUND(R70,0)</f>
        <v>0</v>
      </c>
      <c r="M748" s="282">
        <f>ROUND(R71,0)</f>
        <v>2658860</v>
      </c>
      <c r="N748" s="282">
        <f>ROUND(R76,0)</f>
        <v>361</v>
      </c>
      <c r="O748" s="282">
        <f>ROUND(R74,0)</f>
        <v>22601765</v>
      </c>
      <c r="P748" s="282">
        <f>IF(R77&gt;0,ROUND(R77,0),0)</f>
        <v>0</v>
      </c>
      <c r="Q748" s="282">
        <f>IF(R78&gt;0,ROUND(R78,0),0)</f>
        <v>102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3003395</v>
      </c>
    </row>
    <row r="749" spans="1:26" ht="12.65" customHeight="1" x14ac:dyDescent="0.35">
      <c r="A749" s="209" t="str">
        <f>RIGHT($C$84,3)&amp;"*"&amp;RIGHT($C$83,4)&amp;"*"&amp;S$55&amp;"*"&amp;"A"</f>
        <v>ter*131*7050*A</v>
      </c>
      <c r="B749" s="282"/>
      <c r="C749" s="285">
        <f>ROUND(S60,2)</f>
        <v>44.77</v>
      </c>
      <c r="D749" s="282">
        <f>ROUND(S61,0)</f>
        <v>2407351</v>
      </c>
      <c r="E749" s="282">
        <f>ROUND(S62,0)</f>
        <v>717507</v>
      </c>
      <c r="F749" s="282">
        <f>ROUND(S63,0)</f>
        <v>92008</v>
      </c>
      <c r="G749" s="282">
        <f>ROUND(S64,0)</f>
        <v>2303455</v>
      </c>
      <c r="H749" s="282">
        <f>ROUND(S65,0)</f>
        <v>0</v>
      </c>
      <c r="I749" s="282">
        <f>ROUND(S66,0)</f>
        <v>3336954</v>
      </c>
      <c r="J749" s="282">
        <f>ROUND(S67,0)</f>
        <v>1717924</v>
      </c>
      <c r="K749" s="282">
        <f>ROUND(S68,0)</f>
        <v>166582</v>
      </c>
      <c r="L749" s="282">
        <f>ROUND(S70,0)</f>
        <v>0</v>
      </c>
      <c r="M749" s="282">
        <f>ROUND(S71,0)</f>
        <v>11063589</v>
      </c>
      <c r="N749" s="282">
        <f>ROUND(S76,0)</f>
        <v>12037</v>
      </c>
      <c r="O749" s="282">
        <f>ROUND(S74,0)</f>
        <v>68622262</v>
      </c>
      <c r="P749" s="282">
        <f>IF(S77&gt;0,ROUND(S77,0),0)</f>
        <v>0</v>
      </c>
      <c r="Q749" s="282">
        <f>IF(S78&gt;0,ROUND(S78,0),0)</f>
        <v>3407</v>
      </c>
      <c r="R749" s="282">
        <f>IF(S79&gt;0,ROUND(S79,0),0)</f>
        <v>227062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2093562</v>
      </c>
    </row>
    <row r="750" spans="1:26" ht="12.65" customHeight="1" x14ac:dyDescent="0.35">
      <c r="A750" s="209" t="str">
        <f>RIGHT($C$84,3)&amp;"*"&amp;RIGHT($C$83,4)&amp;"*"&amp;T$55&amp;"*"&amp;"A"</f>
        <v>ter*131*7060*A</v>
      </c>
      <c r="B750" s="282"/>
      <c r="C750" s="285">
        <f>ROUND(T60,2)</f>
        <v>15.96</v>
      </c>
      <c r="D750" s="282">
        <f>ROUND(T61,0)</f>
        <v>1855676</v>
      </c>
      <c r="E750" s="282">
        <f>ROUND(T62,0)</f>
        <v>376949</v>
      </c>
      <c r="F750" s="282">
        <f>ROUND(T63,0)</f>
        <v>5102</v>
      </c>
      <c r="G750" s="282">
        <f>ROUND(T64,0)</f>
        <v>375367</v>
      </c>
      <c r="H750" s="282">
        <f>ROUND(T65,0)</f>
        <v>0</v>
      </c>
      <c r="I750" s="282">
        <f>ROUND(T66,0)</f>
        <v>70697</v>
      </c>
      <c r="J750" s="282">
        <f>ROUND(T67,0)</f>
        <v>97025</v>
      </c>
      <c r="K750" s="282">
        <f>ROUND(T68,0)</f>
        <v>286154</v>
      </c>
      <c r="L750" s="282">
        <f>ROUND(T70,0)</f>
        <v>0</v>
      </c>
      <c r="M750" s="282">
        <f>ROUND(T71,0)</f>
        <v>3067817</v>
      </c>
      <c r="N750" s="282">
        <f>ROUND(T76,0)</f>
        <v>5115</v>
      </c>
      <c r="O750" s="282">
        <f>ROUND(T74,0)</f>
        <v>8994527</v>
      </c>
      <c r="P750" s="282">
        <f>IF(T77&gt;0,ROUND(T77,0),0)</f>
        <v>0</v>
      </c>
      <c r="Q750" s="282">
        <f>IF(T78&gt;0,ROUND(T78,0),0)</f>
        <v>1448</v>
      </c>
      <c r="R750" s="282">
        <f>IF(T79&gt;0,ROUND(T79,0),0)</f>
        <v>2132</v>
      </c>
      <c r="S750" s="282">
        <f>IF(T80&gt;0,ROUND(T80,0),0)</f>
        <v>13</v>
      </c>
      <c r="T750" s="285">
        <f>IF(T81&gt;0,ROUND(T81,2),0)</f>
        <v>0</v>
      </c>
      <c r="U750" s="282"/>
      <c r="X750" s="282"/>
      <c r="Y750" s="282"/>
      <c r="Z750" s="282">
        <f t="shared" si="21"/>
        <v>8484074</v>
      </c>
    </row>
    <row r="751" spans="1:26" ht="12.65" customHeight="1" x14ac:dyDescent="0.35">
      <c r="A751" s="209" t="str">
        <f>RIGHT($C$84,3)&amp;"*"&amp;RIGHT($C$83,4)&amp;"*"&amp;U$55&amp;"*"&amp;"A"</f>
        <v>ter*131*7070*A</v>
      </c>
      <c r="B751" s="282">
        <f>ROUND(U59,0)</f>
        <v>722237</v>
      </c>
      <c r="C751" s="285">
        <f>ROUND(U60,2)</f>
        <v>54.67</v>
      </c>
      <c r="D751" s="282">
        <f>ROUND(U61,0)</f>
        <v>3879706</v>
      </c>
      <c r="E751" s="282">
        <f>ROUND(U62,0)</f>
        <v>977259</v>
      </c>
      <c r="F751" s="282">
        <f>ROUND(U63,0)</f>
        <v>215724</v>
      </c>
      <c r="G751" s="282">
        <f>ROUND(U64,0)</f>
        <v>2291555</v>
      </c>
      <c r="H751" s="282">
        <f>ROUND(U65,0)</f>
        <v>0</v>
      </c>
      <c r="I751" s="282">
        <f>ROUND(U66,0)</f>
        <v>5725894</v>
      </c>
      <c r="J751" s="282">
        <f>ROUND(U67,0)</f>
        <v>516217</v>
      </c>
      <c r="K751" s="282">
        <f>ROUND(U68,0)</f>
        <v>47788</v>
      </c>
      <c r="L751" s="282">
        <f>ROUND(U70,0)</f>
        <v>4404</v>
      </c>
      <c r="M751" s="282">
        <f>ROUND(U71,0)</f>
        <v>13653602</v>
      </c>
      <c r="N751" s="282">
        <f>ROUND(U76,0)</f>
        <v>12975</v>
      </c>
      <c r="O751" s="282">
        <f>ROUND(U74,0)</f>
        <v>30477196</v>
      </c>
      <c r="P751" s="282">
        <f>IF(U77&gt;0,ROUND(U77,0),0)</f>
        <v>0</v>
      </c>
      <c r="Q751" s="282">
        <f>IF(U78&gt;0,ROUND(U78,0),0)</f>
        <v>3672</v>
      </c>
      <c r="R751" s="282">
        <f>IF(U79&gt;0,ROUND(U79,0),0)</f>
        <v>19431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1726686</v>
      </c>
    </row>
    <row r="752" spans="1:26" ht="12.65" customHeight="1" x14ac:dyDescent="0.35">
      <c r="A752" s="209" t="str">
        <f>RIGHT($C$84,3)&amp;"*"&amp;RIGHT($C$83,4)&amp;"*"&amp;V$55&amp;"*"&amp;"A"</f>
        <v>ter*131*7110*A</v>
      </c>
      <c r="B752" s="282">
        <f>ROUND(V59,0)</f>
        <v>26307</v>
      </c>
      <c r="C752" s="285">
        <f>ROUND(V60,2)</f>
        <v>5.22</v>
      </c>
      <c r="D752" s="282">
        <f>ROUND(V61,0)</f>
        <v>353467</v>
      </c>
      <c r="E752" s="282">
        <f>ROUND(V62,0)</f>
        <v>90820</v>
      </c>
      <c r="F752" s="282">
        <f>ROUND(V63,0)</f>
        <v>129836</v>
      </c>
      <c r="G752" s="282">
        <f>ROUND(V64,0)</f>
        <v>56189</v>
      </c>
      <c r="H752" s="282">
        <f>ROUND(V65,0)</f>
        <v>0</v>
      </c>
      <c r="I752" s="282">
        <f>ROUND(V66,0)</f>
        <v>39609</v>
      </c>
      <c r="J752" s="282">
        <f>ROUND(V67,0)</f>
        <v>61594</v>
      </c>
      <c r="K752" s="282">
        <f>ROUND(V68,0)</f>
        <v>0</v>
      </c>
      <c r="L752" s="282">
        <f>ROUND(V70,0)</f>
        <v>0</v>
      </c>
      <c r="M752" s="282">
        <f>ROUND(V71,0)</f>
        <v>732639</v>
      </c>
      <c r="N752" s="282">
        <f>ROUND(V76,0)</f>
        <v>353</v>
      </c>
      <c r="O752" s="282">
        <f>ROUND(V74,0)</f>
        <v>5884776</v>
      </c>
      <c r="P752" s="282">
        <f>IF(V77&gt;0,ROUND(V77,0),0)</f>
        <v>0</v>
      </c>
      <c r="Q752" s="282">
        <f>IF(V78&gt;0,ROUND(V78,0),0)</f>
        <v>100</v>
      </c>
      <c r="R752" s="282">
        <f>IF(V79&gt;0,ROUND(V79,0),0)</f>
        <v>18005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6082523</v>
      </c>
    </row>
    <row r="753" spans="1:26" ht="12.65" customHeight="1" x14ac:dyDescent="0.35">
      <c r="A753" s="209" t="str">
        <f>RIGHT($C$84,3)&amp;"*"&amp;RIGHT($C$83,4)&amp;"*"&amp;W$55&amp;"*"&amp;"A"</f>
        <v>ter*131*7120*A</v>
      </c>
      <c r="B753" s="282">
        <f>ROUND(W59,0)</f>
        <v>61628</v>
      </c>
      <c r="C753" s="285">
        <f>ROUND(W60,2)</f>
        <v>10.38</v>
      </c>
      <c r="D753" s="282">
        <f>ROUND(W61,0)</f>
        <v>1194589</v>
      </c>
      <c r="E753" s="282">
        <f>ROUND(W62,0)</f>
        <v>274959</v>
      </c>
      <c r="F753" s="282">
        <f>ROUND(W63,0)</f>
        <v>0</v>
      </c>
      <c r="G753" s="282">
        <f>ROUND(W64,0)</f>
        <v>250235</v>
      </c>
      <c r="H753" s="282">
        <f>ROUND(W65,0)</f>
        <v>0</v>
      </c>
      <c r="I753" s="282">
        <f>ROUND(W66,0)</f>
        <v>753439</v>
      </c>
      <c r="J753" s="282">
        <f>ROUND(W67,0)</f>
        <v>626105</v>
      </c>
      <c r="K753" s="282">
        <f>ROUND(W68,0)</f>
        <v>0</v>
      </c>
      <c r="L753" s="282">
        <f>ROUND(W70,0)</f>
        <v>0</v>
      </c>
      <c r="M753" s="282">
        <f>ROUND(W71,0)</f>
        <v>3100394</v>
      </c>
      <c r="N753" s="282">
        <f>ROUND(W76,0)</f>
        <v>1973</v>
      </c>
      <c r="O753" s="282">
        <f>ROUND(W74,0)</f>
        <v>19057458</v>
      </c>
      <c r="P753" s="282">
        <f>IF(W77&gt;0,ROUND(W77,0),0)</f>
        <v>0</v>
      </c>
      <c r="Q753" s="282">
        <f>IF(W78&gt;0,ROUND(W78,0),0)</f>
        <v>558</v>
      </c>
      <c r="R753" s="282">
        <f>IF(W79&gt;0,ROUND(W79,0),0)</f>
        <v>20776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532187</v>
      </c>
    </row>
    <row r="754" spans="1:26" ht="12.65" customHeight="1" x14ac:dyDescent="0.35">
      <c r="A754" s="209" t="str">
        <f>RIGHT($C$84,3)&amp;"*"&amp;RIGHT($C$83,4)&amp;"*"&amp;X$55&amp;"*"&amp;"A"</f>
        <v>ter*131*7130*A</v>
      </c>
      <c r="B754" s="282">
        <f>ROUND(X59,0)</f>
        <v>130731</v>
      </c>
      <c r="C754" s="285">
        <f>ROUND(X60,2)</f>
        <v>13.94</v>
      </c>
      <c r="D754" s="282">
        <f>ROUND(X61,0)</f>
        <v>1345356</v>
      </c>
      <c r="E754" s="282">
        <f>ROUND(X62,0)</f>
        <v>333809</v>
      </c>
      <c r="F754" s="282">
        <f>ROUND(X63,0)</f>
        <v>0</v>
      </c>
      <c r="G754" s="282">
        <f>ROUND(X64,0)</f>
        <v>442135</v>
      </c>
      <c r="H754" s="282">
        <f>ROUND(X65,0)</f>
        <v>0</v>
      </c>
      <c r="I754" s="282">
        <f>ROUND(X66,0)</f>
        <v>452837</v>
      </c>
      <c r="J754" s="282">
        <f>ROUND(X67,0)</f>
        <v>568918</v>
      </c>
      <c r="K754" s="282">
        <f>ROUND(X68,0)</f>
        <v>0</v>
      </c>
      <c r="L754" s="282">
        <f>ROUND(X70,0)</f>
        <v>0</v>
      </c>
      <c r="M754" s="282">
        <f>ROUND(X71,0)</f>
        <v>3144597</v>
      </c>
      <c r="N754" s="282">
        <f>ROUND(X76,0)</f>
        <v>1509</v>
      </c>
      <c r="O754" s="282">
        <f>ROUND(X74,0)</f>
        <v>42142459</v>
      </c>
      <c r="P754" s="282">
        <f>IF(X77&gt;0,ROUND(X77,0),0)</f>
        <v>0</v>
      </c>
      <c r="Q754" s="282">
        <f>IF(X78&gt;0,ROUND(X78,0),0)</f>
        <v>427</v>
      </c>
      <c r="R754" s="282">
        <f>IF(X79&gt;0,ROUND(X79,0),0)</f>
        <v>45764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1493253</v>
      </c>
    </row>
    <row r="755" spans="1:26" ht="12.65" customHeight="1" x14ac:dyDescent="0.35">
      <c r="A755" s="209" t="str">
        <f>RIGHT($C$84,3)&amp;"*"&amp;RIGHT($C$83,4)&amp;"*"&amp;Y$55&amp;"*"&amp;"A"</f>
        <v>ter*131*7140*A</v>
      </c>
      <c r="B755" s="282">
        <f>ROUND(Y59,0)</f>
        <v>128924</v>
      </c>
      <c r="C755" s="285">
        <f>ROUND(Y60,2)</f>
        <v>58.28</v>
      </c>
      <c r="D755" s="282">
        <f>ROUND(Y61,0)</f>
        <v>5532081</v>
      </c>
      <c r="E755" s="282">
        <f>ROUND(Y62,0)</f>
        <v>1369946</v>
      </c>
      <c r="F755" s="282">
        <f>ROUND(Y63,0)</f>
        <v>77091</v>
      </c>
      <c r="G755" s="282">
        <f>ROUND(Y64,0)</f>
        <v>496502</v>
      </c>
      <c r="H755" s="282">
        <f>ROUND(Y65,0)</f>
        <v>0</v>
      </c>
      <c r="I755" s="282">
        <f>ROUND(Y66,0)</f>
        <v>1238937</v>
      </c>
      <c r="J755" s="282">
        <f>ROUND(Y67,0)</f>
        <v>1561951</v>
      </c>
      <c r="K755" s="282">
        <f>ROUND(Y68,0)</f>
        <v>469597</v>
      </c>
      <c r="L755" s="282">
        <f>ROUND(Y70,0)</f>
        <v>3152</v>
      </c>
      <c r="M755" s="282">
        <f>ROUND(Y71,0)</f>
        <v>10753949</v>
      </c>
      <c r="N755" s="282">
        <f>ROUND(Y76,0)</f>
        <v>41963</v>
      </c>
      <c r="O755" s="282">
        <f>ROUND(Y74,0)</f>
        <v>50524025</v>
      </c>
      <c r="P755" s="282">
        <f>IF(Y77&gt;0,ROUND(Y77,0),0)</f>
        <v>0</v>
      </c>
      <c r="Q755" s="282">
        <f>IF(Y78&gt;0,ROUND(Y78,0),0)</f>
        <v>11877</v>
      </c>
      <c r="R755" s="282">
        <f>IF(Y79&gt;0,ROUND(Y79,0),0)</f>
        <v>126883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2979226</v>
      </c>
    </row>
    <row r="756" spans="1:26" ht="12.65" customHeight="1" x14ac:dyDescent="0.35">
      <c r="A756" s="209" t="str">
        <f>RIGHT($C$84,3)&amp;"*"&amp;RIGHT($C$83,4)&amp;"*"&amp;Z$55&amp;"*"&amp;"A"</f>
        <v>ter*131*7150*A</v>
      </c>
      <c r="B756" s="282">
        <f>ROUND(Z59,0)</f>
        <v>22745</v>
      </c>
      <c r="C756" s="285">
        <f>ROUND(Z60,2)</f>
        <v>70.930000000000007</v>
      </c>
      <c r="D756" s="282">
        <f>ROUND(Z61,0)</f>
        <v>7065804</v>
      </c>
      <c r="E756" s="282">
        <f>ROUND(Z62,0)</f>
        <v>1664990</v>
      </c>
      <c r="F756" s="282">
        <f>ROUND(Z63,0)</f>
        <v>433050</v>
      </c>
      <c r="G756" s="282">
        <f>ROUND(Z64,0)</f>
        <v>13164733</v>
      </c>
      <c r="H756" s="282">
        <f>ROUND(Z65,0)</f>
        <v>0</v>
      </c>
      <c r="I756" s="282">
        <f>ROUND(Z66,0)</f>
        <v>1881091</v>
      </c>
      <c r="J756" s="282">
        <f>ROUND(Z67,0)</f>
        <v>1910766</v>
      </c>
      <c r="K756" s="282">
        <f>ROUND(Z68,0)</f>
        <v>986368</v>
      </c>
      <c r="L756" s="282">
        <f>ROUND(Z70,0)</f>
        <v>6933</v>
      </c>
      <c r="M756" s="282">
        <f>ROUND(Z71,0)</f>
        <v>27340886</v>
      </c>
      <c r="N756" s="282">
        <f>ROUND(Z76,0)</f>
        <v>14174</v>
      </c>
      <c r="O756" s="282">
        <f>ROUND(Z74,0)</f>
        <v>80256173</v>
      </c>
      <c r="P756" s="282">
        <f>IF(Z77&gt;0,ROUND(Z77,0),0)</f>
        <v>0</v>
      </c>
      <c r="Q756" s="282">
        <f>IF(Z78&gt;0,ROUND(Z78,0),0)</f>
        <v>4012</v>
      </c>
      <c r="R756" s="282">
        <f>IF(Z79&gt;0,ROUND(Z79,0),0)</f>
        <v>67348</v>
      </c>
      <c r="S756" s="282">
        <f>IF(Z80&gt;0,ROUND(Z80,0),0)</f>
        <v>28</v>
      </c>
      <c r="T756" s="285">
        <f>IF(Z81&gt;0,ROUND(Z81,2),0)</f>
        <v>0</v>
      </c>
      <c r="U756" s="282"/>
      <c r="X756" s="282"/>
      <c r="Y756" s="282"/>
      <c r="Z756" s="282">
        <f t="shared" si="21"/>
        <v>9273221</v>
      </c>
    </row>
    <row r="757" spans="1:26" ht="12.65" customHeight="1" x14ac:dyDescent="0.35">
      <c r="A757" s="209" t="str">
        <f>RIGHT($C$84,3)&amp;"*"&amp;RIGHT($C$83,4)&amp;"*"&amp;AA$55&amp;"*"&amp;"A"</f>
        <v>ter*131*7160*A</v>
      </c>
      <c r="B757" s="282">
        <f>ROUND(AA59,0)</f>
        <v>18920</v>
      </c>
      <c r="C757" s="285">
        <f>ROUND(AA60,2)</f>
        <v>5.56</v>
      </c>
      <c r="D757" s="282">
        <f>ROUND(AA61,0)</f>
        <v>663667</v>
      </c>
      <c r="E757" s="282">
        <f>ROUND(AA62,0)</f>
        <v>149585</v>
      </c>
      <c r="F757" s="282">
        <f>ROUND(AA63,0)</f>
        <v>1625</v>
      </c>
      <c r="G757" s="282">
        <f>ROUND(AA64,0)</f>
        <v>393588</v>
      </c>
      <c r="H757" s="282">
        <f>ROUND(AA65,0)</f>
        <v>0</v>
      </c>
      <c r="I757" s="282">
        <f>ROUND(AA66,0)</f>
        <v>367143</v>
      </c>
      <c r="J757" s="282">
        <f>ROUND(AA67,0)</f>
        <v>200924</v>
      </c>
      <c r="K757" s="282">
        <f>ROUND(AA68,0)</f>
        <v>54587</v>
      </c>
      <c r="L757" s="282">
        <f>ROUND(AA70,0)</f>
        <v>0</v>
      </c>
      <c r="M757" s="282">
        <f>ROUND(AA71,0)</f>
        <v>1832121</v>
      </c>
      <c r="N757" s="282">
        <f>ROUND(AA76,0)</f>
        <v>4158</v>
      </c>
      <c r="O757" s="282">
        <f>ROUND(AA74,0)</f>
        <v>9845185</v>
      </c>
      <c r="P757" s="282">
        <f>IF(AA77&gt;0,ROUND(AA77,0),0)</f>
        <v>0</v>
      </c>
      <c r="Q757" s="282">
        <f>IF(AA78&gt;0,ROUND(AA78,0),0)</f>
        <v>1177</v>
      </c>
      <c r="R757" s="282">
        <f>IF(AA79&gt;0,ROUND(AA79,0),0)</f>
        <v>18893</v>
      </c>
      <c r="S757" s="282">
        <f>IF(AA80&gt;0,ROUND(AA80,0),0)</f>
        <v>1</v>
      </c>
      <c r="T757" s="285">
        <f>IF(AA81&gt;0,ROUND(AA81,2),0)</f>
        <v>0</v>
      </c>
      <c r="U757" s="282"/>
      <c r="X757" s="282"/>
      <c r="Y757" s="282"/>
      <c r="Z757" s="282">
        <f t="shared" si="21"/>
        <v>9178471</v>
      </c>
    </row>
    <row r="758" spans="1:26" ht="12.65" customHeight="1" x14ac:dyDescent="0.35">
      <c r="A758" s="209" t="str">
        <f>RIGHT($C$84,3)&amp;"*"&amp;RIGHT($C$83,4)&amp;"*"&amp;AB$55&amp;"*"&amp;"A"</f>
        <v>ter*131*7170*A</v>
      </c>
      <c r="B758" s="282"/>
      <c r="C758" s="285">
        <f>ROUND(AB60,2)</f>
        <v>58.04</v>
      </c>
      <c r="D758" s="282">
        <f>ROUND(AB61,0)</f>
        <v>6193774</v>
      </c>
      <c r="E758" s="282">
        <f>ROUND(AB62,0)</f>
        <v>1423540</v>
      </c>
      <c r="F758" s="282">
        <f>ROUND(AB63,0)</f>
        <v>0</v>
      </c>
      <c r="G758" s="282">
        <f>ROUND(AB64,0)</f>
        <v>23394211</v>
      </c>
      <c r="H758" s="282">
        <f>ROUND(AB65,0)</f>
        <v>0</v>
      </c>
      <c r="I758" s="282">
        <f>ROUND(AB66,0)</f>
        <v>281246</v>
      </c>
      <c r="J758" s="282">
        <f>ROUND(AB67,0)</f>
        <v>594421</v>
      </c>
      <c r="K758" s="282">
        <f>ROUND(AB68,0)</f>
        <v>191913</v>
      </c>
      <c r="L758" s="282">
        <f>ROUND(AB70,0)</f>
        <v>0</v>
      </c>
      <c r="M758" s="282">
        <f>ROUND(AB71,0)</f>
        <v>32098544</v>
      </c>
      <c r="N758" s="282">
        <f>ROUND(AB76,0)</f>
        <v>7080</v>
      </c>
      <c r="O758" s="282">
        <f>ROUND(AB74,0)</f>
        <v>61650890</v>
      </c>
      <c r="P758" s="282">
        <f>IF(AB77&gt;0,ROUND(AB77,0),0)</f>
        <v>0</v>
      </c>
      <c r="Q758" s="282">
        <f>IF(AB78&gt;0,ROUND(AB78,0),0)</f>
        <v>2004</v>
      </c>
      <c r="R758" s="282">
        <f>IF(AB79&gt;0,ROUND(AB79,0),0)</f>
        <v>5872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1179820</v>
      </c>
    </row>
    <row r="759" spans="1:26" ht="12.65" customHeight="1" x14ac:dyDescent="0.35">
      <c r="A759" s="209" t="str">
        <f>RIGHT($C$84,3)&amp;"*"&amp;RIGHT($C$83,4)&amp;"*"&amp;AC$55&amp;"*"&amp;"A"</f>
        <v>ter*131*7180*A</v>
      </c>
      <c r="B759" s="282">
        <f>ROUND(AC59,0)</f>
        <v>0</v>
      </c>
      <c r="C759" s="285">
        <f>ROUND(AC60,2)</f>
        <v>20.51</v>
      </c>
      <c r="D759" s="282">
        <f>ROUND(AC61,0)</f>
        <v>1882566</v>
      </c>
      <c r="E759" s="282">
        <f>ROUND(AC62,0)</f>
        <v>494357</v>
      </c>
      <c r="F759" s="282">
        <f>ROUND(AC63,0)</f>
        <v>40308</v>
      </c>
      <c r="G759" s="282">
        <f>ROUND(AC64,0)</f>
        <v>231776</v>
      </c>
      <c r="H759" s="282">
        <f>ROUND(AC65,0)</f>
        <v>0</v>
      </c>
      <c r="I759" s="282">
        <f>ROUND(AC66,0)</f>
        <v>59480</v>
      </c>
      <c r="J759" s="282">
        <f>ROUND(AC67,0)</f>
        <v>59450</v>
      </c>
      <c r="K759" s="282">
        <f>ROUND(AC68,0)</f>
        <v>31062</v>
      </c>
      <c r="L759" s="282">
        <f>ROUND(AC70,0)</f>
        <v>0</v>
      </c>
      <c r="M759" s="282">
        <f>ROUND(AC71,0)</f>
        <v>2805432</v>
      </c>
      <c r="N759" s="282">
        <f>ROUND(AC76,0)</f>
        <v>1346</v>
      </c>
      <c r="O759" s="282">
        <f>ROUND(AC74,0)</f>
        <v>304237</v>
      </c>
      <c r="P759" s="282">
        <f>IF(AC77&gt;0,ROUND(AC77,0),0)</f>
        <v>0</v>
      </c>
      <c r="Q759" s="282">
        <f>IF(AC78&gt;0,ROUND(AC78,0),0)</f>
        <v>381</v>
      </c>
      <c r="R759" s="282">
        <f>IF(AC79&gt;0,ROUND(AC79,0),0)</f>
        <v>637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7288836</v>
      </c>
    </row>
    <row r="760" spans="1:26" ht="12.65" customHeight="1" x14ac:dyDescent="0.35">
      <c r="A760" s="209" t="str">
        <f>RIGHT($C$84,3)&amp;"*"&amp;RIGHT($C$83,4)&amp;"*"&amp;AD$55&amp;"*"&amp;"A"</f>
        <v>ter*131*7190*A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4431</v>
      </c>
      <c r="H760" s="282">
        <f>ROUND(AD65,0)</f>
        <v>0</v>
      </c>
      <c r="I760" s="282">
        <f>ROUND(AD66,0)</f>
        <v>834786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839216</v>
      </c>
      <c r="N760" s="282">
        <f>ROUND(AD76,0)</f>
        <v>0</v>
      </c>
      <c r="O760" s="282">
        <f>ROUND(AD74,0)</f>
        <v>160817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836161</v>
      </c>
    </row>
    <row r="761" spans="1:26" ht="12.65" customHeight="1" x14ac:dyDescent="0.35">
      <c r="A761" s="209" t="str">
        <f>RIGHT($C$84,3)&amp;"*"&amp;RIGHT($C$83,4)&amp;"*"&amp;AE$55&amp;"*"&amp;"A"</f>
        <v>ter*131*7200*A</v>
      </c>
      <c r="B761" s="282">
        <f>ROUND(AE59,0)</f>
        <v>0</v>
      </c>
      <c r="C761" s="285">
        <f>ROUND(AE60,2)</f>
        <v>18.63</v>
      </c>
      <c r="D761" s="282">
        <f>ROUND(AE61,0)</f>
        <v>1736090</v>
      </c>
      <c r="E761" s="282">
        <f>ROUND(AE62,0)</f>
        <v>417553</v>
      </c>
      <c r="F761" s="282">
        <f>ROUND(AE63,0)</f>
        <v>0</v>
      </c>
      <c r="G761" s="282">
        <f>ROUND(AE64,0)</f>
        <v>8292</v>
      </c>
      <c r="H761" s="282">
        <f>ROUND(AE65,0)</f>
        <v>0</v>
      </c>
      <c r="I761" s="282">
        <f>ROUND(AE66,0)</f>
        <v>3642</v>
      </c>
      <c r="J761" s="282">
        <f>ROUND(AE67,0)</f>
        <v>30176</v>
      </c>
      <c r="K761" s="282">
        <f>ROUND(AE68,0)</f>
        <v>0</v>
      </c>
      <c r="L761" s="282">
        <f>ROUND(AE70,0)</f>
        <v>2415</v>
      </c>
      <c r="M761" s="282">
        <f>ROUND(AE71,0)</f>
        <v>2204737</v>
      </c>
      <c r="N761" s="282">
        <f>ROUND(AE76,0)</f>
        <v>2039</v>
      </c>
      <c r="O761" s="282">
        <f>ROUND(AE74,0)</f>
        <v>1828580</v>
      </c>
      <c r="P761" s="282">
        <f>IF(AE77&gt;0,ROUND(AE77,0),0)</f>
        <v>0</v>
      </c>
      <c r="Q761" s="282">
        <f>IF(AE78&gt;0,ROUND(AE78,0),0)</f>
        <v>577</v>
      </c>
      <c r="R761" s="282">
        <f>IF(AE79&gt;0,ROUND(AE79,0),0)</f>
        <v>4848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121380</v>
      </c>
    </row>
    <row r="762" spans="1:26" ht="12.65" customHeight="1" x14ac:dyDescent="0.35">
      <c r="A762" s="209" t="str">
        <f>RIGHT($C$84,3)&amp;"*"&amp;RIGHT($C$83,4)&amp;"*"&amp;AF$55&amp;"*"&amp;"A"</f>
        <v>ter*131*7220*A</v>
      </c>
      <c r="B762" s="282">
        <f>ROUND(AF59,0)</f>
        <v>38676</v>
      </c>
      <c r="C762" s="285">
        <f>ROUND(AF60,2)</f>
        <v>47.73</v>
      </c>
      <c r="D762" s="282">
        <f>ROUND(AF61,0)</f>
        <v>3018425</v>
      </c>
      <c r="E762" s="282">
        <f>ROUND(AF62,0)</f>
        <v>875260</v>
      </c>
      <c r="F762" s="282">
        <f>ROUND(AF63,0)</f>
        <v>0</v>
      </c>
      <c r="G762" s="282">
        <f>ROUND(AF64,0)</f>
        <v>144263</v>
      </c>
      <c r="H762" s="282">
        <f>ROUND(AF65,0)</f>
        <v>16948</v>
      </c>
      <c r="I762" s="282">
        <f>ROUND(AF66,0)</f>
        <v>68754</v>
      </c>
      <c r="J762" s="282">
        <f>ROUND(AF67,0)</f>
        <v>22671</v>
      </c>
      <c r="K762" s="282">
        <f>ROUND(AF68,0)</f>
        <v>422440</v>
      </c>
      <c r="L762" s="282">
        <f>ROUND(AF70,0)</f>
        <v>167</v>
      </c>
      <c r="M762" s="282">
        <f>ROUND(AF71,0)</f>
        <v>4601920</v>
      </c>
      <c r="N762" s="282">
        <f>ROUND(AF76,0)</f>
        <v>0</v>
      </c>
      <c r="O762" s="282">
        <f>ROUND(AF74,0)</f>
        <v>9889439</v>
      </c>
      <c r="P762" s="282">
        <f>IF(AF77&gt;0,ROUND(AF77,0),0)</f>
        <v>18810</v>
      </c>
      <c r="Q762" s="282">
        <f>IF(AF78&gt;0,ROUND(AF78,0),0)</f>
        <v>0</v>
      </c>
      <c r="R762" s="282">
        <f>IF(AF79&gt;0,ROUND(AF79,0),0)</f>
        <v>386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795075</v>
      </c>
    </row>
    <row r="763" spans="1:26" ht="12.65" customHeight="1" x14ac:dyDescent="0.35">
      <c r="A763" s="209" t="str">
        <f>RIGHT($C$84,3)&amp;"*"&amp;RIGHT($C$83,4)&amp;"*"&amp;AG$55&amp;"*"&amp;"A"</f>
        <v>ter*131*7230*A</v>
      </c>
      <c r="B763" s="282">
        <f>ROUND(AG59,0)</f>
        <v>47738</v>
      </c>
      <c r="C763" s="285">
        <f>ROUND(AG60,2)</f>
        <v>94</v>
      </c>
      <c r="D763" s="282">
        <f>ROUND(AG61,0)</f>
        <v>8009482</v>
      </c>
      <c r="E763" s="282">
        <f>ROUND(AG62,0)</f>
        <v>1935792</v>
      </c>
      <c r="F763" s="282">
        <f>ROUND(AG63,0)</f>
        <v>4849855</v>
      </c>
      <c r="G763" s="282">
        <f>ROUND(AG64,0)</f>
        <v>1346541</v>
      </c>
      <c r="H763" s="282">
        <f>ROUND(AG65,0)</f>
        <v>0</v>
      </c>
      <c r="I763" s="282">
        <f>ROUND(AG66,0)</f>
        <v>450069</v>
      </c>
      <c r="J763" s="282">
        <f>ROUND(AG67,0)</f>
        <v>688895</v>
      </c>
      <c r="K763" s="282">
        <f>ROUND(AG68,0)</f>
        <v>61</v>
      </c>
      <c r="L763" s="282">
        <f>ROUND(AG70,0)</f>
        <v>0</v>
      </c>
      <c r="M763" s="282">
        <f>ROUND(AG71,0)</f>
        <v>17313468</v>
      </c>
      <c r="N763" s="282">
        <f>ROUND(AG76,0)</f>
        <v>37182</v>
      </c>
      <c r="O763" s="282">
        <f>ROUND(AG74,0)</f>
        <v>115802956</v>
      </c>
      <c r="P763" s="282">
        <f>IF(AG77&gt;0,ROUND(AG77,0),0)</f>
        <v>8433</v>
      </c>
      <c r="Q763" s="282">
        <f>IF(AG78&gt;0,ROUND(AG78,0),0)</f>
        <v>10524</v>
      </c>
      <c r="R763" s="282">
        <f>IF(AG79&gt;0,ROUND(AG79,0),0)</f>
        <v>189083</v>
      </c>
      <c r="S763" s="282">
        <f>IF(AG80&gt;0,ROUND(AG80,0),0)</f>
        <v>56</v>
      </c>
      <c r="T763" s="285">
        <f>IF(AG81&gt;0,ROUND(AG81,2),0)</f>
        <v>0</v>
      </c>
      <c r="U763" s="282"/>
      <c r="X763" s="282"/>
      <c r="Y763" s="282"/>
      <c r="Z763" s="282">
        <f t="shared" si="21"/>
        <v>1077391</v>
      </c>
    </row>
    <row r="764" spans="1:26" ht="12.65" customHeight="1" x14ac:dyDescent="0.35">
      <c r="A764" s="209" t="str">
        <f>RIGHT($C$84,3)&amp;"*"&amp;RIGHT($C$83,4)&amp;"*"&amp;AH$55&amp;"*"&amp;"A"</f>
        <v>ter*131*7240*A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14325594</v>
      </c>
    </row>
    <row r="765" spans="1:26" ht="12.65" customHeight="1" x14ac:dyDescent="0.35">
      <c r="A765" s="209" t="str">
        <f>RIGHT($C$84,3)&amp;"*"&amp;RIGHT($C$83,4)&amp;"*"&amp;AI$55&amp;"*"&amp;"A"</f>
        <v>ter*131*7250*A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ter*131*7260*A</v>
      </c>
      <c r="B766" s="282">
        <f>ROUND(AJ59,0)</f>
        <v>21216</v>
      </c>
      <c r="C766" s="285">
        <f>ROUND(AJ60,2)</f>
        <v>26.63</v>
      </c>
      <c r="D766" s="282">
        <f>ROUND(AJ61,0)</f>
        <v>2262291</v>
      </c>
      <c r="E766" s="282">
        <f>ROUND(AJ62,0)</f>
        <v>571861</v>
      </c>
      <c r="F766" s="282">
        <f>ROUND(AJ63,0)</f>
        <v>0</v>
      </c>
      <c r="G766" s="282">
        <f>ROUND(AJ64,0)</f>
        <v>287585</v>
      </c>
      <c r="H766" s="282">
        <f>ROUND(AJ65,0)</f>
        <v>2263</v>
      </c>
      <c r="I766" s="282">
        <f>ROUND(AJ66,0)</f>
        <v>45138</v>
      </c>
      <c r="J766" s="282">
        <f>ROUND(AJ67,0)</f>
        <v>16018</v>
      </c>
      <c r="K766" s="282">
        <f>ROUND(AJ68,0)</f>
        <v>276210</v>
      </c>
      <c r="L766" s="282">
        <f>ROUND(AJ70,0)</f>
        <v>166656</v>
      </c>
      <c r="M766" s="282">
        <f>ROUND(AJ71,0)</f>
        <v>3303663</v>
      </c>
      <c r="N766" s="282">
        <f>ROUND(AJ76,0)</f>
        <v>0</v>
      </c>
      <c r="O766" s="282">
        <f>ROUND(AJ74,0)</f>
        <v>3212162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8481</v>
      </c>
      <c r="S766" s="282">
        <f>IF(AJ80&gt;0,ROUND(AJ80,0),0)</f>
        <v>4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ter*131*7310*A</v>
      </c>
      <c r="B767" s="282">
        <f>ROUND(AK59,0)</f>
        <v>0</v>
      </c>
      <c r="C767" s="285">
        <f>ROUND(AK60,2)</f>
        <v>12.05</v>
      </c>
      <c r="D767" s="282">
        <f>ROUND(AK61,0)</f>
        <v>1075399</v>
      </c>
      <c r="E767" s="282">
        <f>ROUND(AK62,0)</f>
        <v>256131</v>
      </c>
      <c r="F767" s="282">
        <f>ROUND(AK63,0)</f>
        <v>0</v>
      </c>
      <c r="G767" s="282">
        <f>ROUND(AK64,0)</f>
        <v>1158</v>
      </c>
      <c r="H767" s="282">
        <f>ROUND(AK65,0)</f>
        <v>0</v>
      </c>
      <c r="I767" s="282">
        <f>ROUND(AK66,0)</f>
        <v>0</v>
      </c>
      <c r="J767" s="282">
        <f>ROUND(AK67,0)</f>
        <v>10952</v>
      </c>
      <c r="K767" s="282">
        <f>ROUND(AK68,0)</f>
        <v>0</v>
      </c>
      <c r="L767" s="282">
        <f>ROUND(AK70,0)</f>
        <v>259675</v>
      </c>
      <c r="M767" s="282">
        <f>ROUND(AK71,0)</f>
        <v>1090298</v>
      </c>
      <c r="N767" s="282">
        <f>ROUND(AK76,0)</f>
        <v>740</v>
      </c>
      <c r="O767" s="282">
        <f>ROUND(AK74,0)</f>
        <v>613511</v>
      </c>
      <c r="P767" s="282">
        <f>IF(AK77&gt;0,ROUND(AK77,0),0)</f>
        <v>0</v>
      </c>
      <c r="Q767" s="282">
        <f>IF(AK78&gt;0,ROUND(AK78,0),0)</f>
        <v>209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610986</v>
      </c>
    </row>
    <row r="768" spans="1:26" ht="12.65" customHeight="1" x14ac:dyDescent="0.35">
      <c r="A768" s="209" t="str">
        <f>RIGHT($C$84,3)&amp;"*"&amp;RIGHT($C$83,4)&amp;"*"&amp;AL$55&amp;"*"&amp;"A"</f>
        <v>ter*131*7320*A</v>
      </c>
      <c r="B768" s="282">
        <f>ROUND(AL59,0)</f>
        <v>0</v>
      </c>
      <c r="C768" s="285">
        <f>ROUND(AL60,2)</f>
        <v>5.04</v>
      </c>
      <c r="D768" s="282">
        <f>ROUND(AL61,0)</f>
        <v>500610</v>
      </c>
      <c r="E768" s="282">
        <f>ROUND(AL62,0)</f>
        <v>119025</v>
      </c>
      <c r="F768" s="282">
        <f>ROUND(AL63,0)</f>
        <v>0</v>
      </c>
      <c r="G768" s="282">
        <f>ROUND(AL64,0)</f>
        <v>1037</v>
      </c>
      <c r="H768" s="282">
        <f>ROUND(AL65,0)</f>
        <v>0</v>
      </c>
      <c r="I768" s="282">
        <f>ROUND(AL66,0)</f>
        <v>0</v>
      </c>
      <c r="J768" s="282">
        <f>ROUND(AL67,0)</f>
        <v>7966</v>
      </c>
      <c r="K768" s="282">
        <f>ROUND(AL68,0)</f>
        <v>0</v>
      </c>
      <c r="L768" s="282">
        <f>ROUND(AL70,0)</f>
        <v>383</v>
      </c>
      <c r="M768" s="282">
        <f>ROUND(AL71,0)</f>
        <v>632893</v>
      </c>
      <c r="N768" s="282">
        <f>ROUND(AL76,0)</f>
        <v>0</v>
      </c>
      <c r="O768" s="282">
        <f>ROUND(AL74,0)</f>
        <v>362981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390698</v>
      </c>
    </row>
    <row r="769" spans="1:26" ht="12.65" customHeight="1" x14ac:dyDescent="0.35">
      <c r="A769" s="209" t="str">
        <f>RIGHT($C$84,3)&amp;"*"&amp;RIGHT($C$83,4)&amp;"*"&amp;AM$55&amp;"*"&amp;"A"</f>
        <v>ter*131*7330*A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166975</v>
      </c>
    </row>
    <row r="770" spans="1:26" ht="12.65" customHeight="1" x14ac:dyDescent="0.35">
      <c r="A770" s="209" t="str">
        <f>RIGHT($C$84,3)&amp;"*"&amp;RIGHT($C$83,4)&amp;"*"&amp;AN$55&amp;"*"&amp;"A"</f>
        <v>ter*131*7340*A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ter*131*7350*A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ter*131*7380*A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ter*131*7390*A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ter*131*7400*A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ter*131*7410*A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ter*131*7420*A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ter*131*7430*A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ter*131*7490*A</v>
      </c>
      <c r="B778" s="282"/>
      <c r="C778" s="285">
        <f>ROUND(AV60,2)</f>
        <v>496.14</v>
      </c>
      <c r="D778" s="282">
        <f>ROUND(AV61,0)</f>
        <v>78959891</v>
      </c>
      <c r="E778" s="282">
        <f>ROUND(AV62,0)</f>
        <v>18429568</v>
      </c>
      <c r="F778" s="282">
        <f>ROUND(AV63,0)</f>
        <v>2772755</v>
      </c>
      <c r="G778" s="282">
        <f>ROUND(AV64,0)</f>
        <v>4446841</v>
      </c>
      <c r="H778" s="282">
        <f>ROUND(AV65,0)</f>
        <v>144068</v>
      </c>
      <c r="I778" s="282">
        <f>ROUND(AV66,0)</f>
        <v>1741680</v>
      </c>
      <c r="J778" s="282">
        <f>ROUND(AV67,0)</f>
        <v>3596953</v>
      </c>
      <c r="K778" s="282">
        <f>ROUND(AV68,0)</f>
        <v>5546665</v>
      </c>
      <c r="L778" s="282">
        <f>ROUND(AV70,0)</f>
        <v>363638</v>
      </c>
      <c r="M778" s="282">
        <f>ROUND(AV71,0)</f>
        <v>116269094</v>
      </c>
      <c r="N778" s="282">
        <f>ROUND(AV76,0)</f>
        <v>3864</v>
      </c>
      <c r="O778" s="282">
        <f>ROUND(AV74,0)</f>
        <v>126731111</v>
      </c>
      <c r="P778" s="282">
        <f>IF(AV77&gt;0,ROUND(AV77,0),0)</f>
        <v>0</v>
      </c>
      <c r="Q778" s="282">
        <f>IF(AV78&gt;0,ROUND(AV78,0),0)</f>
        <v>1094</v>
      </c>
      <c r="R778" s="282">
        <f>IF(AV79&gt;0,ROUND(AV79,0),0)</f>
        <v>102084</v>
      </c>
      <c r="S778" s="282">
        <f>IF(AV80&gt;0,ROUND(AV80,0),0)</f>
        <v>9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ter*131*8200*A</v>
      </c>
      <c r="B779" s="282"/>
      <c r="C779" s="285">
        <f>ROUND(AW60,2)</f>
        <v>3.87</v>
      </c>
      <c r="D779" s="282">
        <f>ROUND(AW61,0)</f>
        <v>342659</v>
      </c>
      <c r="E779" s="282">
        <f>ROUND(AW62,0)</f>
        <v>88753</v>
      </c>
      <c r="F779" s="282">
        <f>ROUND(AW63,0)</f>
        <v>5839</v>
      </c>
      <c r="G779" s="282">
        <f>ROUND(AW64,0)</f>
        <v>1841</v>
      </c>
      <c r="H779" s="282">
        <f>ROUND(AW65,0)</f>
        <v>0</v>
      </c>
      <c r="I779" s="282">
        <f>ROUND(AW66,0)</f>
        <v>12409</v>
      </c>
      <c r="J779" s="282">
        <f>ROUND(AW67,0)</f>
        <v>0</v>
      </c>
      <c r="K779" s="282">
        <f>ROUND(AW68,0)</f>
        <v>0</v>
      </c>
      <c r="L779" s="282">
        <f>ROUND(AW70,0)</f>
        <v>173159</v>
      </c>
      <c r="M779" s="282">
        <f>ROUND(AW71,0)</f>
        <v>283665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ter*131*8310*A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ter*131*8320*A</v>
      </c>
      <c r="B781" s="282">
        <f>ROUND(AY59,0)</f>
        <v>281943</v>
      </c>
      <c r="C781" s="285">
        <f>ROUND(AY60,2)</f>
        <v>6.55</v>
      </c>
      <c r="D781" s="282">
        <f>ROUND(AY61,0)</f>
        <v>449942</v>
      </c>
      <c r="E781" s="282">
        <f>ROUND(AY62,0)</f>
        <v>132967</v>
      </c>
      <c r="F781" s="282">
        <f>ROUND(AY63,0)</f>
        <v>0</v>
      </c>
      <c r="G781" s="282">
        <f>ROUND(AY64,0)</f>
        <v>686</v>
      </c>
      <c r="H781" s="282">
        <f>ROUND(AY65,0)</f>
        <v>0</v>
      </c>
      <c r="I781" s="282">
        <f>ROUND(AY66,0)</f>
        <v>12549</v>
      </c>
      <c r="J781" s="282">
        <f>ROUND(AY67,0)</f>
        <v>92703</v>
      </c>
      <c r="K781" s="282">
        <f>ROUND(AY68,0)</f>
        <v>0</v>
      </c>
      <c r="L781" s="282">
        <f>ROUND(AY70,0)</f>
        <v>0</v>
      </c>
      <c r="M781" s="282">
        <f>ROUND(AY71,0)</f>
        <v>690042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ter*131*8330*A</v>
      </c>
      <c r="B782" s="282">
        <f>ROUND(AZ59,0)</f>
        <v>526911</v>
      </c>
      <c r="C782" s="285">
        <f>ROUND(AZ60,2)</f>
        <v>61.71</v>
      </c>
      <c r="D782" s="282">
        <f>ROUND(AZ61,0)</f>
        <v>3161146</v>
      </c>
      <c r="E782" s="282">
        <f>ROUND(AZ62,0)</f>
        <v>1012648</v>
      </c>
      <c r="F782" s="282">
        <f>ROUND(AZ63,0)</f>
        <v>0</v>
      </c>
      <c r="G782" s="282">
        <f>ROUND(AZ64,0)</f>
        <v>2482143</v>
      </c>
      <c r="H782" s="282">
        <f>ROUND(AZ65,0)</f>
        <v>0</v>
      </c>
      <c r="I782" s="282">
        <f>ROUND(AZ66,0)</f>
        <v>211429</v>
      </c>
      <c r="J782" s="282">
        <f>ROUND(AZ67,0)</f>
        <v>179746</v>
      </c>
      <c r="K782" s="282">
        <f>ROUND(AZ68,0)</f>
        <v>187902</v>
      </c>
      <c r="L782" s="282">
        <f>ROUND(AZ70,0)</f>
        <v>2280821</v>
      </c>
      <c r="M782" s="282">
        <f>ROUND(AZ71,0)</f>
        <v>4957451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ter*131*8350*A</v>
      </c>
      <c r="B783" s="282">
        <f>ROUND(BA59,0)</f>
        <v>0</v>
      </c>
      <c r="C783" s="285">
        <f>ROUND(BA60,2)</f>
        <v>4.21</v>
      </c>
      <c r="D783" s="282">
        <f>ROUND(BA61,0)</f>
        <v>182521</v>
      </c>
      <c r="E783" s="282">
        <f>ROUND(BA62,0)</f>
        <v>47561</v>
      </c>
      <c r="F783" s="282">
        <f>ROUND(BA63,0)</f>
        <v>0</v>
      </c>
      <c r="G783" s="282">
        <f>ROUND(BA64,0)</f>
        <v>0</v>
      </c>
      <c r="H783" s="282">
        <f>ROUND(BA65,0)</f>
        <v>0</v>
      </c>
      <c r="I783" s="282">
        <f>ROUND(BA66,0)</f>
        <v>390448</v>
      </c>
      <c r="J783" s="282">
        <f>ROUND(BA67,0)</f>
        <v>12328</v>
      </c>
      <c r="K783" s="282">
        <f>ROUND(BA68,0)</f>
        <v>0</v>
      </c>
      <c r="L783" s="282">
        <f>ROUND(BA70,0)</f>
        <v>0</v>
      </c>
      <c r="M783" s="282">
        <f>ROUND(BA71,0)</f>
        <v>632858</v>
      </c>
      <c r="N783" s="282"/>
      <c r="O783" s="282"/>
      <c r="P783" s="282">
        <f>IF(BA77&gt;0,ROUND(BA77,0),0)</f>
        <v>0</v>
      </c>
      <c r="Q783" s="282">
        <f>IF(BA78&gt;0,ROUND(BA78,0),0)</f>
        <v>236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ter*131*8360*A</v>
      </c>
      <c r="B784" s="282"/>
      <c r="C784" s="285">
        <f>ROUND(BB60,2)</f>
        <v>28.27</v>
      </c>
      <c r="D784" s="282">
        <f>ROUND(BB61,0)</f>
        <v>2758210</v>
      </c>
      <c r="E784" s="282">
        <f>ROUND(BB62,0)</f>
        <v>674815</v>
      </c>
      <c r="F784" s="282">
        <f>ROUND(BB63,0)</f>
        <v>277241</v>
      </c>
      <c r="G784" s="282">
        <f>ROUND(BB64,0)</f>
        <v>17799</v>
      </c>
      <c r="H784" s="282">
        <f>ROUND(BB65,0)</f>
        <v>0</v>
      </c>
      <c r="I784" s="282">
        <f>ROUND(BB66,0)</f>
        <v>941847</v>
      </c>
      <c r="J784" s="282">
        <f>ROUND(BB67,0)</f>
        <v>24408</v>
      </c>
      <c r="K784" s="282">
        <f>ROUND(BB68,0)</f>
        <v>798</v>
      </c>
      <c r="L784" s="282">
        <f>ROUND(BB70,0)</f>
        <v>0</v>
      </c>
      <c r="M784" s="282">
        <f>ROUND(BB71,0)</f>
        <v>4704301</v>
      </c>
      <c r="N784" s="282"/>
      <c r="O784" s="282"/>
      <c r="P784" s="282">
        <f>IF(BB77&gt;0,ROUND(BB77,0),0)</f>
        <v>0</v>
      </c>
      <c r="Q784" s="282">
        <f>IF(BB78&gt;0,ROUND(BB78,0),0)</f>
        <v>371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ter*131*8370*A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ter*131*8420*A</v>
      </c>
      <c r="B786" s="282"/>
      <c r="C786" s="285">
        <f>ROUND(BD60,2)</f>
        <v>10.9</v>
      </c>
      <c r="D786" s="282">
        <f>ROUND(BD61,0)</f>
        <v>773103</v>
      </c>
      <c r="E786" s="282">
        <f>ROUND(BD62,0)</f>
        <v>219987</v>
      </c>
      <c r="F786" s="282">
        <f>ROUND(BD63,0)</f>
        <v>0</v>
      </c>
      <c r="G786" s="282">
        <f>ROUND(BD64,0)</f>
        <v>2336</v>
      </c>
      <c r="H786" s="282">
        <f>ROUND(BD65,0)</f>
        <v>0</v>
      </c>
      <c r="I786" s="282">
        <f>ROUND(BD66,0)</f>
        <v>326376</v>
      </c>
      <c r="J786" s="282">
        <f>ROUND(BD67,0)</f>
        <v>76447</v>
      </c>
      <c r="K786" s="282">
        <f>ROUND(BD68,0)</f>
        <v>0</v>
      </c>
      <c r="L786" s="282">
        <f>ROUND(BD70,0)</f>
        <v>0</v>
      </c>
      <c r="M786" s="282">
        <f>ROUND(BD71,0)</f>
        <v>1420206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ter*131*8430*A</v>
      </c>
      <c r="B787" s="282">
        <f>ROUND(BE59,0)</f>
        <v>614209</v>
      </c>
      <c r="C787" s="285">
        <f>ROUND(BE60,2)</f>
        <v>33.92</v>
      </c>
      <c r="D787" s="282">
        <f>ROUND(BE61,0)</f>
        <v>2685785</v>
      </c>
      <c r="E787" s="282">
        <f>ROUND(BE62,0)</f>
        <v>759843</v>
      </c>
      <c r="F787" s="282">
        <f>ROUND(BE63,0)</f>
        <v>166645</v>
      </c>
      <c r="G787" s="282">
        <f>ROUND(BE64,0)</f>
        <v>1106078</v>
      </c>
      <c r="H787" s="282">
        <f>ROUND(BE65,0)</f>
        <v>2598765</v>
      </c>
      <c r="I787" s="282">
        <f>ROUND(BE66,0)</f>
        <v>3819773</v>
      </c>
      <c r="J787" s="282">
        <f>ROUND(BE67,0)</f>
        <v>2842467</v>
      </c>
      <c r="K787" s="282">
        <f>ROUND(BE68,0)</f>
        <v>400000</v>
      </c>
      <c r="L787" s="282">
        <f>ROUND(BE70,0)</f>
        <v>333233</v>
      </c>
      <c r="M787" s="282">
        <f>ROUND(BE71,0)</f>
        <v>14099740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ter*131*8460*A</v>
      </c>
      <c r="B788" s="282"/>
      <c r="C788" s="285">
        <f>ROUND(BF60,2)</f>
        <v>69.83</v>
      </c>
      <c r="D788" s="282">
        <f>ROUND(BF61,0)</f>
        <v>3347661</v>
      </c>
      <c r="E788" s="282">
        <f>ROUND(BF62,0)</f>
        <v>997416</v>
      </c>
      <c r="F788" s="282">
        <f>ROUND(BF63,0)</f>
        <v>0</v>
      </c>
      <c r="G788" s="282">
        <f>ROUND(BF64,0)</f>
        <v>327743</v>
      </c>
      <c r="H788" s="282">
        <f>ROUND(BF65,0)</f>
        <v>466192</v>
      </c>
      <c r="I788" s="282">
        <f>ROUND(BF66,0)</f>
        <v>446286</v>
      </c>
      <c r="J788" s="282">
        <f>ROUND(BF67,0)</f>
        <v>45620</v>
      </c>
      <c r="K788" s="282">
        <f>ROUND(BF68,0)</f>
        <v>0</v>
      </c>
      <c r="L788" s="282">
        <f>ROUND(BF70,0)</f>
        <v>0</v>
      </c>
      <c r="M788" s="282">
        <f>ROUND(BF71,0)</f>
        <v>5631463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ter*131*8470*A</v>
      </c>
      <c r="B789" s="282"/>
      <c r="C789" s="285">
        <f>ROUND(BG60,2)</f>
        <v>6.65</v>
      </c>
      <c r="D789" s="282">
        <f>ROUND(BG61,0)</f>
        <v>330522</v>
      </c>
      <c r="E789" s="282">
        <f>ROUND(BG62,0)</f>
        <v>75757</v>
      </c>
      <c r="F789" s="282">
        <f>ROUND(BG63,0)</f>
        <v>0</v>
      </c>
      <c r="G789" s="282">
        <f>ROUND(BG64,0)</f>
        <v>378</v>
      </c>
      <c r="H789" s="282">
        <f>ROUND(BG65,0)</f>
        <v>0</v>
      </c>
      <c r="I789" s="282">
        <f>ROUND(BG66,0)</f>
        <v>2078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408734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ter*131*8480*A</v>
      </c>
      <c r="B790" s="282"/>
      <c r="C790" s="285">
        <f>ROUND(BH60,2)</f>
        <v>113.95</v>
      </c>
      <c r="D790" s="282">
        <f>ROUND(BH61,0)</f>
        <v>12977216</v>
      </c>
      <c r="E790" s="282">
        <f>ROUND(BH62,0)</f>
        <v>3032610</v>
      </c>
      <c r="F790" s="282">
        <f>ROUND(BH63,0)</f>
        <v>1056115</v>
      </c>
      <c r="G790" s="282">
        <f>ROUND(BH64,0)</f>
        <v>585063</v>
      </c>
      <c r="H790" s="282">
        <f>ROUND(BH65,0)</f>
        <v>1038994</v>
      </c>
      <c r="I790" s="282">
        <f>ROUND(BH66,0)</f>
        <v>11737636</v>
      </c>
      <c r="J790" s="282">
        <f>ROUND(BH67,0)</f>
        <v>7366144</v>
      </c>
      <c r="K790" s="282">
        <f>ROUND(BH68,0)</f>
        <v>4450</v>
      </c>
      <c r="L790" s="282">
        <f>ROUND(BH70,0)</f>
        <v>4200</v>
      </c>
      <c r="M790" s="282">
        <f>ROUND(BH71,0)</f>
        <v>38047037</v>
      </c>
      <c r="N790" s="282"/>
      <c r="O790" s="282"/>
      <c r="P790" s="282">
        <f>IF(BH77&gt;0,ROUND(BH77,0),0)</f>
        <v>0</v>
      </c>
      <c r="Q790" s="282">
        <f>IF(BH78&gt;0,ROUND(BH78,0),0)</f>
        <v>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ter*131*8490*A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ter*131*8510*A</v>
      </c>
      <c r="B792" s="282"/>
      <c r="C792" s="285">
        <f>ROUND(BJ60,2)</f>
        <v>20.65</v>
      </c>
      <c r="D792" s="282">
        <f>ROUND(BJ61,0)</f>
        <v>1768979</v>
      </c>
      <c r="E792" s="282">
        <f>ROUND(BJ62,0)</f>
        <v>510908</v>
      </c>
      <c r="F792" s="282">
        <f>ROUND(BJ63,0)</f>
        <v>154715</v>
      </c>
      <c r="G792" s="282">
        <f>ROUND(BJ64,0)</f>
        <v>33892</v>
      </c>
      <c r="H792" s="282">
        <f>ROUND(BJ65,0)</f>
        <v>0</v>
      </c>
      <c r="I792" s="282">
        <f>ROUND(BJ66,0)</f>
        <v>98666</v>
      </c>
      <c r="J792" s="282">
        <f>ROUND(BJ67,0)</f>
        <v>42149</v>
      </c>
      <c r="K792" s="282">
        <f>ROUND(BJ68,0)</f>
        <v>0</v>
      </c>
      <c r="L792" s="282">
        <f>ROUND(BJ70,0)</f>
        <v>62639</v>
      </c>
      <c r="M792" s="282">
        <f>ROUND(BJ71,0)</f>
        <v>2552683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ter*131*8530*A</v>
      </c>
      <c r="B793" s="282"/>
      <c r="C793" s="285">
        <f>ROUND(BK60,2)</f>
        <v>40.43</v>
      </c>
      <c r="D793" s="282">
        <f>ROUND(BK61,0)</f>
        <v>3059930</v>
      </c>
      <c r="E793" s="282">
        <f>ROUND(BK62,0)</f>
        <v>817215</v>
      </c>
      <c r="F793" s="282">
        <f>ROUND(BK63,0)</f>
        <v>66612</v>
      </c>
      <c r="G793" s="282">
        <f>ROUND(BK64,0)</f>
        <v>36513</v>
      </c>
      <c r="H793" s="282">
        <f>ROUND(BK65,0)</f>
        <v>0</v>
      </c>
      <c r="I793" s="282">
        <f>ROUND(BK66,0)</f>
        <v>2408767</v>
      </c>
      <c r="J793" s="282">
        <f>ROUND(BK67,0)</f>
        <v>20848</v>
      </c>
      <c r="K793" s="282">
        <f>ROUND(BK68,0)</f>
        <v>108242</v>
      </c>
      <c r="L793" s="282">
        <f>ROUND(BK70,0)</f>
        <v>231587</v>
      </c>
      <c r="M793" s="282">
        <f>ROUND(BK71,0)</f>
        <v>6304919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ter*131*8560*A</v>
      </c>
      <c r="B794" s="282"/>
      <c r="C794" s="285">
        <f>ROUND(BL60,2)</f>
        <v>56.25</v>
      </c>
      <c r="D794" s="282">
        <f>ROUND(BL61,0)</f>
        <v>3068261</v>
      </c>
      <c r="E794" s="282">
        <f>ROUND(BL62,0)</f>
        <v>889145</v>
      </c>
      <c r="F794" s="282">
        <f>ROUND(BL63,0)</f>
        <v>0</v>
      </c>
      <c r="G794" s="282">
        <f>ROUND(BL64,0)</f>
        <v>45367</v>
      </c>
      <c r="H794" s="282">
        <f>ROUND(BL65,0)</f>
        <v>0</v>
      </c>
      <c r="I794" s="282">
        <f>ROUND(BL66,0)</f>
        <v>383909</v>
      </c>
      <c r="J794" s="282">
        <f>ROUND(BL67,0)</f>
        <v>6058</v>
      </c>
      <c r="K794" s="282">
        <f>ROUND(BL68,0)</f>
        <v>0</v>
      </c>
      <c r="L794" s="282">
        <f>ROUND(BL70,0)</f>
        <v>0</v>
      </c>
      <c r="M794" s="282">
        <f>ROUND(BL71,0)</f>
        <v>4400909</v>
      </c>
      <c r="N794" s="282"/>
      <c r="O794" s="282"/>
      <c r="P794" s="282">
        <f>IF(BL77&gt;0,ROUND(BL77,0),0)</f>
        <v>0</v>
      </c>
      <c r="Q794" s="282">
        <f>IF(BL78&gt;0,ROUND(BL78,0),0)</f>
        <v>0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ter*131*8590*A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ter*131*8610*A</v>
      </c>
      <c r="B796" s="282"/>
      <c r="C796" s="285">
        <f>ROUND(BN60,2)</f>
        <v>14.6</v>
      </c>
      <c r="D796" s="282">
        <f>ROUND(BN61,0)</f>
        <v>4528712</v>
      </c>
      <c r="E796" s="282">
        <f>ROUND(BN62,0)</f>
        <v>1013711</v>
      </c>
      <c r="F796" s="282">
        <f>ROUND(BN63,0)</f>
        <v>1844983</v>
      </c>
      <c r="G796" s="282">
        <f>ROUND(BN64,0)</f>
        <v>147755</v>
      </c>
      <c r="H796" s="282">
        <f>ROUND(BN65,0)</f>
        <v>0</v>
      </c>
      <c r="I796" s="282">
        <f>ROUND(BN66,0)</f>
        <v>555943</v>
      </c>
      <c r="J796" s="282">
        <f>ROUND(BN67,0)</f>
        <v>276258</v>
      </c>
      <c r="K796" s="282">
        <f>ROUND(BN68,0)</f>
        <v>274506</v>
      </c>
      <c r="L796" s="282">
        <f>ROUND(BN70,0)</f>
        <v>0</v>
      </c>
      <c r="M796" s="282">
        <f>ROUND(BN71,0)</f>
        <v>9268097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ter*131*8620*A</v>
      </c>
      <c r="B797" s="282"/>
      <c r="C797" s="285">
        <f>ROUND(BO60,2)</f>
        <v>3.88</v>
      </c>
      <c r="D797" s="282">
        <f>ROUND(BO61,0)</f>
        <v>295056</v>
      </c>
      <c r="E797" s="282">
        <f>ROUND(BO62,0)</f>
        <v>76172</v>
      </c>
      <c r="F797" s="282">
        <f>ROUND(BO63,0)</f>
        <v>0</v>
      </c>
      <c r="G797" s="282">
        <f>ROUND(BO64,0)</f>
        <v>38081</v>
      </c>
      <c r="H797" s="282">
        <f>ROUND(BO65,0)</f>
        <v>0</v>
      </c>
      <c r="I797" s="282">
        <f>ROUND(BO66,0)</f>
        <v>93531</v>
      </c>
      <c r="J797" s="282">
        <f>ROUND(BO67,0)</f>
        <v>0</v>
      </c>
      <c r="K797" s="282">
        <f>ROUND(BO68,0)</f>
        <v>53864</v>
      </c>
      <c r="L797" s="282">
        <f>ROUND(BO70,0)</f>
        <v>0</v>
      </c>
      <c r="M797" s="282">
        <f>ROUND(BO71,0)</f>
        <v>556916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ter*131*8630*A</v>
      </c>
      <c r="B798" s="282"/>
      <c r="C798" s="285">
        <f>ROUND(BP60,2)</f>
        <v>17.36</v>
      </c>
      <c r="D798" s="282">
        <f>ROUND(BP61,0)</f>
        <v>1863052</v>
      </c>
      <c r="E798" s="282">
        <f>ROUND(BP62,0)</f>
        <v>453950</v>
      </c>
      <c r="F798" s="282">
        <f>ROUND(BP63,0)</f>
        <v>119678</v>
      </c>
      <c r="G798" s="282">
        <f>ROUND(BP64,0)</f>
        <v>160321</v>
      </c>
      <c r="H798" s="282">
        <f>ROUND(BP65,0)</f>
        <v>0</v>
      </c>
      <c r="I798" s="282">
        <f>ROUND(BP66,0)</f>
        <v>1086547</v>
      </c>
      <c r="J798" s="282">
        <f>ROUND(BP67,0)</f>
        <v>6741</v>
      </c>
      <c r="K798" s="282">
        <f>ROUND(BP68,0)</f>
        <v>101070</v>
      </c>
      <c r="L798" s="282">
        <f>ROUND(BP70,0)</f>
        <v>3422276</v>
      </c>
      <c r="M798" s="282">
        <f>ROUND(BP71,0)</f>
        <v>1811959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ter*131*8640*A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ter*131*8650*A</v>
      </c>
      <c r="B800" s="282"/>
      <c r="C800" s="285">
        <f>ROUND(BR60,2)</f>
        <v>21.61</v>
      </c>
      <c r="D800" s="282">
        <f>ROUND(BR61,0)</f>
        <v>2135940</v>
      </c>
      <c r="E800" s="282">
        <f>ROUND(BR62,0)</f>
        <v>888486</v>
      </c>
      <c r="F800" s="282">
        <f>ROUND(BR63,0)</f>
        <v>37660</v>
      </c>
      <c r="G800" s="282">
        <f>ROUND(BR64,0)</f>
        <v>42504</v>
      </c>
      <c r="H800" s="282">
        <f>ROUND(BR65,0)</f>
        <v>0</v>
      </c>
      <c r="I800" s="282">
        <f>ROUND(BR66,0)</f>
        <v>668954</v>
      </c>
      <c r="J800" s="282">
        <f>ROUND(BR67,0)</f>
        <v>16750</v>
      </c>
      <c r="K800" s="282">
        <f>ROUND(BR68,0)</f>
        <v>0</v>
      </c>
      <c r="L800" s="282">
        <f>ROUND(BR70,0)</f>
        <v>0</v>
      </c>
      <c r="M800" s="282">
        <f>ROUND(BR71,0)</f>
        <v>5643399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ter*131*8660*A</v>
      </c>
      <c r="B801" s="282"/>
      <c r="C801" s="285">
        <f>ROUND(BS60,2)</f>
        <v>1.47</v>
      </c>
      <c r="D801" s="282">
        <f>ROUND(BS61,0)</f>
        <v>114073</v>
      </c>
      <c r="E801" s="282">
        <f>ROUND(BS62,0)</f>
        <v>31999</v>
      </c>
      <c r="F801" s="282">
        <f>ROUND(BS63,0)</f>
        <v>0</v>
      </c>
      <c r="G801" s="282">
        <f>ROUND(BS64,0)</f>
        <v>23304</v>
      </c>
      <c r="H801" s="282">
        <f>ROUND(BS65,0)</f>
        <v>0</v>
      </c>
      <c r="I801" s="282">
        <f>ROUND(BS66,0)</f>
        <v>6047</v>
      </c>
      <c r="J801" s="282">
        <f>ROUND(BS67,0)</f>
        <v>11675</v>
      </c>
      <c r="K801" s="282">
        <f>ROUND(BS68,0)</f>
        <v>21859</v>
      </c>
      <c r="L801" s="282">
        <f>ROUND(BS70,0)</f>
        <v>12669</v>
      </c>
      <c r="M801" s="282">
        <f>ROUND(BS71,0)</f>
        <v>206348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ter*131*8670*A</v>
      </c>
      <c r="B802" s="282"/>
      <c r="C802" s="285">
        <f>ROUND(BT60,2)</f>
        <v>1.59</v>
      </c>
      <c r="D802" s="282">
        <f>ROUND(BT61,0)</f>
        <v>121639</v>
      </c>
      <c r="E802" s="282">
        <f>ROUND(BT62,0)</f>
        <v>31928</v>
      </c>
      <c r="F802" s="282">
        <f>ROUND(BT63,0)</f>
        <v>0</v>
      </c>
      <c r="G802" s="282">
        <f>ROUND(BT64,0)</f>
        <v>972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155949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ter*131*8680*A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ter*131*8690*A</v>
      </c>
      <c r="B804" s="282"/>
      <c r="C804" s="285">
        <f>ROUND(BV60,2)</f>
        <v>27.94</v>
      </c>
      <c r="D804" s="282">
        <f>ROUND(BV61,0)</f>
        <v>1924179</v>
      </c>
      <c r="E804" s="282">
        <f>ROUND(BV62,0)</f>
        <v>519497</v>
      </c>
      <c r="F804" s="282">
        <f>ROUND(BV63,0)</f>
        <v>478192</v>
      </c>
      <c r="G804" s="282">
        <f>ROUND(BV64,0)</f>
        <v>6361</v>
      </c>
      <c r="H804" s="282">
        <f>ROUND(BV65,0)</f>
        <v>0</v>
      </c>
      <c r="I804" s="282">
        <f>ROUND(BV66,0)</f>
        <v>96400</v>
      </c>
      <c r="J804" s="282">
        <f>ROUND(BV67,0)</f>
        <v>89136</v>
      </c>
      <c r="K804" s="282">
        <f>ROUND(BV68,0)</f>
        <v>0</v>
      </c>
      <c r="L804" s="282">
        <f>ROUND(BV70,0)</f>
        <v>273</v>
      </c>
      <c r="M804" s="282">
        <f>ROUND(BV71,0)</f>
        <v>3134524</v>
      </c>
      <c r="N804" s="282"/>
      <c r="O804" s="282"/>
      <c r="P804" s="282">
        <f>IF(BV77&gt;0,ROUND(BV77,0),0)</f>
        <v>0</v>
      </c>
      <c r="Q804" s="282">
        <f>IF(BV78&gt;0,ROUND(BV78,0),0)</f>
        <v>1705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ter*131*8700*A</v>
      </c>
      <c r="B805" s="282"/>
      <c r="C805" s="285">
        <f>ROUND(BW60,2)</f>
        <v>3.9</v>
      </c>
      <c r="D805" s="282">
        <f>ROUND(BW61,0)</f>
        <v>297314</v>
      </c>
      <c r="E805" s="282">
        <f>ROUND(BW62,0)</f>
        <v>87460</v>
      </c>
      <c r="F805" s="282">
        <f>ROUND(BW63,0)</f>
        <v>212720</v>
      </c>
      <c r="G805" s="282">
        <f>ROUND(BW64,0)</f>
        <v>152169</v>
      </c>
      <c r="H805" s="282">
        <f>ROUND(BW65,0)</f>
        <v>0</v>
      </c>
      <c r="I805" s="282">
        <f>ROUND(BW66,0)</f>
        <v>226166</v>
      </c>
      <c r="J805" s="282">
        <f>ROUND(BW67,0)</f>
        <v>2297</v>
      </c>
      <c r="K805" s="282">
        <f>ROUND(BW68,0)</f>
        <v>0</v>
      </c>
      <c r="L805" s="282">
        <f>ROUND(BW70,0)</f>
        <v>37900</v>
      </c>
      <c r="M805" s="282">
        <f>ROUND(BW71,0)</f>
        <v>956339</v>
      </c>
      <c r="N805" s="282"/>
      <c r="O805" s="282"/>
      <c r="P805" s="282">
        <f>IF(BW77&gt;0,ROUND(BW77,0),0)</f>
        <v>0</v>
      </c>
      <c r="Q805" s="282">
        <f>IF(BW78&gt;0,ROUND(BW78,0),0)</f>
        <v>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ter*131*8710*A</v>
      </c>
      <c r="B806" s="282"/>
      <c r="C806" s="285">
        <f>ROUND(BX60,2)</f>
        <v>15.08</v>
      </c>
      <c r="D806" s="282">
        <f>ROUND(BX61,0)</f>
        <v>1696318</v>
      </c>
      <c r="E806" s="282">
        <f>ROUND(BX62,0)</f>
        <v>386614</v>
      </c>
      <c r="F806" s="282">
        <f>ROUND(BX63,0)</f>
        <v>395390</v>
      </c>
      <c r="G806" s="282">
        <f>ROUND(BX64,0)</f>
        <v>15846</v>
      </c>
      <c r="H806" s="282">
        <f>ROUND(BX65,0)</f>
        <v>0</v>
      </c>
      <c r="I806" s="282">
        <f>ROUND(BX66,0)</f>
        <v>146699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2769033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ter*131*8720*A</v>
      </c>
      <c r="B807" s="282"/>
      <c r="C807" s="285">
        <f>ROUND(BY60,2)</f>
        <v>21.47</v>
      </c>
      <c r="D807" s="282">
        <f>ROUND(BY61,0)</f>
        <v>2214042</v>
      </c>
      <c r="E807" s="282">
        <f>ROUND(BY62,0)</f>
        <v>461189</v>
      </c>
      <c r="F807" s="282">
        <f>ROUND(BY63,0)</f>
        <v>393743</v>
      </c>
      <c r="G807" s="282">
        <f>ROUND(BY64,0)</f>
        <v>39700</v>
      </c>
      <c r="H807" s="282">
        <f>ROUND(BY65,0)</f>
        <v>0</v>
      </c>
      <c r="I807" s="282">
        <f>ROUND(BY66,0)</f>
        <v>53355</v>
      </c>
      <c r="J807" s="282">
        <f>ROUND(BY67,0)</f>
        <v>69054</v>
      </c>
      <c r="K807" s="282">
        <f>ROUND(BY68,0)</f>
        <v>0</v>
      </c>
      <c r="L807" s="282">
        <f>ROUND(BY70,0)</f>
        <v>0</v>
      </c>
      <c r="M807" s="282">
        <f>ROUND(BY71,0)</f>
        <v>3335560</v>
      </c>
      <c r="N807" s="282"/>
      <c r="O807" s="282"/>
      <c r="P807" s="282">
        <f>IF(BY77&gt;0,ROUND(BY77,0),0)</f>
        <v>0</v>
      </c>
      <c r="Q807" s="282">
        <f>IF(BY78&gt;0,ROUND(BY78,0),0)</f>
        <v>1321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ter*131*8730*A</v>
      </c>
      <c r="B808" s="282"/>
      <c r="C808" s="285">
        <f>ROUND(BZ60,2)</f>
        <v>49.86</v>
      </c>
      <c r="D808" s="282">
        <f>ROUND(BZ61,0)</f>
        <v>4008531</v>
      </c>
      <c r="E808" s="282">
        <f>ROUND(BZ62,0)</f>
        <v>1048779</v>
      </c>
      <c r="F808" s="282">
        <f>ROUND(BZ63,0)</f>
        <v>1557032</v>
      </c>
      <c r="G808" s="282">
        <f>ROUND(BZ64,0)</f>
        <v>2171</v>
      </c>
      <c r="H808" s="282">
        <f>ROUND(BZ65,0)</f>
        <v>0</v>
      </c>
      <c r="I808" s="282">
        <f>ROUND(BZ66,0)</f>
        <v>34883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6652878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ter*131*8740*A</v>
      </c>
      <c r="B809" s="282"/>
      <c r="C809" s="285">
        <f>ROUND(CA60,2)</f>
        <v>25.97</v>
      </c>
      <c r="D809" s="282">
        <f>ROUND(CA61,0)</f>
        <v>2674921</v>
      </c>
      <c r="E809" s="282">
        <f>ROUND(CA62,0)</f>
        <v>503830</v>
      </c>
      <c r="F809" s="282">
        <f>ROUND(CA63,0)</f>
        <v>0</v>
      </c>
      <c r="G809" s="282">
        <f>ROUND(CA64,0)</f>
        <v>72003</v>
      </c>
      <c r="H809" s="282">
        <f>ROUND(CA65,0)</f>
        <v>0</v>
      </c>
      <c r="I809" s="282">
        <f>ROUND(CA66,0)</f>
        <v>89498</v>
      </c>
      <c r="J809" s="282">
        <f>ROUND(CA67,0)</f>
        <v>0</v>
      </c>
      <c r="K809" s="282">
        <f>ROUND(CA68,0)</f>
        <v>0</v>
      </c>
      <c r="L809" s="282">
        <f>ROUND(CA70,0)</f>
        <v>33412</v>
      </c>
      <c r="M809" s="282">
        <f>ROUND(CA71,0)</f>
        <v>3333131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ter*131*8770*A</v>
      </c>
      <c r="B810" s="282"/>
      <c r="C810" s="285">
        <f>ROUND(CB60,2)</f>
        <v>10.48</v>
      </c>
      <c r="D810" s="282">
        <f>ROUND(CB61,0)</f>
        <v>827639</v>
      </c>
      <c r="E810" s="282">
        <f>ROUND(CB62,0)</f>
        <v>216538</v>
      </c>
      <c r="F810" s="282">
        <f>ROUND(CB63,0)</f>
        <v>34240</v>
      </c>
      <c r="G810" s="282">
        <f>ROUND(CB64,0)</f>
        <v>17522</v>
      </c>
      <c r="H810" s="282">
        <f>ROUND(CB65,0)</f>
        <v>0</v>
      </c>
      <c r="I810" s="282">
        <f>ROUND(CB66,0)</f>
        <v>197674</v>
      </c>
      <c r="J810" s="282">
        <f>ROUND(CB67,0)</f>
        <v>533</v>
      </c>
      <c r="K810" s="282">
        <f>ROUND(CB68,0)</f>
        <v>286563</v>
      </c>
      <c r="L810" s="282">
        <f>ROUND(CB70,0)</f>
        <v>135781</v>
      </c>
      <c r="M810" s="282">
        <f>ROUND(CB71,0)</f>
        <v>1462928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ter*131*8790*A</v>
      </c>
      <c r="B811" s="282"/>
      <c r="C811" s="285">
        <f>ROUND(CC60,2)</f>
        <v>67.459999999999994</v>
      </c>
      <c r="D811" s="282">
        <f>ROUND(CC61,0)</f>
        <v>7368457</v>
      </c>
      <c r="E811" s="282">
        <f>ROUND(CC62,0)</f>
        <v>1510599</v>
      </c>
      <c r="F811" s="282">
        <f>ROUND(CC63,0)</f>
        <v>306123</v>
      </c>
      <c r="G811" s="282">
        <f>ROUND(CC64,0)</f>
        <v>-659716</v>
      </c>
      <c r="H811" s="282">
        <f>ROUND(CC65,0)</f>
        <v>64542</v>
      </c>
      <c r="I811" s="282">
        <f>ROUND(CC66,0)</f>
        <v>3259945</v>
      </c>
      <c r="J811" s="282">
        <f>ROUND(CC67,0)</f>
        <v>287868</v>
      </c>
      <c r="K811" s="282">
        <f>ROUND(CC68,0)</f>
        <v>4494866</v>
      </c>
      <c r="L811" s="282">
        <f>ROUND(CC70,0)</f>
        <v>165539</v>
      </c>
      <c r="M811" s="282">
        <f>ROUND(CC71,0)</f>
        <v>17516648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ter*131*9000*A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-84176</v>
      </c>
      <c r="V812" s="180">
        <f>ROUND(CD69,0)</f>
        <v>35280495</v>
      </c>
      <c r="W812" s="180">
        <f>ROUND(CD71,0)</f>
        <v>35364671</v>
      </c>
      <c r="X812" s="282">
        <f>ROUND(CE73,0)</f>
        <v>844865972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2520.3200000000002</v>
      </c>
      <c r="D814" s="180">
        <f t="shared" si="22"/>
        <v>264285783</v>
      </c>
      <c r="E814" s="180">
        <f t="shared" si="22"/>
        <v>64191963</v>
      </c>
      <c r="F814" s="180">
        <f t="shared" si="22"/>
        <v>25620262</v>
      </c>
      <c r="G814" s="180">
        <f t="shared" si="22"/>
        <v>101921710</v>
      </c>
      <c r="H814" s="180">
        <f t="shared" si="22"/>
        <v>4331772</v>
      </c>
      <c r="I814" s="180">
        <f t="shared" si="22"/>
        <v>47650962</v>
      </c>
      <c r="J814" s="180">
        <f t="shared" si="22"/>
        <v>31578833</v>
      </c>
      <c r="K814" s="180">
        <f t="shared" si="22"/>
        <v>14723863</v>
      </c>
      <c r="L814" s="180">
        <f>SUM(L733:L812)+SUM(U733:U812)</f>
        <v>30709529</v>
      </c>
      <c r="M814" s="180">
        <f>SUM(M733:M812)+SUM(W733:W812)</f>
        <v>566878306</v>
      </c>
      <c r="N814" s="180">
        <f t="shared" ref="N814:Z814" si="23">SUM(N733:N812)</f>
        <v>403513</v>
      </c>
      <c r="O814" s="180">
        <f t="shared" si="23"/>
        <v>843130675</v>
      </c>
      <c r="P814" s="180">
        <f t="shared" si="23"/>
        <v>281943</v>
      </c>
      <c r="Q814" s="180">
        <f t="shared" si="23"/>
        <v>117842</v>
      </c>
      <c r="R814" s="180">
        <f t="shared" si="23"/>
        <v>1904108</v>
      </c>
      <c r="S814" s="180">
        <f t="shared" si="23"/>
        <v>607</v>
      </c>
      <c r="T814" s="263">
        <f t="shared" si="23"/>
        <v>0</v>
      </c>
      <c r="U814" s="180">
        <f t="shared" si="23"/>
        <v>-84176</v>
      </c>
      <c r="V814" s="180">
        <f t="shared" si="23"/>
        <v>35280495</v>
      </c>
      <c r="W814" s="180">
        <f t="shared" si="23"/>
        <v>35364671</v>
      </c>
      <c r="X814" s="180">
        <f t="shared" si="23"/>
        <v>844865972</v>
      </c>
      <c r="Y814" s="180">
        <f t="shared" si="23"/>
        <v>0</v>
      </c>
      <c r="Z814" s="180">
        <f t="shared" si="23"/>
        <v>159699788</v>
      </c>
    </row>
    <row r="815" spans="1:26" ht="12.65" customHeight="1" x14ac:dyDescent="0.35">
      <c r="B815" s="180" t="s">
        <v>1005</v>
      </c>
      <c r="C815" s="263">
        <f>CE60</f>
        <v>2520.328</v>
      </c>
      <c r="D815" s="180">
        <f>CE61</f>
        <v>264285784.51000002</v>
      </c>
      <c r="E815" s="180">
        <f>CE62</f>
        <v>64191963</v>
      </c>
      <c r="F815" s="180">
        <f>CE63</f>
        <v>25620260.759999994</v>
      </c>
      <c r="G815" s="180">
        <f>CE64</f>
        <v>101921709.05999999</v>
      </c>
      <c r="H815" s="240">
        <f>CE65</f>
        <v>4331772.5599999996</v>
      </c>
      <c r="I815" s="240">
        <f>CE66</f>
        <v>47650957.979999997</v>
      </c>
      <c r="J815" s="240">
        <f>CE67</f>
        <v>31578833</v>
      </c>
      <c r="K815" s="240">
        <f>CE68</f>
        <v>14723862.609999999</v>
      </c>
      <c r="L815" s="240">
        <f>CE70</f>
        <v>30709529.110000007</v>
      </c>
      <c r="M815" s="240">
        <f>CE71</f>
        <v>566878303.53999996</v>
      </c>
      <c r="N815" s="180">
        <f>CE76</f>
        <v>614209</v>
      </c>
      <c r="O815" s="180">
        <f>CE74</f>
        <v>843130676.18999994</v>
      </c>
      <c r="P815" s="180">
        <f>CE77</f>
        <v>281943</v>
      </c>
      <c r="Q815" s="180">
        <f>CE78</f>
        <v>117842</v>
      </c>
      <c r="R815" s="180">
        <f>CE79</f>
        <v>1904108</v>
      </c>
      <c r="S815" s="180">
        <f>CE80</f>
        <v>607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176302391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264285784.5</v>
      </c>
      <c r="G816" s="240">
        <f>C379</f>
        <v>64191963</v>
      </c>
      <c r="H816" s="240">
        <f>C380</f>
        <v>25620261</v>
      </c>
      <c r="I816" s="240">
        <f>C381</f>
        <v>101921708.5</v>
      </c>
      <c r="J816" s="240">
        <f>C382</f>
        <v>4331773</v>
      </c>
      <c r="K816" s="240">
        <f>C383</f>
        <v>47650958</v>
      </c>
      <c r="L816" s="240">
        <f>C384+C385+C386+C388</f>
        <v>61728842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" right="0" top="0.5" bottom="0.5" header="0.5" footer="0.5"/>
  <pageSetup scale="7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6" zoomScale="75" workbookViewId="0">
      <selection activeCell="B33" sqref="B33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Overlake Hospital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H-131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1035 116th Ave NE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1035 116th Ave NE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Bellevue, WA  98004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37" sqref="D37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H-131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Overlake Hospital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J. Michael Marsh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Andrew Tokar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Robert Campbell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425-688-5000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425-688-5750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15183</v>
      </c>
      <c r="G23" s="21">
        <f>data!D111</f>
        <v>65526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3223</v>
      </c>
      <c r="G26" s="13">
        <f>data!D114</f>
        <v>5053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52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208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57</v>
      </c>
      <c r="E34" s="49" t="s">
        <v>291</v>
      </c>
      <c r="F34" s="24"/>
      <c r="G34" s="21">
        <f>data!E127</f>
        <v>332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15</v>
      </c>
      <c r="E36" s="49" t="s">
        <v>292</v>
      </c>
      <c r="F36" s="24"/>
      <c r="G36" s="21">
        <f>data!C128</f>
        <v>349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48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5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Overlake Hospital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6173</v>
      </c>
      <c r="C7" s="48">
        <f>data!B139</f>
        <v>34435</v>
      </c>
      <c r="D7" s="48">
        <f>data!B140</f>
        <v>225881</v>
      </c>
      <c r="E7" s="48">
        <f>data!B141</f>
        <v>453331598</v>
      </c>
      <c r="F7" s="48">
        <f>data!B142</f>
        <v>373414442</v>
      </c>
      <c r="G7" s="48">
        <f>data!B141+data!B142</f>
        <v>826746040</v>
      </c>
    </row>
    <row r="8" spans="1:13" ht="20.149999999999999" customHeight="1" x14ac:dyDescent="0.35">
      <c r="A8" s="23" t="s">
        <v>297</v>
      </c>
      <c r="B8" s="48">
        <f>data!C138</f>
        <v>1377</v>
      </c>
      <c r="C8" s="48">
        <f>data!C139</f>
        <v>7059</v>
      </c>
      <c r="D8" s="48">
        <f>data!C140</f>
        <v>38654</v>
      </c>
      <c r="E8" s="48">
        <f>data!C141</f>
        <v>73958207</v>
      </c>
      <c r="F8" s="48">
        <f>data!C142</f>
        <v>67230383</v>
      </c>
      <c r="G8" s="48">
        <f>data!C141+data!C142</f>
        <v>141188590</v>
      </c>
    </row>
    <row r="9" spans="1:13" ht="20.149999999999999" customHeight="1" x14ac:dyDescent="0.35">
      <c r="A9" s="23" t="s">
        <v>1058</v>
      </c>
      <c r="B9" s="48">
        <f>data!D138</f>
        <v>7633</v>
      </c>
      <c r="C9" s="48">
        <f>data!D139</f>
        <v>24032</v>
      </c>
      <c r="D9" s="48">
        <f>data!D140</f>
        <v>303652</v>
      </c>
      <c r="E9" s="48">
        <f>data!D141</f>
        <v>413057594</v>
      </c>
      <c r="F9" s="48">
        <f>data!D142</f>
        <v>491649642</v>
      </c>
      <c r="G9" s="48">
        <f>data!D141+data!D142</f>
        <v>904707236</v>
      </c>
    </row>
    <row r="10" spans="1:13" ht="20.149999999999999" customHeight="1" x14ac:dyDescent="0.35">
      <c r="A10" s="111" t="s">
        <v>203</v>
      </c>
      <c r="B10" s="48">
        <f>data!E138</f>
        <v>15183</v>
      </c>
      <c r="C10" s="48">
        <f>data!E139</f>
        <v>65526</v>
      </c>
      <c r="D10" s="48">
        <f>data!E140</f>
        <v>568187</v>
      </c>
      <c r="E10" s="48">
        <f>data!E141</f>
        <v>940347399</v>
      </c>
      <c r="F10" s="48">
        <f>data!E142</f>
        <v>932294467</v>
      </c>
      <c r="G10" s="48">
        <f>data!E141+data!E142</f>
        <v>1872641866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2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Overlake Hospital Medical Center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18915863.620000001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736400.93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2095018.72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27463868.75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1198.1400000000001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14346848.380000001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1774656.81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65333855.350000001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17548488.300000001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430975.13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17979463.43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7207306.9500000002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2384060.21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9591367.1600000001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662220.34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21320544.57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21982764.91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7173722.4100000001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7173722.4100000001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3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Overlake Hospital Medical Center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2151141</v>
      </c>
      <c r="D7" s="21">
        <f>data!C195</f>
        <v>0</v>
      </c>
      <c r="E7" s="21">
        <f>data!D195</f>
        <v>0</v>
      </c>
      <c r="F7" s="21">
        <f>data!E195</f>
        <v>2151141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4691709</v>
      </c>
      <c r="D8" s="21">
        <f>data!C196</f>
        <v>0</v>
      </c>
      <c r="E8" s="21">
        <f>data!D196</f>
        <v>0</v>
      </c>
      <c r="F8" s="21">
        <f>data!E196</f>
        <v>4691709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252783926</v>
      </c>
      <c r="D9" s="21">
        <f>data!C197</f>
        <v>200014927</v>
      </c>
      <c r="E9" s="21">
        <f>data!D197</f>
        <v>0</v>
      </c>
      <c r="F9" s="21">
        <f>data!E197</f>
        <v>452798853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47437910</v>
      </c>
      <c r="D10" s="21">
        <f>data!C198</f>
        <v>9224645</v>
      </c>
      <c r="E10" s="21">
        <f>data!D198</f>
        <v>0</v>
      </c>
      <c r="F10" s="21">
        <f>data!E198</f>
        <v>56662555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6197108</v>
      </c>
      <c r="E11" s="21">
        <f>data!D199</f>
        <v>0</v>
      </c>
      <c r="F11" s="21">
        <f>data!E199</f>
        <v>6197108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213617338</v>
      </c>
      <c r="D12" s="21">
        <f>data!C200</f>
        <v>17850828</v>
      </c>
      <c r="E12" s="21">
        <f>data!D200</f>
        <v>490999</v>
      </c>
      <c r="F12" s="21">
        <f>data!E200</f>
        <v>230977167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171930222</v>
      </c>
      <c r="D15" s="21">
        <f>data!C203</f>
        <v>-151311255</v>
      </c>
      <c r="E15" s="21">
        <f>data!D203</f>
        <v>0</v>
      </c>
      <c r="F15" s="21">
        <f>data!E203</f>
        <v>20618967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692612246</v>
      </c>
      <c r="D16" s="21">
        <f>data!C204</f>
        <v>81976253</v>
      </c>
      <c r="E16" s="21">
        <f>data!D204</f>
        <v>490999</v>
      </c>
      <c r="F16" s="21">
        <f>data!E204</f>
        <v>774097500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4145944</v>
      </c>
      <c r="D24" s="21">
        <f>data!C209</f>
        <v>91678</v>
      </c>
      <c r="E24" s="21">
        <f>data!D209</f>
        <v>0</v>
      </c>
      <c r="F24" s="21">
        <f>data!E209</f>
        <v>4237622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129369545</v>
      </c>
      <c r="D25" s="21">
        <f>data!C210</f>
        <v>11241163</v>
      </c>
      <c r="E25" s="21">
        <f>data!D210</f>
        <v>24489</v>
      </c>
      <c r="F25" s="21">
        <f>data!E210</f>
        <v>140586219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35358468</v>
      </c>
      <c r="D26" s="21">
        <f>data!C211</f>
        <v>2947330</v>
      </c>
      <c r="E26" s="21">
        <f>data!D211</f>
        <v>0</v>
      </c>
      <c r="F26" s="21">
        <f>data!E211</f>
        <v>38305798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173758459</v>
      </c>
      <c r="D28" s="21">
        <f>data!C213</f>
        <v>-28892020</v>
      </c>
      <c r="E28" s="21">
        <f>data!D213</f>
        <v>267587</v>
      </c>
      <c r="F28" s="21">
        <f>data!E213</f>
        <v>144598852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42028028</v>
      </c>
      <c r="E29" s="21">
        <f>data!D214</f>
        <v>0</v>
      </c>
      <c r="F29" s="21">
        <f>data!E214</f>
        <v>42028028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342632416</v>
      </c>
      <c r="D32" s="21">
        <f>data!C217</f>
        <v>27416179</v>
      </c>
      <c r="E32" s="21">
        <f>data!D217</f>
        <v>292076</v>
      </c>
      <c r="F32" s="21">
        <f>data!E217</f>
        <v>369756519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A31" zoomScale="75" workbookViewId="0">
      <selection activeCell="E31" sqref="E31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Overlake Hospital Medical Center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15997472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645281013.48000002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108703836.56999999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10566714.66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11282111.16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474605867.18000001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1944870.56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1252384413.6099999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5793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7613896.8200000003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7478864.9500000002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15092761.77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3188917.23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1286663564.6099999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51" zoomScale="75" workbookViewId="0">
      <selection activeCell="C151" sqref="C151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Overlake Hospital Medical Center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22377714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364526027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277899190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10838972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13513805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11066471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6708961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151132760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536450497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536450497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2151141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4691709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452798853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56662555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6197108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230977167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20618967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774097500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369756519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404340981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20287791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48750735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69038526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1767682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1622189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3389871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1164352635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Overlake Hospital Medical Center</v>
      </c>
      <c r="B55" s="30"/>
      <c r="C55" s="31" t="str">
        <f>"FYE: "&amp;data!C82</f>
        <v>FYE: 06/30/2021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24845439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57143188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18935185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41755554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7694793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150374159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41702557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286218589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16742927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344664073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7694793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336969280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677009196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677009196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1164352635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Overlake Hospital Medical Center</v>
      </c>
      <c r="B107" s="30"/>
      <c r="C107" s="31" t="str">
        <f>" FYE: "&amp;data!C82</f>
        <v xml:space="preserve"> FYE: 06/30/2021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940347399.09000003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932294466.86000001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1872641865.95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15997472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1252384414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15092762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3188917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1286663565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585978300.95000005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15669825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15669825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601648125.95000005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282452256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65333855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28277767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101116018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4701998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51594522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27416179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17979462.949999999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9591367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21982765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7173722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5278602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622898513.95000005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-21250388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92621426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71371038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71371038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H407" sqref="H407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Overlake Hospital Medical Center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11809</v>
      </c>
      <c r="D9" s="14">
        <f>data!D59</f>
        <v>0</v>
      </c>
      <c r="E9" s="14">
        <f>data!E59</f>
        <v>50092</v>
      </c>
      <c r="F9" s="14">
        <f>data!F59</f>
        <v>0</v>
      </c>
      <c r="G9" s="14">
        <f>data!G59</f>
        <v>0</v>
      </c>
      <c r="H9" s="14">
        <f>data!H59</f>
        <v>3625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111.21</v>
      </c>
      <c r="D10" s="26">
        <f>data!D60</f>
        <v>0</v>
      </c>
      <c r="E10" s="26">
        <f>data!E60</f>
        <v>352.03</v>
      </c>
      <c r="F10" s="26">
        <f>data!F60</f>
        <v>0</v>
      </c>
      <c r="G10" s="26">
        <f>data!G60</f>
        <v>0</v>
      </c>
      <c r="H10" s="26">
        <f>data!H60</f>
        <v>20.61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13142619.35</v>
      </c>
      <c r="D11" s="14">
        <f>data!D61</f>
        <v>0</v>
      </c>
      <c r="E11" s="14">
        <f>data!E61</f>
        <v>32957601.600000001</v>
      </c>
      <c r="F11" s="14">
        <f>data!F61</f>
        <v>0</v>
      </c>
      <c r="G11" s="14">
        <f>data!G61</f>
        <v>0</v>
      </c>
      <c r="H11" s="14">
        <f>data!H61</f>
        <v>2092050.63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2696520</v>
      </c>
      <c r="D12" s="14">
        <f>data!D62</f>
        <v>0</v>
      </c>
      <c r="E12" s="14">
        <f>data!E62</f>
        <v>7402530</v>
      </c>
      <c r="F12" s="14">
        <f>data!F62</f>
        <v>0</v>
      </c>
      <c r="G12" s="14">
        <f>data!G62</f>
        <v>0</v>
      </c>
      <c r="H12" s="14">
        <f>data!H62</f>
        <v>459777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4353176.26</v>
      </c>
      <c r="D13" s="14">
        <f>data!D63</f>
        <v>0</v>
      </c>
      <c r="E13" s="14">
        <f>data!E63</f>
        <v>5512922.2199999997</v>
      </c>
      <c r="F13" s="14">
        <f>data!F63</f>
        <v>0</v>
      </c>
      <c r="G13" s="14">
        <f>data!G63</f>
        <v>0</v>
      </c>
      <c r="H13" s="14">
        <f>data!H63</f>
        <v>30107.48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1872920.02</v>
      </c>
      <c r="D14" s="14">
        <f>data!D64</f>
        <v>0</v>
      </c>
      <c r="E14" s="14">
        <f>data!E64</f>
        <v>3181085.48</v>
      </c>
      <c r="F14" s="14">
        <f>data!F64</f>
        <v>0</v>
      </c>
      <c r="G14" s="14">
        <f>data!G64</f>
        <v>0</v>
      </c>
      <c r="H14" s="14">
        <f>data!H64</f>
        <v>39047.96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302776.09999999998</v>
      </c>
      <c r="D16" s="14">
        <f>data!D66</f>
        <v>0</v>
      </c>
      <c r="E16" s="14">
        <f>data!E66</f>
        <v>7843.48</v>
      </c>
      <c r="F16" s="14">
        <f>data!F66</f>
        <v>0</v>
      </c>
      <c r="G16" s="14">
        <f>data!G66</f>
        <v>0</v>
      </c>
      <c r="H16" s="14">
        <f>data!H66</f>
        <v>274.45999999999998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1038132</v>
      </c>
      <c r="D17" s="14">
        <f>data!D67</f>
        <v>0</v>
      </c>
      <c r="E17" s="14">
        <f>data!E67</f>
        <v>3321083</v>
      </c>
      <c r="F17" s="14">
        <f>data!F67</f>
        <v>0</v>
      </c>
      <c r="G17" s="14">
        <f>data!G67</f>
        <v>0</v>
      </c>
      <c r="H17" s="14">
        <f>data!H67</f>
        <v>113282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85905.96</v>
      </c>
      <c r="D18" s="14">
        <f>data!D68</f>
        <v>0</v>
      </c>
      <c r="E18" s="14">
        <f>data!E68</f>
        <v>260668.43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53799.33</v>
      </c>
      <c r="D19" s="14">
        <f>data!D69</f>
        <v>0</v>
      </c>
      <c r="E19" s="14">
        <f>data!E69</f>
        <v>73050.73</v>
      </c>
      <c r="F19" s="14">
        <f>data!F69</f>
        <v>0</v>
      </c>
      <c r="G19" s="14">
        <f>data!G69</f>
        <v>0</v>
      </c>
      <c r="H19" s="14">
        <f>data!H69</f>
        <v>3760.1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-78576</v>
      </c>
      <c r="D20" s="14">
        <f>-data!D70</f>
        <v>0</v>
      </c>
      <c r="E20" s="14">
        <f>-data!E70</f>
        <v>-17637.55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23467273.02</v>
      </c>
      <c r="D21" s="14">
        <f>data!D71</f>
        <v>0</v>
      </c>
      <c r="E21" s="14">
        <f>data!E71</f>
        <v>52699147.389999993</v>
      </c>
      <c r="F21" s="14">
        <f>data!F71</f>
        <v>0</v>
      </c>
      <c r="G21" s="14">
        <f>data!G71</f>
        <v>0</v>
      </c>
      <c r="H21" s="14">
        <f>data!H71</f>
        <v>2738299.63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12321125</v>
      </c>
      <c r="D23" s="48">
        <f>+data!M669</f>
        <v>0</v>
      </c>
      <c r="E23" s="48">
        <f>+data!M670</f>
        <v>45870208</v>
      </c>
      <c r="F23" s="48">
        <f>+data!M671</f>
        <v>0</v>
      </c>
      <c r="G23" s="48">
        <f>+data!M672</f>
        <v>0</v>
      </c>
      <c r="H23" s="48">
        <f>+data!M673</f>
        <v>1945359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99656370</v>
      </c>
      <c r="D24" s="14">
        <f>data!D73</f>
        <v>0</v>
      </c>
      <c r="E24" s="14">
        <f>data!E73</f>
        <v>230740160</v>
      </c>
      <c r="F24" s="14">
        <f>data!F73</f>
        <v>0</v>
      </c>
      <c r="G24" s="14">
        <f>data!G73</f>
        <v>0</v>
      </c>
      <c r="H24" s="14">
        <f>data!H73</f>
        <v>15427154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337248</v>
      </c>
      <c r="D25" s="14">
        <f>data!D74</f>
        <v>0</v>
      </c>
      <c r="E25" s="14">
        <f>data!E74</f>
        <v>30652490</v>
      </c>
      <c r="F25" s="14">
        <f>data!F74</f>
        <v>0</v>
      </c>
      <c r="G25" s="14">
        <f>data!G74</f>
        <v>0</v>
      </c>
      <c r="H25" s="14">
        <f>data!H74</f>
        <v>-1138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99993618</v>
      </c>
      <c r="D26" s="14">
        <f>data!D75</f>
        <v>0</v>
      </c>
      <c r="E26" s="14">
        <f>data!E75</f>
        <v>261392650</v>
      </c>
      <c r="F26" s="14">
        <f>data!F75</f>
        <v>0</v>
      </c>
      <c r="G26" s="14">
        <f>data!G75</f>
        <v>0</v>
      </c>
      <c r="H26" s="14">
        <f>data!H75</f>
        <v>15426016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36051</v>
      </c>
      <c r="D28" s="14">
        <f>data!D76</f>
        <v>0</v>
      </c>
      <c r="E28" s="14">
        <f>data!E76</f>
        <v>211170</v>
      </c>
      <c r="F28" s="14">
        <f>data!F76</f>
        <v>0</v>
      </c>
      <c r="G28" s="14">
        <f>data!G76</f>
        <v>0</v>
      </c>
      <c r="H28" s="14">
        <f>data!H76</f>
        <v>6780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22356</v>
      </c>
      <c r="D29" s="14">
        <f>data!D77</f>
        <v>0</v>
      </c>
      <c r="E29" s="14">
        <f>data!E77</f>
        <v>205454</v>
      </c>
      <c r="F29" s="14">
        <f>data!F77</f>
        <v>0</v>
      </c>
      <c r="G29" s="14">
        <f>data!G77</f>
        <v>0</v>
      </c>
      <c r="H29" s="14">
        <f>data!H77</f>
        <v>17105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8012</v>
      </c>
      <c r="D30" s="14">
        <f>data!D78</f>
        <v>0</v>
      </c>
      <c r="E30" s="14">
        <f>data!E78</f>
        <v>46933</v>
      </c>
      <c r="F30" s="14">
        <f>data!F78</f>
        <v>0</v>
      </c>
      <c r="G30" s="14">
        <f>data!G78</f>
        <v>0</v>
      </c>
      <c r="H30" s="14">
        <f>data!H78</f>
        <v>1507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116528</v>
      </c>
      <c r="D31" s="14">
        <f>data!D79</f>
        <v>0</v>
      </c>
      <c r="E31" s="14">
        <f>data!E79</f>
        <v>617749</v>
      </c>
      <c r="F31" s="14">
        <f>data!F79</f>
        <v>0</v>
      </c>
      <c r="G31" s="14">
        <f>data!G79</f>
        <v>0</v>
      </c>
      <c r="H31" s="14">
        <f>data!H79</f>
        <v>9482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98.39</v>
      </c>
      <c r="D32" s="84">
        <f>data!D80</f>
        <v>0</v>
      </c>
      <c r="E32" s="84">
        <f>data!E80</f>
        <v>238.44</v>
      </c>
      <c r="F32" s="84">
        <f>data!F80</f>
        <v>0</v>
      </c>
      <c r="G32" s="84">
        <f>data!G80</f>
        <v>0</v>
      </c>
      <c r="H32" s="84">
        <f>data!H80</f>
        <v>10.63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Overlake Hospital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3483</v>
      </c>
      <c r="I41" s="14">
        <f>data!P59</f>
        <v>1447642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68.48</v>
      </c>
      <c r="I42" s="26">
        <f>data!P60</f>
        <v>117.58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7357858.5099999998</v>
      </c>
      <c r="I43" s="14">
        <f>data!P61</f>
        <v>12335782.15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1585950</v>
      </c>
      <c r="I44" s="14">
        <f>data!P62</f>
        <v>2644971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967839.51</v>
      </c>
      <c r="I45" s="14">
        <f>data!P63</f>
        <v>2214693.19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1081523.96</v>
      </c>
      <c r="I46" s="14">
        <f>data!P64</f>
        <v>45664450.369999997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13388.48</v>
      </c>
      <c r="I48" s="14">
        <f>data!P66</f>
        <v>2012313.58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631549</v>
      </c>
      <c r="I49" s="14">
        <f>data!P67</f>
        <v>3232154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2644.81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13608.61</v>
      </c>
      <c r="I51" s="14">
        <f>data!P69</f>
        <v>88115.59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-3080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11651718.07</v>
      </c>
      <c r="I53" s="14">
        <f>data!P71</f>
        <v>68192044.689999998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9693665</v>
      </c>
      <c r="I55" s="48">
        <f>+data!M681</f>
        <v>27739329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70504141</v>
      </c>
      <c r="I56" s="14">
        <f>data!P73</f>
        <v>186484477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391101</v>
      </c>
      <c r="I57" s="14">
        <f>data!P74</f>
        <v>180211634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70895242</v>
      </c>
      <c r="I58" s="14">
        <f>data!P75</f>
        <v>366696111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41359</v>
      </c>
      <c r="I60" s="14">
        <f>data!P76</f>
        <v>68314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6730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9192</v>
      </c>
      <c r="I62" s="14">
        <f>data!P78</f>
        <v>15183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87143</v>
      </c>
      <c r="I63" s="14">
        <f>data!P79</f>
        <v>153748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54.34</v>
      </c>
      <c r="I64" s="26">
        <f>data!P80</f>
        <v>68.87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Overlake Hospital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795350</v>
      </c>
      <c r="D73" s="48">
        <f>data!R59</f>
        <v>1442301</v>
      </c>
      <c r="E73" s="212"/>
      <c r="F73" s="212"/>
      <c r="G73" s="14">
        <f>data!U59</f>
        <v>849900</v>
      </c>
      <c r="H73" s="14">
        <f>data!V59</f>
        <v>27623</v>
      </c>
      <c r="I73" s="14">
        <f>data!W59</f>
        <v>68420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26.97</v>
      </c>
      <c r="D74" s="26">
        <f>data!R60</f>
        <v>10.91</v>
      </c>
      <c r="E74" s="26">
        <f>data!S60</f>
        <v>44.61</v>
      </c>
      <c r="F74" s="26">
        <f>data!T60</f>
        <v>7.97</v>
      </c>
      <c r="G74" s="26">
        <f>data!U60</f>
        <v>57.06</v>
      </c>
      <c r="H74" s="26">
        <f>data!V60</f>
        <v>5.59</v>
      </c>
      <c r="I74" s="26">
        <f>data!W60</f>
        <v>11.35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3261608.16</v>
      </c>
      <c r="D75" s="14">
        <f>data!R61</f>
        <v>895239.35</v>
      </c>
      <c r="E75" s="14">
        <f>data!S61</f>
        <v>2470754.2200000002</v>
      </c>
      <c r="F75" s="14">
        <f>data!T61</f>
        <v>1050508.1100000001</v>
      </c>
      <c r="G75" s="14">
        <f>data!U61</f>
        <v>4208627.7</v>
      </c>
      <c r="H75" s="14">
        <f>data!V61</f>
        <v>393134.68</v>
      </c>
      <c r="I75" s="14">
        <f>data!W61</f>
        <v>1328071.51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677877</v>
      </c>
      <c r="D76" s="14">
        <f>data!R62</f>
        <v>255699</v>
      </c>
      <c r="E76" s="14">
        <f>data!S62</f>
        <v>681646</v>
      </c>
      <c r="F76" s="14">
        <f>data!T62</f>
        <v>188756</v>
      </c>
      <c r="G76" s="14">
        <f>data!U62</f>
        <v>1004162</v>
      </c>
      <c r="H76" s="14">
        <f>data!V62</f>
        <v>97279</v>
      </c>
      <c r="I76" s="14">
        <f>data!W62</f>
        <v>293235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349788</v>
      </c>
      <c r="D77" s="14">
        <f>data!R63</f>
        <v>24562.5</v>
      </c>
      <c r="E77" s="14">
        <f>data!S63</f>
        <v>72720.429999999993</v>
      </c>
      <c r="F77" s="14">
        <f>data!T63</f>
        <v>42166.080000000002</v>
      </c>
      <c r="G77" s="14">
        <f>data!U63</f>
        <v>246354.28</v>
      </c>
      <c r="H77" s="14">
        <f>data!V63</f>
        <v>9000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164898.42000000001</v>
      </c>
      <c r="D78" s="14">
        <f>data!R64</f>
        <v>1571275.48</v>
      </c>
      <c r="E78" s="14">
        <f>data!S64</f>
        <v>1220662.54</v>
      </c>
      <c r="F78" s="14">
        <f>data!T64</f>
        <v>219073.66</v>
      </c>
      <c r="G78" s="14">
        <f>data!U64</f>
        <v>2312407.19</v>
      </c>
      <c r="H78" s="14">
        <f>data!V64</f>
        <v>51205.34</v>
      </c>
      <c r="I78" s="14">
        <f>data!W64</f>
        <v>286448.83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320.88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14771.91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790.17</v>
      </c>
      <c r="D80" s="14">
        <f>data!R66</f>
        <v>3386.31</v>
      </c>
      <c r="E80" s="14">
        <f>data!S66</f>
        <v>3578695.12</v>
      </c>
      <c r="F80" s="14">
        <f>data!T66</f>
        <v>15321.5</v>
      </c>
      <c r="G80" s="14">
        <f>data!U66</f>
        <v>5611016.9299999997</v>
      </c>
      <c r="H80" s="14">
        <f>data!V66</f>
        <v>100010.02</v>
      </c>
      <c r="I80" s="14">
        <f>data!W66</f>
        <v>599392.02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173487</v>
      </c>
      <c r="D81" s="14">
        <f>data!R67</f>
        <v>220595</v>
      </c>
      <c r="E81" s="14">
        <f>data!S67</f>
        <v>1526593</v>
      </c>
      <c r="F81" s="14">
        <f>data!T67</f>
        <v>80963</v>
      </c>
      <c r="G81" s="14">
        <f>data!U67</f>
        <v>659357</v>
      </c>
      <c r="H81" s="14">
        <f>data!V67</f>
        <v>57192</v>
      </c>
      <c r="I81" s="14">
        <f>data!W67</f>
        <v>561795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606691.16</v>
      </c>
      <c r="F82" s="14">
        <f>data!T68</f>
        <v>0</v>
      </c>
      <c r="G82" s="14">
        <f>data!U68</f>
        <v>50516.84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4287.6400000000003</v>
      </c>
      <c r="D83" s="14">
        <f>data!R69</f>
        <v>1627.01</v>
      </c>
      <c r="E83" s="14">
        <f>data!S69</f>
        <v>329483.61</v>
      </c>
      <c r="F83" s="14">
        <f>data!T69</f>
        <v>35523.279999999999</v>
      </c>
      <c r="G83" s="14">
        <f>data!U69</f>
        <v>31193.32</v>
      </c>
      <c r="H83" s="14">
        <f>data!V69</f>
        <v>765</v>
      </c>
      <c r="I83" s="14">
        <f>data!W69</f>
        <v>1195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368.55</v>
      </c>
      <c r="F84" s="14">
        <f>-data!T70</f>
        <v>24461.599999999999</v>
      </c>
      <c r="G84" s="14">
        <f>-data!U70</f>
        <v>-48520.85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4632736.3899999997</v>
      </c>
      <c r="D85" s="14">
        <f>data!R71</f>
        <v>2972384.65</v>
      </c>
      <c r="E85" s="14">
        <f>data!S71</f>
        <v>10487935.510000002</v>
      </c>
      <c r="F85" s="14">
        <f>data!T71</f>
        <v>1656773.2300000002</v>
      </c>
      <c r="G85" s="14">
        <f>data!U71</f>
        <v>14075114.41</v>
      </c>
      <c r="H85" s="14">
        <f>data!V71</f>
        <v>708586.04</v>
      </c>
      <c r="I85" s="14">
        <f>data!W71</f>
        <v>3084909.27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3015832</v>
      </c>
      <c r="D87" s="48">
        <f>+data!M683</f>
        <v>2131373</v>
      </c>
      <c r="E87" s="48">
        <f>+data!M684</f>
        <v>8171697</v>
      </c>
      <c r="F87" s="48">
        <f>+data!M685</f>
        <v>1013610</v>
      </c>
      <c r="G87" s="48">
        <f>+data!M686</f>
        <v>6620049</v>
      </c>
      <c r="H87" s="48">
        <f>+data!M687</f>
        <v>481615</v>
      </c>
      <c r="I87" s="48">
        <f>+data!M688</f>
        <v>1389063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9269824</v>
      </c>
      <c r="D88" s="14">
        <f>data!R73</f>
        <v>25523864</v>
      </c>
      <c r="E88" s="14">
        <f>data!S73</f>
        <v>80271732</v>
      </c>
      <c r="F88" s="14">
        <f>data!T73</f>
        <v>1898116</v>
      </c>
      <c r="G88" s="14">
        <f>data!U73</f>
        <v>51849125</v>
      </c>
      <c r="H88" s="14">
        <f>data!V73</f>
        <v>4383402</v>
      </c>
      <c r="I88" s="14">
        <f>data!W73</f>
        <v>4869059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18157920</v>
      </c>
      <c r="D89" s="14">
        <f>data!R74</f>
        <v>30020210</v>
      </c>
      <c r="E89" s="14">
        <f>data!S74</f>
        <v>91473143</v>
      </c>
      <c r="F89" s="14">
        <f>data!T74</f>
        <v>151571</v>
      </c>
      <c r="G89" s="14">
        <f>data!U74</f>
        <v>32913822</v>
      </c>
      <c r="H89" s="14">
        <f>data!V74</f>
        <v>6080235</v>
      </c>
      <c r="I89" s="14">
        <f>data!W74</f>
        <v>21454540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27427744</v>
      </c>
      <c r="D90" s="14">
        <f>data!R75</f>
        <v>55544074</v>
      </c>
      <c r="E90" s="14">
        <f>data!S75</f>
        <v>171744875</v>
      </c>
      <c r="F90" s="14">
        <f>data!T75</f>
        <v>2049687</v>
      </c>
      <c r="G90" s="14">
        <f>data!U75</f>
        <v>84762947</v>
      </c>
      <c r="H90" s="14">
        <f>data!V75</f>
        <v>10463637</v>
      </c>
      <c r="I90" s="14">
        <f>data!W75</f>
        <v>26323599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9157</v>
      </c>
      <c r="D92" s="14">
        <f>data!R76</f>
        <v>361</v>
      </c>
      <c r="E92" s="14">
        <f>data!S76</f>
        <v>12037</v>
      </c>
      <c r="F92" s="14">
        <f>data!T76</f>
        <v>5115</v>
      </c>
      <c r="G92" s="14">
        <f>data!U76</f>
        <v>21700</v>
      </c>
      <c r="H92" s="14">
        <f>data!V76</f>
        <v>353</v>
      </c>
      <c r="I92" s="14">
        <f>data!W76</f>
        <v>1973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2035</v>
      </c>
      <c r="D94" s="14">
        <f>data!R78</f>
        <v>80</v>
      </c>
      <c r="E94" s="14">
        <f>data!S78</f>
        <v>2675</v>
      </c>
      <c r="F94" s="14">
        <f>data!T78</f>
        <v>1137</v>
      </c>
      <c r="G94" s="14">
        <f>data!U78</f>
        <v>4823</v>
      </c>
      <c r="H94" s="14">
        <f>data!V78</f>
        <v>78</v>
      </c>
      <c r="I94" s="14">
        <f>data!W78</f>
        <v>439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61973</v>
      </c>
      <c r="D95" s="14">
        <f>data!R79</f>
        <v>0</v>
      </c>
      <c r="E95" s="14">
        <f>data!S79</f>
        <v>227105</v>
      </c>
      <c r="F95" s="14">
        <f>data!T79</f>
        <v>2132</v>
      </c>
      <c r="G95" s="14">
        <f>data!U79</f>
        <v>19434</v>
      </c>
      <c r="H95" s="14">
        <f>data!V79</f>
        <v>18009</v>
      </c>
      <c r="I95" s="14">
        <f>data!W79</f>
        <v>20780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21.87</v>
      </c>
      <c r="D96" s="84">
        <f>data!R80</f>
        <v>0</v>
      </c>
      <c r="E96" s="84">
        <f>data!S80</f>
        <v>0.02</v>
      </c>
      <c r="F96" s="84">
        <f>data!T80</f>
        <v>7.96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Overlake Hospital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154648</v>
      </c>
      <c r="D105" s="14">
        <f>data!Y59</f>
        <v>160764</v>
      </c>
      <c r="E105" s="14">
        <f>data!Z59</f>
        <v>197217</v>
      </c>
      <c r="F105" s="14">
        <f>data!AA59</f>
        <v>21196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13.59</v>
      </c>
      <c r="D106" s="26">
        <f>data!Y60</f>
        <v>60.67</v>
      </c>
      <c r="E106" s="26">
        <f>data!Z60</f>
        <v>69.459999999999994</v>
      </c>
      <c r="F106" s="26">
        <f>data!AA60</f>
        <v>4.9000000000000004</v>
      </c>
      <c r="G106" s="26">
        <f>data!AB60</f>
        <v>53.42</v>
      </c>
      <c r="H106" s="26">
        <f>data!AC60</f>
        <v>23.17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1357269.22</v>
      </c>
      <c r="D107" s="14">
        <f>data!Y61</f>
        <v>5851729.1900000004</v>
      </c>
      <c r="E107" s="14">
        <f>data!Z61</f>
        <v>7676065.6500000004</v>
      </c>
      <c r="F107" s="14">
        <f>data!AA61</f>
        <v>590286.68000000005</v>
      </c>
      <c r="G107" s="14">
        <f>data!AB61</f>
        <v>5846483.8700000001</v>
      </c>
      <c r="H107" s="14">
        <f>data!AC61</f>
        <v>2186087.25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313151</v>
      </c>
      <c r="D108" s="14">
        <f>data!Y62</f>
        <v>1310435</v>
      </c>
      <c r="E108" s="14">
        <f>data!Z62</f>
        <v>1692822</v>
      </c>
      <c r="F108" s="14">
        <f>data!AA62</f>
        <v>123840</v>
      </c>
      <c r="G108" s="14">
        <f>data!AB62</f>
        <v>1271095</v>
      </c>
      <c r="H108" s="14">
        <f>data!AC62</f>
        <v>548439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32895.879999999997</v>
      </c>
      <c r="D109" s="14">
        <f>data!Y63</f>
        <v>-40937.5</v>
      </c>
      <c r="E109" s="14">
        <f>data!Z63</f>
        <v>141182.68</v>
      </c>
      <c r="F109" s="14">
        <f>data!AA63</f>
        <v>0</v>
      </c>
      <c r="G109" s="14">
        <f>data!AB63</f>
        <v>34200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506086</v>
      </c>
      <c r="D110" s="14">
        <f>data!Y64</f>
        <v>524247.55</v>
      </c>
      <c r="E110" s="14">
        <f>data!Z64</f>
        <v>16107585.48</v>
      </c>
      <c r="F110" s="14">
        <f>data!AA64</f>
        <v>350835.86</v>
      </c>
      <c r="G110" s="14">
        <f>data!AB64</f>
        <v>9331961.1899999995</v>
      </c>
      <c r="H110" s="14">
        <f>data!AC64</f>
        <v>297549.93</v>
      </c>
      <c r="I110" s="14">
        <f>data!AD64</f>
        <v>1228.17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12064.4</v>
      </c>
      <c r="E111" s="14">
        <f>data!Z65</f>
        <v>31.73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438701.82</v>
      </c>
      <c r="D112" s="14">
        <f>data!Y66</f>
        <v>1204204.47</v>
      </c>
      <c r="E112" s="14">
        <f>data!Z66</f>
        <v>1940763.28</v>
      </c>
      <c r="F112" s="14">
        <f>data!AA66</f>
        <v>272751</v>
      </c>
      <c r="G112" s="14">
        <f>data!AB66</f>
        <v>307270.78000000003</v>
      </c>
      <c r="H112" s="14">
        <f>data!AC66</f>
        <v>101429.95</v>
      </c>
      <c r="I112" s="14">
        <f>data!AD66</f>
        <v>868519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337149</v>
      </c>
      <c r="D113" s="14">
        <f>data!Y67</f>
        <v>1361801</v>
      </c>
      <c r="E113" s="14">
        <f>data!Z67</f>
        <v>981144</v>
      </c>
      <c r="F113" s="14">
        <f>data!AA67</f>
        <v>192984</v>
      </c>
      <c r="G113" s="14">
        <f>data!AB67</f>
        <v>451816</v>
      </c>
      <c r="H113" s="14">
        <f>data!AC67</f>
        <v>31001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356247.06</v>
      </c>
      <c r="E114" s="14">
        <f>data!Z68</f>
        <v>895925.29</v>
      </c>
      <c r="F114" s="14">
        <f>data!AA68</f>
        <v>57938.44</v>
      </c>
      <c r="G114" s="14">
        <f>data!AB68</f>
        <v>124980.75</v>
      </c>
      <c r="H114" s="14">
        <f>data!AC68</f>
        <v>32835.949999999997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2176.9299999999998</v>
      </c>
      <c r="D115" s="14">
        <f>data!Y69</f>
        <v>12528.35</v>
      </c>
      <c r="E115" s="14">
        <f>data!Z69</f>
        <v>154264.81</v>
      </c>
      <c r="F115" s="14">
        <f>data!AA69</f>
        <v>444.5</v>
      </c>
      <c r="G115" s="14">
        <f>data!AB69</f>
        <v>18452.740000000002</v>
      </c>
      <c r="H115" s="14">
        <f>data!AC69</f>
        <v>3248.98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-4334</v>
      </c>
      <c r="E116" s="14">
        <f>-data!Z70</f>
        <v>-24365.9</v>
      </c>
      <c r="F116" s="14">
        <f>-data!AA70</f>
        <v>0</v>
      </c>
      <c r="G116" s="14">
        <f>-data!AB70</f>
        <v>4053.19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2987429.8499999996</v>
      </c>
      <c r="D117" s="14">
        <f>data!Y71</f>
        <v>10587985.520000001</v>
      </c>
      <c r="E117" s="14">
        <f>data!Z71</f>
        <v>29565419.020000003</v>
      </c>
      <c r="F117" s="14">
        <f>data!AA71</f>
        <v>1589080.48</v>
      </c>
      <c r="G117" s="14">
        <f>data!AB71</f>
        <v>17390313.52</v>
      </c>
      <c r="H117" s="14">
        <f>data!AC71</f>
        <v>3200592.0600000005</v>
      </c>
      <c r="I117" s="14">
        <f>data!AD71</f>
        <v>869747.17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2758410</v>
      </c>
      <c r="D119" s="48">
        <f>+data!M690</f>
        <v>8303777</v>
      </c>
      <c r="E119" s="48">
        <f>+data!M691</f>
        <v>9323420</v>
      </c>
      <c r="F119" s="48">
        <f>+data!M692</f>
        <v>1007414</v>
      </c>
      <c r="G119" s="48">
        <f>+data!M693</f>
        <v>4802017</v>
      </c>
      <c r="H119" s="48">
        <f>+data!M694</f>
        <v>817221</v>
      </c>
      <c r="I119" s="48">
        <f>+data!M695</f>
        <v>110098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21534960</v>
      </c>
      <c r="D120" s="14">
        <f>data!Y73</f>
        <v>15733500</v>
      </c>
      <c r="E120" s="14">
        <f>data!Z73</f>
        <v>26046751</v>
      </c>
      <c r="F120" s="14">
        <f>data!AA73</f>
        <v>948543</v>
      </c>
      <c r="G120" s="14">
        <f>data!AB73</f>
        <v>31791717</v>
      </c>
      <c r="H120" s="14">
        <f>data!AC73</f>
        <v>8550714</v>
      </c>
      <c r="I120" s="14">
        <f>data!AD73</f>
        <v>1374445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47983779</v>
      </c>
      <c r="D121" s="14">
        <f>data!Y74</f>
        <v>54212458</v>
      </c>
      <c r="E121" s="14">
        <f>data!Z74</f>
        <v>100747253</v>
      </c>
      <c r="F121" s="14">
        <f>data!AA74</f>
        <v>10357717</v>
      </c>
      <c r="G121" s="14">
        <f>data!AB74</f>
        <v>14577634</v>
      </c>
      <c r="H121" s="14">
        <f>data!AC74</f>
        <v>232459</v>
      </c>
      <c r="I121" s="14">
        <f>data!AD74</f>
        <v>102423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69518739</v>
      </c>
      <c r="D122" s="14">
        <f>data!Y75</f>
        <v>69945958</v>
      </c>
      <c r="E122" s="14">
        <f>data!Z75</f>
        <v>126794004</v>
      </c>
      <c r="F122" s="14">
        <f>data!AA75</f>
        <v>11306260</v>
      </c>
      <c r="G122" s="14">
        <f>data!AB75</f>
        <v>46369351</v>
      </c>
      <c r="H122" s="14">
        <f>data!AC75</f>
        <v>8783173</v>
      </c>
      <c r="I122" s="14">
        <f>data!AD75</f>
        <v>1476868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1509</v>
      </c>
      <c r="D124" s="14">
        <f>data!Y76</f>
        <v>41963</v>
      </c>
      <c r="E124" s="14">
        <f>data!Z76</f>
        <v>14174</v>
      </c>
      <c r="F124" s="14">
        <f>data!AA76</f>
        <v>4158</v>
      </c>
      <c r="G124" s="14">
        <f>data!AB76</f>
        <v>13771</v>
      </c>
      <c r="H124" s="14">
        <f>data!AC76</f>
        <v>1346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335</v>
      </c>
      <c r="D126" s="14">
        <f>data!Y78</f>
        <v>9326</v>
      </c>
      <c r="E126" s="14">
        <f>data!Z78</f>
        <v>3150</v>
      </c>
      <c r="F126" s="14">
        <f>data!AA78</f>
        <v>924</v>
      </c>
      <c r="G126" s="14">
        <f>data!AB78</f>
        <v>3061</v>
      </c>
      <c r="H126" s="14">
        <f>data!AC78</f>
        <v>299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45773</v>
      </c>
      <c r="D127" s="14">
        <f>data!Y79</f>
        <v>126907</v>
      </c>
      <c r="E127" s="14">
        <f>data!Z79</f>
        <v>67361</v>
      </c>
      <c r="F127" s="14">
        <f>data!AA79</f>
        <v>18897</v>
      </c>
      <c r="G127" s="14">
        <f>data!AB79</f>
        <v>5873</v>
      </c>
      <c r="H127" s="14">
        <f>data!AC79</f>
        <v>637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31.07</v>
      </c>
      <c r="F128" s="26">
        <f>data!AA80</f>
        <v>0.04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Overlake Hospital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41246</v>
      </c>
      <c r="E137" s="14">
        <f>data!AG59</f>
        <v>47911</v>
      </c>
      <c r="F137" s="14">
        <f>data!AH59</f>
        <v>0</v>
      </c>
      <c r="G137" s="14">
        <f>data!AI59</f>
        <v>0</v>
      </c>
      <c r="H137" s="14">
        <f>data!AJ59</f>
        <v>21470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20.239999999999998</v>
      </c>
      <c r="D138" s="26">
        <f>data!AF60</f>
        <v>45.73</v>
      </c>
      <c r="E138" s="26">
        <f>data!AG60</f>
        <v>83.65</v>
      </c>
      <c r="F138" s="26">
        <f>data!AH60</f>
        <v>0</v>
      </c>
      <c r="G138" s="26">
        <f>data!AI60</f>
        <v>0</v>
      </c>
      <c r="H138" s="26">
        <f>data!AJ60</f>
        <v>25.07</v>
      </c>
      <c r="I138" s="26">
        <f>data!AK60</f>
        <v>9.74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1959878.08</v>
      </c>
      <c r="D139" s="14">
        <f>data!AF61</f>
        <v>2965856.96</v>
      </c>
      <c r="E139" s="14">
        <f>data!AG61</f>
        <v>7481686.5800000001</v>
      </c>
      <c r="F139" s="14">
        <f>data!AH61</f>
        <v>0</v>
      </c>
      <c r="G139" s="14">
        <f>data!AI61</f>
        <v>0</v>
      </c>
      <c r="H139" s="14">
        <f>data!AJ61</f>
        <v>2226346.5</v>
      </c>
      <c r="I139" s="14">
        <f>data!AK61</f>
        <v>890698.02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423563</v>
      </c>
      <c r="D140" s="14">
        <f>data!AF62</f>
        <v>820548</v>
      </c>
      <c r="E140" s="14">
        <f>data!AG62</f>
        <v>1752657</v>
      </c>
      <c r="F140" s="14">
        <f>data!AH62</f>
        <v>0</v>
      </c>
      <c r="G140" s="14">
        <f>data!AI62</f>
        <v>0</v>
      </c>
      <c r="H140" s="14">
        <f>data!AJ62</f>
        <v>510379</v>
      </c>
      <c r="I140" s="14">
        <f>data!AK62</f>
        <v>198592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1028.71</v>
      </c>
      <c r="E141" s="14">
        <f>data!AG63</f>
        <v>4256379.8899999997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7167.13</v>
      </c>
      <c r="D142" s="14">
        <f>data!AF64</f>
        <v>102475.4</v>
      </c>
      <c r="E142" s="14">
        <f>data!AG64</f>
        <v>1540212.96</v>
      </c>
      <c r="F142" s="14">
        <f>data!AH64</f>
        <v>0</v>
      </c>
      <c r="G142" s="14">
        <f>data!AI64</f>
        <v>0</v>
      </c>
      <c r="H142" s="14">
        <f>data!AJ64</f>
        <v>298596.40999999997</v>
      </c>
      <c r="I142" s="14">
        <f>data!AK64</f>
        <v>649.16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24474.93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3981.18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1622.37</v>
      </c>
      <c r="D144" s="14">
        <f>data!AF66</f>
        <v>113915.88</v>
      </c>
      <c r="E144" s="14">
        <f>data!AG66</f>
        <v>230897.48</v>
      </c>
      <c r="F144" s="14">
        <f>data!AH66</f>
        <v>0</v>
      </c>
      <c r="G144" s="14">
        <f>data!AI66</f>
        <v>0</v>
      </c>
      <c r="H144" s="14">
        <f>data!AJ66</f>
        <v>94236.63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33647</v>
      </c>
      <c r="D145" s="14">
        <f>data!AF67</f>
        <v>21566</v>
      </c>
      <c r="E145" s="14">
        <f>data!AG67</f>
        <v>682647</v>
      </c>
      <c r="F145" s="14">
        <f>data!AH67</f>
        <v>0</v>
      </c>
      <c r="G145" s="14">
        <f>data!AI67</f>
        <v>0</v>
      </c>
      <c r="H145" s="14">
        <f>data!AJ67</f>
        <v>26841</v>
      </c>
      <c r="I145" s="14">
        <f>data!AK67</f>
        <v>9920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452992.07</v>
      </c>
      <c r="E146" s="14">
        <f>data!AG68</f>
        <v>91.16</v>
      </c>
      <c r="F146" s="14">
        <f>data!AH68</f>
        <v>0</v>
      </c>
      <c r="G146" s="14">
        <f>data!AI68</f>
        <v>0</v>
      </c>
      <c r="H146" s="14">
        <f>data!AJ68</f>
        <v>455005.33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1849.67</v>
      </c>
      <c r="D147" s="14">
        <f>data!AF69</f>
        <v>19152.91</v>
      </c>
      <c r="E147" s="14">
        <f>data!AG69</f>
        <v>14839.74</v>
      </c>
      <c r="F147" s="14">
        <f>data!AH69</f>
        <v>0</v>
      </c>
      <c r="G147" s="14">
        <f>data!AI69</f>
        <v>0</v>
      </c>
      <c r="H147" s="14">
        <f>data!AJ69</f>
        <v>5825.2</v>
      </c>
      <c r="I147" s="14">
        <f>data!AK69</f>
        <v>1793.5540000000001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-24522.68</v>
      </c>
      <c r="E148" s="14">
        <f>-data!AG70</f>
        <v>-237500.43</v>
      </c>
      <c r="F148" s="14">
        <f>-data!AH70</f>
        <v>0</v>
      </c>
      <c r="G148" s="14">
        <f>-data!AI70</f>
        <v>0</v>
      </c>
      <c r="H148" s="14">
        <f>-data!AJ70</f>
        <v>-175528.28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2427727.25</v>
      </c>
      <c r="D149" s="14">
        <f>data!AF71</f>
        <v>4497488.1800000006</v>
      </c>
      <c r="E149" s="14">
        <f>data!AG71</f>
        <v>15721911.380000001</v>
      </c>
      <c r="F149" s="14">
        <f>data!AH71</f>
        <v>0</v>
      </c>
      <c r="G149" s="14">
        <f>data!AI71</f>
        <v>0</v>
      </c>
      <c r="H149" s="14">
        <f>data!AJ71</f>
        <v>3445682.9700000007</v>
      </c>
      <c r="I149" s="14">
        <f>data!AK71</f>
        <v>1101652.7339999999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833097</v>
      </c>
      <c r="D151" s="48">
        <f>+data!M697</f>
        <v>999979</v>
      </c>
      <c r="E151" s="48">
        <f>+data!M698</f>
        <v>12743914</v>
      </c>
      <c r="F151" s="48">
        <f>+data!M699</f>
        <v>0</v>
      </c>
      <c r="G151" s="48">
        <f>+data!M700</f>
        <v>0</v>
      </c>
      <c r="H151" s="48">
        <f>+data!M701</f>
        <v>616225</v>
      </c>
      <c r="I151" s="48">
        <f>+data!M702</f>
        <v>343604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5218745</v>
      </c>
      <c r="D152" s="14">
        <f>data!AF73</f>
        <v>596</v>
      </c>
      <c r="E152" s="14">
        <f>data!AG73</f>
        <v>40613712</v>
      </c>
      <c r="F152" s="14">
        <f>data!AH73</f>
        <v>0</v>
      </c>
      <c r="G152" s="14">
        <f>data!AI73</f>
        <v>0</v>
      </c>
      <c r="H152" s="14">
        <f>data!AJ73</f>
        <v>8563</v>
      </c>
      <c r="I152" s="14">
        <f>data!AK73</f>
        <v>2911994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2254067</v>
      </c>
      <c r="D153" s="14">
        <f>data!AF74</f>
        <v>9064419</v>
      </c>
      <c r="E153" s="14">
        <f>data!AG74</f>
        <v>112723954</v>
      </c>
      <c r="F153" s="14">
        <f>data!AH74</f>
        <v>0</v>
      </c>
      <c r="G153" s="14">
        <f>data!AI74</f>
        <v>0</v>
      </c>
      <c r="H153" s="14">
        <f>data!AJ74</f>
        <v>3374326</v>
      </c>
      <c r="I153" s="14">
        <f>data!AK74</f>
        <v>784577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7472812</v>
      </c>
      <c r="D154" s="14">
        <f>data!AF75</f>
        <v>9065015</v>
      </c>
      <c r="E154" s="14">
        <f>data!AG75</f>
        <v>153337666</v>
      </c>
      <c r="F154" s="14">
        <f>data!AH75</f>
        <v>0</v>
      </c>
      <c r="G154" s="14">
        <f>data!AI75</f>
        <v>0</v>
      </c>
      <c r="H154" s="14">
        <f>data!AJ75</f>
        <v>3382889</v>
      </c>
      <c r="I154" s="14">
        <f>data!AK75</f>
        <v>3696571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2510</v>
      </c>
      <c r="D156" s="14">
        <f>data!AF76</f>
        <v>0</v>
      </c>
      <c r="E156" s="14">
        <f>data!AG76</f>
        <v>40807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740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18585</v>
      </c>
      <c r="E157" s="14">
        <f>data!AG77</f>
        <v>8332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558</v>
      </c>
      <c r="D158" s="14">
        <f>data!AF78</f>
        <v>0</v>
      </c>
      <c r="E158" s="14">
        <f>data!AG78</f>
        <v>9069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164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4849</v>
      </c>
      <c r="D159" s="14">
        <f>data!AF79</f>
        <v>386</v>
      </c>
      <c r="E159" s="14">
        <f>data!AG79</f>
        <v>189119</v>
      </c>
      <c r="F159" s="14">
        <f>data!AH79</f>
        <v>0</v>
      </c>
      <c r="G159" s="14">
        <f>data!AI79</f>
        <v>0</v>
      </c>
      <c r="H159" s="14">
        <f>data!AJ79</f>
        <v>8482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52.59</v>
      </c>
      <c r="F160" s="26">
        <f>data!AH80</f>
        <v>0</v>
      </c>
      <c r="G160" s="26">
        <f>data!AI80</f>
        <v>0</v>
      </c>
      <c r="H160" s="26">
        <f>data!AJ80</f>
        <v>3.66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Overlake Hospital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4.93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662078.02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144784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6102.4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7966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2266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-1388.6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821807.82000000007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163503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1915794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361911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2277705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Overlake Hospital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278562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594.98</v>
      </c>
      <c r="G202" s="26">
        <f>data!AW60</f>
        <v>2.21</v>
      </c>
      <c r="H202" s="26">
        <f>data!AX60</f>
        <v>0</v>
      </c>
      <c r="I202" s="26">
        <f>data!AY60</f>
        <v>6.66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91664837.140000001</v>
      </c>
      <c r="G203" s="14">
        <f>data!AW61</f>
        <v>157079.66</v>
      </c>
      <c r="H203" s="14">
        <f>data!AX61</f>
        <v>0</v>
      </c>
      <c r="I203" s="14">
        <f>data!AY61</f>
        <v>468317.05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20038678</v>
      </c>
      <c r="G204" s="14">
        <f>data!AW62</f>
        <v>37089</v>
      </c>
      <c r="H204" s="14">
        <f>data!AX62</f>
        <v>0</v>
      </c>
      <c r="I204" s="14">
        <f>data!AY62</f>
        <v>127896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4056849.79</v>
      </c>
      <c r="G205" s="14">
        <f>data!AW63</f>
        <v>40450.75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10659591.16</v>
      </c>
      <c r="G206" s="14">
        <f>data!AW64</f>
        <v>1504.14</v>
      </c>
      <c r="H206" s="14">
        <f>data!AX64</f>
        <v>0</v>
      </c>
      <c r="I206" s="14">
        <f>data!AY64</f>
        <v>44901.03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163278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3100326.8</v>
      </c>
      <c r="G208" s="14">
        <f>data!AW66</f>
        <v>11421.55</v>
      </c>
      <c r="H208" s="14">
        <f>data!AX66</f>
        <v>0</v>
      </c>
      <c r="I208" s="14">
        <f>data!AY66</f>
        <v>663.41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4919420</v>
      </c>
      <c r="G209" s="14">
        <f>data!AW67</f>
        <v>0</v>
      </c>
      <c r="H209" s="14">
        <f>data!AX67</f>
        <v>0</v>
      </c>
      <c r="I209" s="14">
        <f>data!AY67</f>
        <v>83970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4906498.6399999997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4875437.97</v>
      </c>
      <c r="G211" s="14">
        <f>data!AW69</f>
        <v>4825</v>
      </c>
      <c r="H211" s="14">
        <f>data!AX69</f>
        <v>0</v>
      </c>
      <c r="I211" s="14">
        <f>data!AY69</f>
        <v>2344.63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-10780383.66</v>
      </c>
      <c r="G212" s="14">
        <f>-data!AW70</f>
        <v>-227690.8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133604533.83999997</v>
      </c>
      <c r="G213" s="14">
        <f>data!AW71</f>
        <v>24679.300000000017</v>
      </c>
      <c r="H213" s="14">
        <f>data!AX71</f>
        <v>0</v>
      </c>
      <c r="I213" s="14">
        <f>data!AY71</f>
        <v>728092.12000000011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19834794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2819941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163674714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166494655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3864</v>
      </c>
      <c r="G220" s="14">
        <f>data!AW76</f>
        <v>0</v>
      </c>
      <c r="H220" s="14">
        <f>data!AX76</f>
        <v>0</v>
      </c>
      <c r="I220" s="85">
        <f>data!AY76</f>
        <v>6264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859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102103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16.37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Overlake Hospital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424492</v>
      </c>
      <c r="D233" s="14">
        <f>data!BA59</f>
        <v>0</v>
      </c>
      <c r="E233" s="212"/>
      <c r="F233" s="212"/>
      <c r="G233" s="212"/>
      <c r="H233" s="14">
        <f>data!BE59</f>
        <v>791823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59.59</v>
      </c>
      <c r="D234" s="26">
        <f>data!BA60</f>
        <v>3.95</v>
      </c>
      <c r="E234" s="26">
        <f>data!BB60</f>
        <v>19.84</v>
      </c>
      <c r="F234" s="26">
        <f>data!BC60</f>
        <v>0</v>
      </c>
      <c r="G234" s="26">
        <f>data!BD60</f>
        <v>12.85</v>
      </c>
      <c r="H234" s="26">
        <f>data!BE60</f>
        <v>42.15</v>
      </c>
      <c r="I234" s="26">
        <f>data!BF60</f>
        <v>71.12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3125261.48</v>
      </c>
      <c r="D235" s="14">
        <f>data!BA61</f>
        <v>171440.9</v>
      </c>
      <c r="E235" s="14">
        <f>data!BB61</f>
        <v>1776429.38</v>
      </c>
      <c r="F235" s="14">
        <f>data!BC61</f>
        <v>0</v>
      </c>
      <c r="G235" s="14">
        <f>data!BD61</f>
        <v>959178.23999999999</v>
      </c>
      <c r="H235" s="14">
        <f>data!BE61</f>
        <v>3557939.98</v>
      </c>
      <c r="I235" s="14">
        <f>data!BF61</f>
        <v>3514308.19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975680</v>
      </c>
      <c r="D236" s="14">
        <f>data!BA62</f>
        <v>42129</v>
      </c>
      <c r="E236" s="14">
        <f>data!BB62</f>
        <v>411576</v>
      </c>
      <c r="F236" s="14">
        <f>data!BC62</f>
        <v>0</v>
      </c>
      <c r="G236" s="14">
        <f>data!BD62</f>
        <v>255821</v>
      </c>
      <c r="H236" s="14">
        <f>data!BE62</f>
        <v>843194</v>
      </c>
      <c r="I236" s="14">
        <f>data!BF62</f>
        <v>965519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14800</v>
      </c>
      <c r="I237" s="14">
        <f>data!BF63</f>
        <v>2750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2156523.4</v>
      </c>
      <c r="D238" s="14">
        <f>data!BA64</f>
        <v>883.32</v>
      </c>
      <c r="E238" s="14">
        <f>data!BB64</f>
        <v>85049.51</v>
      </c>
      <c r="F238" s="14">
        <f>data!BC64</f>
        <v>0</v>
      </c>
      <c r="G238" s="14">
        <f>data!BD64</f>
        <v>-4334.4799999999996</v>
      </c>
      <c r="H238" s="14">
        <f>data!BE64</f>
        <v>1071610.3999999999</v>
      </c>
      <c r="I238" s="14">
        <f>data!BF64</f>
        <v>350200.14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2823599.8</v>
      </c>
      <c r="I239" s="14">
        <f>data!BF65</f>
        <v>494096.96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183278.56</v>
      </c>
      <c r="D240" s="14">
        <f>data!BA66</f>
        <v>1502627.004</v>
      </c>
      <c r="E240" s="14">
        <f>data!BB66</f>
        <v>779412.2</v>
      </c>
      <c r="F240" s="14">
        <f>data!BC66</f>
        <v>0</v>
      </c>
      <c r="G240" s="14">
        <f>data!BD66</f>
        <v>244937.76</v>
      </c>
      <c r="H240" s="14">
        <f>data!BE66</f>
        <v>5008685.8</v>
      </c>
      <c r="I240" s="14">
        <f>data!BF66</f>
        <v>443698.92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180175</v>
      </c>
      <c r="D241" s="14">
        <f>data!BA67</f>
        <v>11167</v>
      </c>
      <c r="E241" s="14">
        <f>data!BB67</f>
        <v>17561</v>
      </c>
      <c r="F241" s="14">
        <f>data!BC67</f>
        <v>0</v>
      </c>
      <c r="G241" s="14">
        <f>data!BD67</f>
        <v>63987</v>
      </c>
      <c r="H241" s="14">
        <f>data!BE67</f>
        <v>3220114</v>
      </c>
      <c r="I241" s="14">
        <f>data!BF67</f>
        <v>45737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197312.96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470297.74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2709.67</v>
      </c>
      <c r="D243" s="14">
        <f>data!BA69</f>
        <v>0</v>
      </c>
      <c r="E243" s="14">
        <f>data!BB69</f>
        <v>2856.69</v>
      </c>
      <c r="F243" s="14">
        <f>data!BC69</f>
        <v>0</v>
      </c>
      <c r="G243" s="14">
        <f>data!BD69</f>
        <v>2677.09</v>
      </c>
      <c r="H243" s="14">
        <f>data!BE69</f>
        <v>233089.08</v>
      </c>
      <c r="I243" s="14">
        <f>data!BF69</f>
        <v>1436.36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-1707614.88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-235425.53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5113326.1899999995</v>
      </c>
      <c r="D245" s="14">
        <f>data!BA71</f>
        <v>1728247.2239999999</v>
      </c>
      <c r="E245" s="14">
        <f>data!BB71</f>
        <v>3072884.78</v>
      </c>
      <c r="F245" s="14">
        <f>data!BC71</f>
        <v>0</v>
      </c>
      <c r="G245" s="14">
        <f>data!BD71</f>
        <v>1522266.61</v>
      </c>
      <c r="H245" s="14">
        <f>data!BE71</f>
        <v>17007905.269999996</v>
      </c>
      <c r="I245" s="14">
        <f>data!BF71</f>
        <v>5817746.5699999994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10091</v>
      </c>
      <c r="D252" s="85">
        <f>data!BA76</f>
        <v>833</v>
      </c>
      <c r="E252" s="85">
        <f>data!BB76</f>
        <v>1310</v>
      </c>
      <c r="F252" s="85">
        <f>data!BC76</f>
        <v>0</v>
      </c>
      <c r="G252" s="85">
        <f>data!BD76</f>
        <v>0</v>
      </c>
      <c r="H252" s="85">
        <f>data!BE76</f>
        <v>202520</v>
      </c>
      <c r="I252" s="85">
        <f>data!BF76</f>
        <v>1591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185</v>
      </c>
      <c r="E254" s="85">
        <f>data!BB78</f>
        <v>291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Overlake Hospital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6.92</v>
      </c>
      <c r="D266" s="26">
        <f>data!BH60</f>
        <v>108.53</v>
      </c>
      <c r="E266" s="26">
        <f>data!BI60</f>
        <v>0</v>
      </c>
      <c r="F266" s="26">
        <f>data!BJ60</f>
        <v>20.98</v>
      </c>
      <c r="G266" s="26">
        <f>data!BK60</f>
        <v>34.4</v>
      </c>
      <c r="H266" s="26">
        <f>data!BL60</f>
        <v>60.5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348303.72</v>
      </c>
      <c r="D267" s="14">
        <f>data!BH61</f>
        <v>12890531.539999999</v>
      </c>
      <c r="E267" s="14">
        <f>data!BI61</f>
        <v>0</v>
      </c>
      <c r="F267" s="14">
        <f>data!BJ61</f>
        <v>1888661.7</v>
      </c>
      <c r="G267" s="14">
        <f>data!BK61</f>
        <v>2192588.96</v>
      </c>
      <c r="H267" s="14">
        <f>data!BL61</f>
        <v>3382352.12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79302</v>
      </c>
      <c r="D268" s="14">
        <f>data!BH62</f>
        <v>2857313</v>
      </c>
      <c r="E268" s="14">
        <f>data!BI62</f>
        <v>0</v>
      </c>
      <c r="F268" s="14">
        <f>data!BJ62</f>
        <v>427255</v>
      </c>
      <c r="G268" s="14">
        <f>data!BK62</f>
        <v>574379</v>
      </c>
      <c r="H268" s="14">
        <f>data!BL62</f>
        <v>909183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996221.27</v>
      </c>
      <c r="E269" s="14">
        <f>data!BI63</f>
        <v>0</v>
      </c>
      <c r="F269" s="14">
        <f>data!BJ63</f>
        <v>301495.55</v>
      </c>
      <c r="G269" s="14">
        <f>data!BK63</f>
        <v>201119.54</v>
      </c>
      <c r="H269" s="14">
        <f>data!BL63</f>
        <v>4927.8900000000003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487.65</v>
      </c>
      <c r="D270" s="14">
        <f>data!BH64</f>
        <v>367009.72</v>
      </c>
      <c r="E270" s="14">
        <f>data!BI64</f>
        <v>0</v>
      </c>
      <c r="F270" s="14">
        <f>data!BJ64</f>
        <v>20925.82</v>
      </c>
      <c r="G270" s="14">
        <f>data!BK64</f>
        <v>10938.32</v>
      </c>
      <c r="H270" s="14">
        <f>data!BL64</f>
        <v>37396.01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1113070.03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2660.17</v>
      </c>
      <c r="D272" s="14">
        <f>data!BH66</f>
        <v>12585149.01</v>
      </c>
      <c r="E272" s="14">
        <f>data!BI66</f>
        <v>0</v>
      </c>
      <c r="F272" s="14">
        <f>data!BJ66</f>
        <v>311751.03999999998</v>
      </c>
      <c r="G272" s="14">
        <f>data!BK66</f>
        <v>2734066.18</v>
      </c>
      <c r="H272" s="14">
        <f>data!BL66</f>
        <v>366358.81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3491152</v>
      </c>
      <c r="E273" s="14">
        <f>data!BI67</f>
        <v>0</v>
      </c>
      <c r="F273" s="14">
        <f>data!BJ67</f>
        <v>16727</v>
      </c>
      <c r="G273" s="14">
        <f>data!BK67</f>
        <v>10955</v>
      </c>
      <c r="H273" s="14">
        <f>data!BL67</f>
        <v>6058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84073.05</v>
      </c>
      <c r="E275" s="14">
        <f>data!BI69</f>
        <v>0</v>
      </c>
      <c r="F275" s="14">
        <f>data!BJ69</f>
        <v>29257.52</v>
      </c>
      <c r="G275" s="14">
        <f>data!BK69</f>
        <v>14166.17</v>
      </c>
      <c r="H275" s="14">
        <f>data!BL69</f>
        <v>616.58000000000004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-110098.71</v>
      </c>
      <c r="E276" s="14">
        <f>-data!BI70</f>
        <v>0</v>
      </c>
      <c r="F276" s="14">
        <f>-data!BJ70</f>
        <v>-128155.24</v>
      </c>
      <c r="G276" s="14">
        <f>-data!BK70</f>
        <v>-538505.47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430753.54</v>
      </c>
      <c r="D277" s="14">
        <f>data!BH71</f>
        <v>34274420.909999996</v>
      </c>
      <c r="E277" s="14">
        <f>data!BI71</f>
        <v>0</v>
      </c>
      <c r="F277" s="14">
        <f>data!BJ71</f>
        <v>2867918.3899999997</v>
      </c>
      <c r="G277" s="14">
        <f>data!BK71</f>
        <v>5199707.7</v>
      </c>
      <c r="H277" s="14">
        <f>data!BL71</f>
        <v>4706892.4099999992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Overlake Hospital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22.4</v>
      </c>
      <c r="D298" s="26">
        <f>data!BO60</f>
        <v>3.96</v>
      </c>
      <c r="E298" s="26">
        <f>data!BP60</f>
        <v>18.420000000000002</v>
      </c>
      <c r="F298" s="26">
        <f>data!BQ60</f>
        <v>0</v>
      </c>
      <c r="G298" s="26">
        <f>data!BR60</f>
        <v>22.57</v>
      </c>
      <c r="H298" s="26">
        <f>data!BS60</f>
        <v>1.61</v>
      </c>
      <c r="I298" s="26">
        <f>data!BT60</f>
        <v>1.6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6222126.0199999996</v>
      </c>
      <c r="D299" s="14">
        <f>data!BO61</f>
        <v>315612.06</v>
      </c>
      <c r="E299" s="14">
        <f>data!BP61</f>
        <v>1918560.41</v>
      </c>
      <c r="F299" s="14">
        <f>data!BQ61</f>
        <v>0</v>
      </c>
      <c r="G299" s="14">
        <f>data!BR61</f>
        <v>2258204.8199999998</v>
      </c>
      <c r="H299" s="14">
        <f>data!BS61</f>
        <v>120678.21</v>
      </c>
      <c r="I299" s="14">
        <f>data!BT61</f>
        <v>127127.44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1185152</v>
      </c>
      <c r="D300" s="14">
        <f>data!BO62</f>
        <v>75982</v>
      </c>
      <c r="E300" s="14">
        <f>data!BP62</f>
        <v>435816</v>
      </c>
      <c r="F300" s="14">
        <f>data!BQ62</f>
        <v>0</v>
      </c>
      <c r="G300" s="14">
        <f>data!BR62</f>
        <v>2655351</v>
      </c>
      <c r="H300" s="14">
        <f>data!BS62</f>
        <v>32425</v>
      </c>
      <c r="I300" s="14">
        <f>data!BT62</f>
        <v>31672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1646417.61</v>
      </c>
      <c r="D301" s="14">
        <f>data!BO63</f>
        <v>0</v>
      </c>
      <c r="E301" s="14">
        <f>data!BP63</f>
        <v>106642.35</v>
      </c>
      <c r="F301" s="14">
        <f>data!BQ63</f>
        <v>0</v>
      </c>
      <c r="G301" s="14">
        <f>data!BR63</f>
        <v>139331.96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69717.899999999994</v>
      </c>
      <c r="D302" s="14">
        <f>data!BO64</f>
        <v>23608.720000000001</v>
      </c>
      <c r="E302" s="14">
        <f>data!BP64</f>
        <v>56709.17</v>
      </c>
      <c r="F302" s="14">
        <f>data!BQ64</f>
        <v>0</v>
      </c>
      <c r="G302" s="14">
        <f>data!BR64</f>
        <v>42131.040000000001</v>
      </c>
      <c r="H302" s="14">
        <f>data!BS64</f>
        <v>8509.5400000000009</v>
      </c>
      <c r="I302" s="14">
        <f>data!BT64</f>
        <v>82.44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613815.35</v>
      </c>
      <c r="D304" s="14">
        <f>data!BO66</f>
        <v>-67635.039999999994</v>
      </c>
      <c r="E304" s="14">
        <f>data!BP66</f>
        <v>1102477.99</v>
      </c>
      <c r="F304" s="14">
        <f>data!BQ66</f>
        <v>0</v>
      </c>
      <c r="G304" s="14">
        <f>data!BR66</f>
        <v>472962.41</v>
      </c>
      <c r="H304" s="14">
        <f>data!BS66</f>
        <v>535.96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261090</v>
      </c>
      <c r="D305" s="14">
        <f>data!BO67</f>
        <v>0</v>
      </c>
      <c r="E305" s="14">
        <f>data!BP67</f>
        <v>5725</v>
      </c>
      <c r="F305" s="14">
        <f>data!BQ67</f>
        <v>0</v>
      </c>
      <c r="G305" s="14">
        <f>data!BR67</f>
        <v>9183</v>
      </c>
      <c r="H305" s="14">
        <f>data!BS67</f>
        <v>11675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410405.33</v>
      </c>
      <c r="D306" s="14">
        <f>data!BO68</f>
        <v>56305.3</v>
      </c>
      <c r="E306" s="14">
        <f>data!BP68</f>
        <v>106362.26</v>
      </c>
      <c r="F306" s="14">
        <f>data!BQ68</f>
        <v>0</v>
      </c>
      <c r="G306" s="14">
        <f>data!BR68</f>
        <v>0</v>
      </c>
      <c r="H306" s="14">
        <f>data!BS68</f>
        <v>22907.5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661326.71</v>
      </c>
      <c r="D307" s="14">
        <f>data!BO69</f>
        <v>442.73</v>
      </c>
      <c r="E307" s="14">
        <f>data!BP69</f>
        <v>1207683.07</v>
      </c>
      <c r="F307" s="14">
        <f>data!BQ69</f>
        <v>0</v>
      </c>
      <c r="G307" s="14">
        <f>data!BR69</f>
        <v>1335952.5</v>
      </c>
      <c r="H307" s="14">
        <f>data!BS69</f>
        <v>12719.11</v>
      </c>
      <c r="I307" s="14">
        <f>data!BT69</f>
        <v>208.43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-873839.04</v>
      </c>
      <c r="F308" s="14">
        <f>-data!BQ70</f>
        <v>0</v>
      </c>
      <c r="G308" s="14">
        <f>-data!BR70</f>
        <v>-3350</v>
      </c>
      <c r="H308" s="14">
        <f>-data!BS70</f>
        <v>-2911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11070050.919999998</v>
      </c>
      <c r="D309" s="14">
        <f>data!BO71</f>
        <v>404315.77</v>
      </c>
      <c r="E309" s="14">
        <f>data!BP71</f>
        <v>4066137.21</v>
      </c>
      <c r="F309" s="14">
        <f>data!BQ71</f>
        <v>0</v>
      </c>
      <c r="G309" s="14">
        <f>data!BR71</f>
        <v>6909766.7300000004</v>
      </c>
      <c r="H309" s="14">
        <f>data!BS71</f>
        <v>206539.32</v>
      </c>
      <c r="I309" s="14">
        <f>data!BT71</f>
        <v>159090.31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18628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685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Overlake Hospital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30.15</v>
      </c>
      <c r="E330" s="26">
        <f>data!BW60</f>
        <v>4.04</v>
      </c>
      <c r="F330" s="26">
        <f>data!BX60</f>
        <v>8.93</v>
      </c>
      <c r="G330" s="26">
        <f>data!BY60</f>
        <v>22.56</v>
      </c>
      <c r="H330" s="26">
        <f>data!BZ60</f>
        <v>54.92</v>
      </c>
      <c r="I330" s="26">
        <f>data!CA60</f>
        <v>23.17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2353195.54</v>
      </c>
      <c r="E331" s="86">
        <f>data!BW61</f>
        <v>316864.24</v>
      </c>
      <c r="F331" s="86">
        <f>data!BX61</f>
        <v>1025628.92</v>
      </c>
      <c r="G331" s="86">
        <f>data!BY61</f>
        <v>2404644.9900000002</v>
      </c>
      <c r="H331" s="86">
        <f>data!BZ61</f>
        <v>3974133.28</v>
      </c>
      <c r="I331" s="86">
        <f>data!CA61</f>
        <v>2485278.5099999998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568678</v>
      </c>
      <c r="E332" s="86">
        <f>data!BW62</f>
        <v>94825</v>
      </c>
      <c r="F332" s="86">
        <f>data!BX62</f>
        <v>236760</v>
      </c>
      <c r="G332" s="86">
        <f>data!BY62</f>
        <v>484710</v>
      </c>
      <c r="H332" s="86">
        <f>data!BZ62</f>
        <v>1134342</v>
      </c>
      <c r="I332" s="86">
        <f>data!CA62</f>
        <v>470948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527963.1</v>
      </c>
      <c r="E333" s="86">
        <f>data!BW63</f>
        <v>125735</v>
      </c>
      <c r="F333" s="86">
        <f>data!BX63</f>
        <v>0</v>
      </c>
      <c r="G333" s="86">
        <f>data!BY63</f>
        <v>347876.31</v>
      </c>
      <c r="H333" s="86">
        <f>data!BZ63</f>
        <v>672123.57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8162.88</v>
      </c>
      <c r="E334" s="86">
        <f>data!BW64</f>
        <v>145488.94</v>
      </c>
      <c r="F334" s="86">
        <f>data!BX64</f>
        <v>4619.62</v>
      </c>
      <c r="G334" s="86">
        <f>data!BY64</f>
        <v>79013.14</v>
      </c>
      <c r="H334" s="86">
        <f>data!BZ64</f>
        <v>1733.06</v>
      </c>
      <c r="I334" s="86">
        <f>data!CA64</f>
        <v>26146.91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201161.33</v>
      </c>
      <c r="E336" s="86">
        <f>data!BW66</f>
        <v>154341.68</v>
      </c>
      <c r="F336" s="86">
        <f>data!BX66</f>
        <v>161474.81</v>
      </c>
      <c r="G336" s="86">
        <f>data!BY66</f>
        <v>-629.88</v>
      </c>
      <c r="H336" s="86">
        <f>data!BZ66</f>
        <v>48836.27</v>
      </c>
      <c r="I336" s="86">
        <f>data!CA66</f>
        <v>63916.3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80740</v>
      </c>
      <c r="E337" s="86">
        <f>data!BW67</f>
        <v>2297</v>
      </c>
      <c r="F337" s="86">
        <f>data!BX67</f>
        <v>5021</v>
      </c>
      <c r="G337" s="86">
        <f>data!BY67</f>
        <v>62549</v>
      </c>
      <c r="H337" s="86">
        <f>data!BZ67</f>
        <v>55649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10725.56</v>
      </c>
      <c r="E339" s="86">
        <f>data!BW69</f>
        <v>5619.99</v>
      </c>
      <c r="F339" s="86">
        <f>data!BX69</f>
        <v>1233.92</v>
      </c>
      <c r="G339" s="86">
        <f>data!BY69</f>
        <v>48595.23</v>
      </c>
      <c r="H339" s="86">
        <f>data!BZ69</f>
        <v>7748.26</v>
      </c>
      <c r="I339" s="86">
        <f>data!CA69</f>
        <v>42679.95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-69.67</v>
      </c>
      <c r="E340" s="14">
        <f>-data!BW70</f>
        <v>-29550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-13978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3750556.74</v>
      </c>
      <c r="E341" s="14">
        <f>data!BW71</f>
        <v>815621.84999999986</v>
      </c>
      <c r="F341" s="14">
        <f>data!BX71</f>
        <v>1434738.27</v>
      </c>
      <c r="G341" s="14">
        <f>data!BY71</f>
        <v>3426758.7900000005</v>
      </c>
      <c r="H341" s="14">
        <f>data!BZ71</f>
        <v>5894565.4399999985</v>
      </c>
      <c r="I341" s="14">
        <f>data!CA71</f>
        <v>3074991.67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6023</v>
      </c>
      <c r="E348" s="85">
        <f>data!BW76</f>
        <v>0</v>
      </c>
      <c r="F348" s="85">
        <f>data!BX76</f>
        <v>0</v>
      </c>
      <c r="G348" s="85">
        <f>data!BY76</f>
        <v>4666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1339</v>
      </c>
      <c r="E350" s="85">
        <f>data!BW78</f>
        <v>0</v>
      </c>
      <c r="F350" s="85">
        <f>data!BX78</f>
        <v>0</v>
      </c>
      <c r="G350" s="85">
        <f>data!BY78</f>
        <v>1037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Overlake Hospital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8.9499999999999993</v>
      </c>
      <c r="D362" s="26">
        <f>data!CC60</f>
        <v>99.12</v>
      </c>
      <c r="E362" s="217"/>
      <c r="F362" s="211"/>
      <c r="G362" s="211"/>
      <c r="H362" s="211"/>
      <c r="I362" s="87">
        <f>data!CE60</f>
        <v>2616.0200000000009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705615.6</v>
      </c>
      <c r="D363" s="86">
        <f>data!CC61</f>
        <v>10939033.799999999</v>
      </c>
      <c r="E363" s="218"/>
      <c r="F363" s="219"/>
      <c r="G363" s="219"/>
      <c r="H363" s="219"/>
      <c r="I363" s="86">
        <f>data!CE61</f>
        <v>282452255.89000005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177093</v>
      </c>
      <c r="D364" s="86">
        <f>data!CC62</f>
        <v>2106380</v>
      </c>
      <c r="E364" s="218"/>
      <c r="F364" s="219"/>
      <c r="G364" s="219"/>
      <c r="H364" s="219"/>
      <c r="I364" s="86">
        <f>data!CE62</f>
        <v>65333855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23150</v>
      </c>
      <c r="D365" s="86">
        <f>data!CC63</f>
        <v>821832.74</v>
      </c>
      <c r="E365" s="218"/>
      <c r="F365" s="219"/>
      <c r="G365" s="219"/>
      <c r="H365" s="219"/>
      <c r="I365" s="86">
        <f>data!CE63</f>
        <v>28277767.039999999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30921.49</v>
      </c>
      <c r="D366" s="86">
        <f>data!CC64</f>
        <v>-923210.24999999988</v>
      </c>
      <c r="E366" s="218"/>
      <c r="F366" s="219"/>
      <c r="G366" s="219"/>
      <c r="H366" s="219"/>
      <c r="I366" s="86">
        <f>data!CE64</f>
        <v>101116017.63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52308.52</v>
      </c>
      <c r="E367" s="218"/>
      <c r="F367" s="219"/>
      <c r="G367" s="219"/>
      <c r="H367" s="219"/>
      <c r="I367" s="86">
        <f>data!CE65</f>
        <v>4701998.3399999989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282121.15999999997</v>
      </c>
      <c r="D368" s="86">
        <f>data!CC66</f>
        <v>3466585.9899999998</v>
      </c>
      <c r="E368" s="218"/>
      <c r="F368" s="219"/>
      <c r="G368" s="219"/>
      <c r="H368" s="219"/>
      <c r="I368" s="86">
        <f>data!CE66</f>
        <v>51594522.374000005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534</v>
      </c>
      <c r="D369" s="86">
        <f>data!CC67</f>
        <v>-899971</v>
      </c>
      <c r="E369" s="218"/>
      <c r="F369" s="219"/>
      <c r="G369" s="219"/>
      <c r="H369" s="219"/>
      <c r="I369" s="86">
        <f>data!CE67</f>
        <v>27416179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202792.35</v>
      </c>
      <c r="D370" s="86">
        <f>data!CC68</f>
        <v>8224138.1000000006</v>
      </c>
      <c r="E370" s="218"/>
      <c r="F370" s="219"/>
      <c r="G370" s="219"/>
      <c r="H370" s="219"/>
      <c r="I370" s="86">
        <f>data!CE68</f>
        <v>17979463.43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3463.78</v>
      </c>
      <c r="D371" s="86">
        <f>data!CC69</f>
        <v>-4186539.62</v>
      </c>
      <c r="E371" s="86">
        <f>data!CD69</f>
        <v>38747853.590000004</v>
      </c>
      <c r="F371" s="219"/>
      <c r="G371" s="219"/>
      <c r="H371" s="219"/>
      <c r="I371" s="86">
        <f>data!CE69</f>
        <v>44026455.624000005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-106745.69</v>
      </c>
      <c r="D372" s="14">
        <f>-data!CC70</f>
        <v>-282722.23</v>
      </c>
      <c r="E372" s="228">
        <f>data!CD70</f>
        <v>42214.43</v>
      </c>
      <c r="F372" s="220"/>
      <c r="G372" s="220"/>
      <c r="H372" s="220"/>
      <c r="I372" s="14">
        <f>-data!CE70</f>
        <v>-15669825.300000001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1318945.6900000002</v>
      </c>
      <c r="D373" s="86">
        <f>data!CC71</f>
        <v>19317836.049999997</v>
      </c>
      <c r="E373" s="86">
        <f>data!CD71</f>
        <v>38705639.160000004</v>
      </c>
      <c r="F373" s="219"/>
      <c r="G373" s="219"/>
      <c r="H373" s="219"/>
      <c r="I373" s="14">
        <f>data!CE71</f>
        <v>607228689.028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940347399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932294467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1872641866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791823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278562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122691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1904470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604.24999999999989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2021-12-27T19:01:53Z</cp:lastPrinted>
  <dcterms:created xsi:type="dcterms:W3CDTF">1999-06-02T22:01:56Z</dcterms:created>
  <dcterms:modified xsi:type="dcterms:W3CDTF">2021-12-27T19:58:10Z</dcterms:modified>
</cp:coreProperties>
</file>