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32EB7D0F-E6C1-453C-9995-99F7E6E5614A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  <sheet name="LawsonDrillInfo" sheetId="14" state="veryHidden" r:id="rId11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KeyFields" localSheetId="10">LawsonDrillInfo!$A$5:$C$6</definedName>
    <definedName name="MappedFields" localSheetId="10">LawsonDrillInfo!$D$5:$F$6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ductLine" localSheetId="10">LawsonDrillInfo!$B$2</definedName>
    <definedName name="SSType" localSheetId="10">LawsonDrillInfo!$D$3</definedName>
    <definedName name="Support" localSheetId="9">'Prior Year'!#REF!</definedName>
    <definedName name="Support">data!$A$720:$CD$722</definedName>
    <definedName name="SystemCode" localSheetId="10">LawsonDrillInfo!$B$3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8" l="1"/>
  <c r="F493" i="1" l="1"/>
  <c r="D493" i="1"/>
  <c r="B493" i="1"/>
  <c r="B575" i="1" l="1"/>
  <c r="A493" i="1"/>
  <c r="A730" i="1"/>
  <c r="A726" i="1"/>
  <c r="A722" i="1"/>
  <c r="C115" i="8"/>
  <c r="CB730" i="1"/>
  <c r="C444" i="1"/>
  <c r="D367" i="1"/>
  <c r="C119" i="8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H233" i="9"/>
  <c r="H124" i="9"/>
  <c r="F203" i="9"/>
  <c r="I176" i="9"/>
  <c r="I178" i="9"/>
  <c r="I180" i="9"/>
  <c r="G84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C316" i="9"/>
  <c r="I220" i="9"/>
  <c r="E28" i="9"/>
  <c r="C139" i="9"/>
  <c r="C148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H240" i="9"/>
  <c r="G33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E16" i="9"/>
  <c r="C18" i="9"/>
  <c r="C16" i="9"/>
  <c r="E29" i="9"/>
  <c r="I64" i="9"/>
  <c r="E9" i="9"/>
  <c r="C138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E371" i="9"/>
  <c r="E10" i="9"/>
  <c r="F202" i="9"/>
  <c r="C11" i="9"/>
  <c r="C13" i="9"/>
  <c r="C14" i="9"/>
  <c r="I42" i="9"/>
  <c r="I202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O48" i="1" s="1"/>
  <c r="O62" i="1" s="1"/>
  <c r="CE65" i="1"/>
  <c r="C431" i="1" s="1"/>
  <c r="CE63" i="1"/>
  <c r="CE66" i="1"/>
  <c r="CE68" i="1"/>
  <c r="C434" i="1" s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E211" i="1"/>
  <c r="E212" i="1"/>
  <c r="E213" i="1"/>
  <c r="E214" i="1"/>
  <c r="F29" i="6" s="1"/>
  <c r="E215" i="1"/>
  <c r="E216" i="1"/>
  <c r="D217" i="1"/>
  <c r="E32" i="6" s="1"/>
  <c r="C217" i="1"/>
  <c r="E196" i="1"/>
  <c r="E197" i="1"/>
  <c r="E198" i="1"/>
  <c r="E199" i="1"/>
  <c r="E200" i="1"/>
  <c r="E201" i="1"/>
  <c r="E202" i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I366" i="9" s="1"/>
  <c r="D368" i="9"/>
  <c r="I812" i="1"/>
  <c r="C276" i="9"/>
  <c r="CE70" i="1"/>
  <c r="C458" i="1" s="1"/>
  <c r="CE76" i="1"/>
  <c r="I380" i="9" s="1"/>
  <c r="P812" i="1"/>
  <c r="CE77" i="1"/>
  <c r="I20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V815" i="1"/>
  <c r="E372" i="9"/>
  <c r="B440" i="1" l="1"/>
  <c r="F24" i="6"/>
  <c r="B465" i="1"/>
  <c r="AH48" i="1"/>
  <c r="AH62" i="1" s="1"/>
  <c r="E765" i="1" s="1"/>
  <c r="F27" i="6"/>
  <c r="U48" i="1"/>
  <c r="U62" i="1" s="1"/>
  <c r="G76" i="9" s="1"/>
  <c r="AF48" i="1"/>
  <c r="AF62" i="1" s="1"/>
  <c r="E763" i="1" s="1"/>
  <c r="AK48" i="1"/>
  <c r="AK62" i="1" s="1"/>
  <c r="E768" i="1" s="1"/>
  <c r="AV48" i="1"/>
  <c r="AV62" i="1" s="1"/>
  <c r="E779" i="1" s="1"/>
  <c r="D48" i="1"/>
  <c r="D62" i="1" s="1"/>
  <c r="D12" i="9" s="1"/>
  <c r="AX48" i="1"/>
  <c r="AX62" i="1" s="1"/>
  <c r="H204" i="9" s="1"/>
  <c r="L48" i="1"/>
  <c r="L62" i="1" s="1"/>
  <c r="E743" i="1" s="1"/>
  <c r="BL48" i="1"/>
  <c r="BL62" i="1" s="1"/>
  <c r="E795" i="1" s="1"/>
  <c r="AA48" i="1"/>
  <c r="AA62" i="1" s="1"/>
  <c r="F108" i="9" s="1"/>
  <c r="AE48" i="1"/>
  <c r="AE62" i="1" s="1"/>
  <c r="E762" i="1" s="1"/>
  <c r="BN48" i="1"/>
  <c r="BN62" i="1" s="1"/>
  <c r="E797" i="1" s="1"/>
  <c r="AI48" i="1"/>
  <c r="AI62" i="1" s="1"/>
  <c r="E766" i="1" s="1"/>
  <c r="BS48" i="1"/>
  <c r="BS62" i="1" s="1"/>
  <c r="E802" i="1" s="1"/>
  <c r="CA48" i="1"/>
  <c r="CA62" i="1" s="1"/>
  <c r="I332" i="9" s="1"/>
  <c r="Q48" i="1"/>
  <c r="Q62" i="1" s="1"/>
  <c r="C76" i="9" s="1"/>
  <c r="F48" i="1"/>
  <c r="F62" i="1" s="1"/>
  <c r="F12" i="9" s="1"/>
  <c r="AG48" i="1"/>
  <c r="AG62" i="1" s="1"/>
  <c r="E140" i="9" s="1"/>
  <c r="J48" i="1"/>
  <c r="J62" i="1" s="1"/>
  <c r="C44" i="9" s="1"/>
  <c r="AJ48" i="1"/>
  <c r="AJ62" i="1" s="1"/>
  <c r="E767" i="1" s="1"/>
  <c r="AZ48" i="1"/>
  <c r="AZ62" i="1" s="1"/>
  <c r="E783" i="1" s="1"/>
  <c r="BP48" i="1"/>
  <c r="BP62" i="1" s="1"/>
  <c r="E799" i="1" s="1"/>
  <c r="AY48" i="1"/>
  <c r="AY62" i="1" s="1"/>
  <c r="E782" i="1" s="1"/>
  <c r="AO48" i="1"/>
  <c r="AO62" i="1" s="1"/>
  <c r="E772" i="1" s="1"/>
  <c r="BA48" i="1"/>
  <c r="BA62" i="1" s="1"/>
  <c r="D236" i="9" s="1"/>
  <c r="AU48" i="1"/>
  <c r="AU62" i="1" s="1"/>
  <c r="E204" i="9" s="1"/>
  <c r="X48" i="1"/>
  <c r="X62" i="1" s="1"/>
  <c r="E755" i="1" s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E801" i="1" s="1"/>
  <c r="C48" i="1"/>
  <c r="C62" i="1" s="1"/>
  <c r="E734" i="1" s="1"/>
  <c r="BG48" i="1"/>
  <c r="BG62" i="1" s="1"/>
  <c r="C268" i="9" s="1"/>
  <c r="AW48" i="1"/>
  <c r="AW62" i="1" s="1"/>
  <c r="E780" i="1" s="1"/>
  <c r="BQ48" i="1"/>
  <c r="BQ62" i="1" s="1"/>
  <c r="F300" i="9" s="1"/>
  <c r="G48" i="1"/>
  <c r="G62" i="1" s="1"/>
  <c r="G12" i="9" s="1"/>
  <c r="AB48" i="1"/>
  <c r="AB62" i="1" s="1"/>
  <c r="G108" i="9" s="1"/>
  <c r="R48" i="1"/>
  <c r="R62" i="1" s="1"/>
  <c r="D76" i="9" s="1"/>
  <c r="BD48" i="1"/>
  <c r="BD62" i="1" s="1"/>
  <c r="G236" i="9" s="1"/>
  <c r="BT48" i="1"/>
  <c r="BT62" i="1" s="1"/>
  <c r="E803" i="1" s="1"/>
  <c r="BO48" i="1"/>
  <c r="BO62" i="1" s="1"/>
  <c r="D300" i="9" s="1"/>
  <c r="BE48" i="1"/>
  <c r="BE62" i="1" s="1"/>
  <c r="H236" i="9" s="1"/>
  <c r="V48" i="1"/>
  <c r="V62" i="1" s="1"/>
  <c r="E753" i="1" s="1"/>
  <c r="BF48" i="1"/>
  <c r="BF62" i="1" s="1"/>
  <c r="E789" i="1" s="1"/>
  <c r="BV48" i="1"/>
  <c r="BV62" i="1" s="1"/>
  <c r="D332" i="9" s="1"/>
  <c r="BW48" i="1"/>
  <c r="BW62" i="1" s="1"/>
  <c r="E332" i="9" s="1"/>
  <c r="BM48" i="1"/>
  <c r="BM62" i="1" s="1"/>
  <c r="E796" i="1" s="1"/>
  <c r="AP48" i="1"/>
  <c r="AP62" i="1" s="1"/>
  <c r="G172" i="9" s="1"/>
  <c r="Z48" i="1"/>
  <c r="Z62" i="1" s="1"/>
  <c r="E757" i="1" s="1"/>
  <c r="AR48" i="1"/>
  <c r="AR62" i="1" s="1"/>
  <c r="E775" i="1" s="1"/>
  <c r="BH48" i="1"/>
  <c r="BH62" i="1" s="1"/>
  <c r="E791" i="1" s="1"/>
  <c r="BX48" i="1"/>
  <c r="BX62" i="1" s="1"/>
  <c r="F332" i="9" s="1"/>
  <c r="CC48" i="1"/>
  <c r="CC62" i="1" s="1"/>
  <c r="E812" i="1" s="1"/>
  <c r="BU48" i="1"/>
  <c r="BU62" i="1" s="1"/>
  <c r="C332" i="9" s="1"/>
  <c r="BI48" i="1"/>
  <c r="BI62" i="1" s="1"/>
  <c r="E268" i="9" s="1"/>
  <c r="AN48" i="1"/>
  <c r="AN62" i="1" s="1"/>
  <c r="E172" i="9" s="1"/>
  <c r="AD48" i="1"/>
  <c r="AD62" i="1" s="1"/>
  <c r="I108" i="9" s="1"/>
  <c r="AT48" i="1"/>
  <c r="AT62" i="1" s="1"/>
  <c r="D204" i="9" s="1"/>
  <c r="BJ48" i="1"/>
  <c r="BJ62" i="1" s="1"/>
  <c r="E793" i="1" s="1"/>
  <c r="BY48" i="1"/>
  <c r="BY62" i="1" s="1"/>
  <c r="G332" i="9" s="1"/>
  <c r="K48" i="1"/>
  <c r="K62" i="1" s="1"/>
  <c r="E742" i="1" s="1"/>
  <c r="I48" i="1"/>
  <c r="I62" i="1" s="1"/>
  <c r="E740" i="1" s="1"/>
  <c r="E48" i="1"/>
  <c r="E62" i="1" s="1"/>
  <c r="E12" i="9" s="1"/>
  <c r="C469" i="1"/>
  <c r="B10" i="4"/>
  <c r="M816" i="1"/>
  <c r="I372" i="9"/>
  <c r="F12" i="6"/>
  <c r="G816" i="1"/>
  <c r="C430" i="1"/>
  <c r="I370" i="9"/>
  <c r="F15" i="6"/>
  <c r="F30" i="6"/>
  <c r="F28" i="6"/>
  <c r="F26" i="6"/>
  <c r="F25" i="6"/>
  <c r="F8" i="6"/>
  <c r="C474" i="1"/>
  <c r="C472" i="1"/>
  <c r="C473" i="1"/>
  <c r="D330" i="1"/>
  <c r="C86" i="8" s="1"/>
  <c r="G10" i="4"/>
  <c r="C27" i="5"/>
  <c r="I381" i="9"/>
  <c r="Q816" i="1"/>
  <c r="B782" i="1"/>
  <c r="CF77" i="1"/>
  <c r="E544" i="1"/>
  <c r="G612" i="1"/>
  <c r="P816" i="1"/>
  <c r="C33" i="8"/>
  <c r="B476" i="1"/>
  <c r="B445" i="1"/>
  <c r="K816" i="1"/>
  <c r="F10" i="4"/>
  <c r="F815" i="1"/>
  <c r="B441" i="1"/>
  <c r="D368" i="1"/>
  <c r="C120" i="8" s="1"/>
  <c r="C448" i="1"/>
  <c r="C112" i="8"/>
  <c r="D815" i="1"/>
  <c r="F612" i="1"/>
  <c r="D816" i="1"/>
  <c r="AS48" i="1"/>
  <c r="AS62" i="1" s="1"/>
  <c r="W48" i="1"/>
  <c r="W62" i="1" s="1"/>
  <c r="I76" i="9" s="1"/>
  <c r="E373" i="9"/>
  <c r="C575" i="1"/>
  <c r="C14" i="5"/>
  <c r="D428" i="1"/>
  <c r="D612" i="1"/>
  <c r="CF76" i="1"/>
  <c r="H52" i="1" s="1"/>
  <c r="H67" i="1" s="1"/>
  <c r="D436" i="1"/>
  <c r="C28" i="4"/>
  <c r="C421" i="1"/>
  <c r="C470" i="1"/>
  <c r="F9" i="6"/>
  <c r="I382" i="9"/>
  <c r="I612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F816" i="1"/>
  <c r="I365" i="9"/>
  <c r="C815" i="1"/>
  <c r="H815" i="1"/>
  <c r="C415" i="1"/>
  <c r="C10" i="4"/>
  <c r="I371" i="9"/>
  <c r="C440" i="1"/>
  <c r="L816" i="1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I815" i="1"/>
  <c r="G815" i="1"/>
  <c r="P815" i="1"/>
  <c r="Q815" i="1"/>
  <c r="R815" i="1"/>
  <c r="S815" i="1"/>
  <c r="G28" i="4"/>
  <c r="H44" i="9"/>
  <c r="B446" i="1"/>
  <c r="D242" i="1"/>
  <c r="C418" i="1"/>
  <c r="D438" i="1"/>
  <c r="F14" i="6"/>
  <c r="T815" i="1"/>
  <c r="C471" i="1"/>
  <c r="F10" i="6"/>
  <c r="F7" i="6"/>
  <c r="E204" i="1"/>
  <c r="C468" i="1"/>
  <c r="I383" i="9"/>
  <c r="S816" i="1"/>
  <c r="D22" i="7"/>
  <c r="C40" i="5"/>
  <c r="C420" i="1"/>
  <c r="B28" i="4"/>
  <c r="E746" i="1"/>
  <c r="E217" i="1"/>
  <c r="I384" i="9"/>
  <c r="T816" i="1"/>
  <c r="L612" i="1"/>
  <c r="D464" i="1"/>
  <c r="K815" i="1"/>
  <c r="I367" i="9"/>
  <c r="H816" i="1"/>
  <c r="M815" i="1"/>
  <c r="D434" i="1"/>
  <c r="L815" i="1"/>
  <c r="D292" i="1"/>
  <c r="E758" i="1" l="1"/>
  <c r="H140" i="9"/>
  <c r="E745" i="1"/>
  <c r="D268" i="9"/>
  <c r="D52" i="1"/>
  <c r="D67" i="1" s="1"/>
  <c r="D71" i="1" s="1"/>
  <c r="BD52" i="1"/>
  <c r="BD67" i="1" s="1"/>
  <c r="BD71" i="1" s="1"/>
  <c r="E804" i="1"/>
  <c r="I268" i="9"/>
  <c r="E781" i="1"/>
  <c r="C236" i="9"/>
  <c r="E759" i="1"/>
  <c r="F140" i="9"/>
  <c r="E773" i="1"/>
  <c r="D339" i="1"/>
  <c r="C102" i="8" s="1"/>
  <c r="AA52" i="1"/>
  <c r="AA67" i="1" s="1"/>
  <c r="AA71" i="1" s="1"/>
  <c r="C520" i="1" s="1"/>
  <c r="G520" i="1" s="1"/>
  <c r="BX52" i="1"/>
  <c r="BX67" i="1" s="1"/>
  <c r="BX71" i="1" s="1"/>
  <c r="E735" i="1"/>
  <c r="E764" i="1"/>
  <c r="I140" i="9"/>
  <c r="E807" i="1"/>
  <c r="E752" i="1"/>
  <c r="E785" i="1"/>
  <c r="H300" i="9"/>
  <c r="E805" i="1"/>
  <c r="D44" i="9"/>
  <c r="G300" i="9"/>
  <c r="E736" i="1"/>
  <c r="D364" i="9"/>
  <c r="G140" i="9"/>
  <c r="E769" i="1"/>
  <c r="E810" i="1"/>
  <c r="E787" i="1"/>
  <c r="F204" i="9"/>
  <c r="I204" i="9"/>
  <c r="CB52" i="1"/>
  <c r="CB67" i="1" s="1"/>
  <c r="C369" i="9" s="1"/>
  <c r="BM52" i="1"/>
  <c r="BM67" i="1" s="1"/>
  <c r="BM71" i="1" s="1"/>
  <c r="C638" i="1" s="1"/>
  <c r="AK52" i="1"/>
  <c r="AK67" i="1" s="1"/>
  <c r="AK71" i="1" s="1"/>
  <c r="C702" i="1" s="1"/>
  <c r="BR52" i="1"/>
  <c r="BR67" i="1" s="1"/>
  <c r="BR71" i="1" s="1"/>
  <c r="G309" i="9" s="1"/>
  <c r="M52" i="1"/>
  <c r="M67" i="1" s="1"/>
  <c r="J744" i="1" s="1"/>
  <c r="F52" i="1"/>
  <c r="F67" i="1" s="1"/>
  <c r="F17" i="9" s="1"/>
  <c r="G52" i="1"/>
  <c r="G67" i="1" s="1"/>
  <c r="G71" i="1" s="1"/>
  <c r="BN52" i="1"/>
  <c r="BN67" i="1" s="1"/>
  <c r="BN71" i="1" s="1"/>
  <c r="BQ52" i="1"/>
  <c r="BQ67" i="1" s="1"/>
  <c r="BQ71" i="1" s="1"/>
  <c r="AY52" i="1"/>
  <c r="AY67" i="1" s="1"/>
  <c r="AY71" i="1" s="1"/>
  <c r="C544" i="1" s="1"/>
  <c r="G544" i="1" s="1"/>
  <c r="AX52" i="1"/>
  <c r="AX67" i="1" s="1"/>
  <c r="AX71" i="1" s="1"/>
  <c r="C543" i="1" s="1"/>
  <c r="T52" i="1"/>
  <c r="T67" i="1" s="1"/>
  <c r="F81" i="9" s="1"/>
  <c r="BF52" i="1"/>
  <c r="BF67" i="1" s="1"/>
  <c r="I241" i="9" s="1"/>
  <c r="BV52" i="1"/>
  <c r="BV67" i="1" s="1"/>
  <c r="BV71" i="1" s="1"/>
  <c r="C642" i="1" s="1"/>
  <c r="BY52" i="1"/>
  <c r="BY67" i="1" s="1"/>
  <c r="BY71" i="1" s="1"/>
  <c r="C570" i="1" s="1"/>
  <c r="AH52" i="1"/>
  <c r="AH67" i="1" s="1"/>
  <c r="F145" i="9" s="1"/>
  <c r="BE52" i="1"/>
  <c r="BE67" i="1" s="1"/>
  <c r="BE71" i="1" s="1"/>
  <c r="C614" i="1" s="1"/>
  <c r="AW52" i="1"/>
  <c r="AW67" i="1" s="1"/>
  <c r="AW71" i="1" s="1"/>
  <c r="G213" i="9" s="1"/>
  <c r="AM52" i="1"/>
  <c r="AM67" i="1" s="1"/>
  <c r="J770" i="1" s="1"/>
  <c r="H268" i="9"/>
  <c r="E108" i="9"/>
  <c r="E737" i="1"/>
  <c r="E748" i="1"/>
  <c r="H76" i="9"/>
  <c r="F268" i="9"/>
  <c r="D140" i="9"/>
  <c r="E44" i="9"/>
  <c r="C140" i="9"/>
  <c r="C300" i="9"/>
  <c r="E738" i="1"/>
  <c r="C108" i="9"/>
  <c r="E808" i="1"/>
  <c r="E741" i="1"/>
  <c r="E800" i="1"/>
  <c r="I236" i="9"/>
  <c r="F172" i="9"/>
  <c r="E771" i="1"/>
  <c r="E761" i="1"/>
  <c r="E798" i="1"/>
  <c r="E784" i="1"/>
  <c r="E778" i="1"/>
  <c r="I172" i="9"/>
  <c r="E792" i="1"/>
  <c r="E790" i="1"/>
  <c r="E300" i="9"/>
  <c r="I300" i="9"/>
  <c r="C12" i="9"/>
  <c r="E788" i="1"/>
  <c r="H172" i="9"/>
  <c r="E749" i="1"/>
  <c r="G204" i="9"/>
  <c r="I12" i="9"/>
  <c r="E806" i="1"/>
  <c r="E777" i="1"/>
  <c r="E754" i="1"/>
  <c r="B564" i="1"/>
  <c r="B570" i="1"/>
  <c r="B518" i="1"/>
  <c r="B565" i="1"/>
  <c r="B504" i="1"/>
  <c r="B569" i="1"/>
  <c r="B521" i="1"/>
  <c r="B515" i="1"/>
  <c r="B568" i="1"/>
  <c r="B528" i="1"/>
  <c r="F528" i="1" s="1"/>
  <c r="B537" i="1"/>
  <c r="B501" i="1"/>
  <c r="B567" i="1"/>
  <c r="B531" i="1"/>
  <c r="B552" i="1"/>
  <c r="B556" i="1"/>
  <c r="B560" i="1"/>
  <c r="B529" i="1"/>
  <c r="B516" i="1"/>
  <c r="F516" i="1" s="1"/>
  <c r="E811" i="1"/>
  <c r="P52" i="1"/>
  <c r="P67" i="1" s="1"/>
  <c r="I49" i="9" s="1"/>
  <c r="V52" i="1"/>
  <c r="V67" i="1" s="1"/>
  <c r="J753" i="1" s="1"/>
  <c r="J52" i="1"/>
  <c r="J67" i="1" s="1"/>
  <c r="C49" i="9" s="1"/>
  <c r="AF52" i="1"/>
  <c r="AF67" i="1" s="1"/>
  <c r="AF71" i="1" s="1"/>
  <c r="C697" i="1" s="1"/>
  <c r="AJ52" i="1"/>
  <c r="AJ67" i="1" s="1"/>
  <c r="AJ71" i="1" s="1"/>
  <c r="H149" i="9" s="1"/>
  <c r="BP52" i="1"/>
  <c r="BP67" i="1" s="1"/>
  <c r="J799" i="1" s="1"/>
  <c r="AN52" i="1"/>
  <c r="AN67" i="1" s="1"/>
  <c r="J771" i="1" s="1"/>
  <c r="AG52" i="1"/>
  <c r="AG67" i="1" s="1"/>
  <c r="E145" i="9" s="1"/>
  <c r="BO52" i="1"/>
  <c r="BO67" i="1" s="1"/>
  <c r="BO71" i="1" s="1"/>
  <c r="D309" i="9" s="1"/>
  <c r="BT52" i="1"/>
  <c r="BT67" i="1" s="1"/>
  <c r="AB52" i="1"/>
  <c r="AB67" i="1" s="1"/>
  <c r="B559" i="1"/>
  <c r="B571" i="1"/>
  <c r="F44" i="9"/>
  <c r="D373" i="1"/>
  <c r="C126" i="8" s="1"/>
  <c r="CE62" i="1"/>
  <c r="E816" i="1" s="1"/>
  <c r="H71" i="1"/>
  <c r="C501" i="1" s="1"/>
  <c r="G501" i="1" s="1"/>
  <c r="E756" i="1"/>
  <c r="D108" i="9"/>
  <c r="CE48" i="1"/>
  <c r="C204" i="9"/>
  <c r="E776" i="1"/>
  <c r="B558" i="1"/>
  <c r="B547" i="1"/>
  <c r="B519" i="1"/>
  <c r="B499" i="1"/>
  <c r="F499" i="1" s="1"/>
  <c r="B522" i="1"/>
  <c r="B526" i="1"/>
  <c r="B538" i="1"/>
  <c r="B532" i="1"/>
  <c r="F532" i="1" s="1"/>
  <c r="B520" i="1"/>
  <c r="B497" i="1"/>
  <c r="H497" i="1" s="1"/>
  <c r="B562" i="1"/>
  <c r="B554" i="1"/>
  <c r="B539" i="1"/>
  <c r="B503" i="1"/>
  <c r="B511" i="1"/>
  <c r="B542" i="1"/>
  <c r="B563" i="1"/>
  <c r="B573" i="1"/>
  <c r="B561" i="1"/>
  <c r="B513" i="1"/>
  <c r="B512" i="1"/>
  <c r="B545" i="1"/>
  <c r="B507" i="1"/>
  <c r="B540" i="1"/>
  <c r="F540" i="1" s="1"/>
  <c r="B508" i="1"/>
  <c r="B551" i="1"/>
  <c r="B510" i="1"/>
  <c r="B505" i="1"/>
  <c r="F505" i="1" s="1"/>
  <c r="B572" i="1"/>
  <c r="B500" i="1"/>
  <c r="B514" i="1"/>
  <c r="B557" i="1"/>
  <c r="B498" i="1"/>
  <c r="F498" i="1" s="1"/>
  <c r="B548" i="1"/>
  <c r="B566" i="1"/>
  <c r="B543" i="1"/>
  <c r="B541" i="1"/>
  <c r="B536" i="1"/>
  <c r="H536" i="1" s="1"/>
  <c r="B534" i="1"/>
  <c r="B530" i="1"/>
  <c r="B550" i="1"/>
  <c r="F550" i="1" s="1"/>
  <c r="B525" i="1"/>
  <c r="B527" i="1"/>
  <c r="B506" i="1"/>
  <c r="B544" i="1"/>
  <c r="B546" i="1"/>
  <c r="B517" i="1"/>
  <c r="B555" i="1"/>
  <c r="B523" i="1"/>
  <c r="B533" i="1"/>
  <c r="B524" i="1"/>
  <c r="B574" i="1"/>
  <c r="B553" i="1"/>
  <c r="B509" i="1"/>
  <c r="B549" i="1"/>
  <c r="F76" i="9"/>
  <c r="E751" i="1"/>
  <c r="H17" i="9"/>
  <c r="J739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E245" i="9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694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711" i="1" s="1"/>
  <c r="E760" i="1"/>
  <c r="F236" i="9"/>
  <c r="E786" i="1"/>
  <c r="I44" i="9"/>
  <c r="E747" i="1"/>
  <c r="P71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D27" i="7"/>
  <c r="B448" i="1"/>
  <c r="D341" i="1"/>
  <c r="C481" i="1" s="1"/>
  <c r="C50" i="8"/>
  <c r="F32" i="6"/>
  <c r="C478" i="1"/>
  <c r="C476" i="1"/>
  <c r="F16" i="6"/>
  <c r="J787" i="1"/>
  <c r="G241" i="9"/>
  <c r="F71" i="1" l="1"/>
  <c r="F21" i="9" s="1"/>
  <c r="J737" i="1"/>
  <c r="J805" i="1"/>
  <c r="M71" i="1"/>
  <c r="C506" i="1" s="1"/>
  <c r="G506" i="1" s="1"/>
  <c r="G17" i="9"/>
  <c r="G337" i="9"/>
  <c r="D337" i="9"/>
  <c r="J735" i="1"/>
  <c r="C624" i="1"/>
  <c r="C549" i="1"/>
  <c r="C669" i="1"/>
  <c r="C497" i="1"/>
  <c r="G497" i="1" s="1"/>
  <c r="D21" i="9"/>
  <c r="D17" i="9"/>
  <c r="BF71" i="1"/>
  <c r="C551" i="1" s="1"/>
  <c r="J807" i="1"/>
  <c r="J789" i="1"/>
  <c r="F49" i="9"/>
  <c r="C567" i="1"/>
  <c r="D341" i="9"/>
  <c r="G245" i="9"/>
  <c r="J758" i="1"/>
  <c r="F113" i="9"/>
  <c r="CB71" i="1"/>
  <c r="C622" i="1" s="1"/>
  <c r="G341" i="9"/>
  <c r="C499" i="1"/>
  <c r="G499" i="1" s="1"/>
  <c r="J741" i="1"/>
  <c r="J811" i="1"/>
  <c r="J763" i="1"/>
  <c r="D145" i="9"/>
  <c r="C569" i="1"/>
  <c r="C644" i="1"/>
  <c r="F337" i="9"/>
  <c r="T71" i="1"/>
  <c r="C513" i="1" s="1"/>
  <c r="G513" i="1" s="1"/>
  <c r="F341" i="9"/>
  <c r="H501" i="1"/>
  <c r="C482" i="1"/>
  <c r="I273" i="9"/>
  <c r="C500" i="1"/>
  <c r="G500" i="1" s="1"/>
  <c r="G21" i="9"/>
  <c r="C672" i="1"/>
  <c r="C671" i="1"/>
  <c r="C645" i="1"/>
  <c r="J808" i="1"/>
  <c r="J738" i="1"/>
  <c r="C692" i="1"/>
  <c r="AM71" i="1"/>
  <c r="D181" i="9" s="1"/>
  <c r="F117" i="9"/>
  <c r="C563" i="1"/>
  <c r="H209" i="9"/>
  <c r="J781" i="1"/>
  <c r="C616" i="1"/>
  <c r="I149" i="9"/>
  <c r="D177" i="9"/>
  <c r="J796" i="1"/>
  <c r="C530" i="1"/>
  <c r="G530" i="1" s="1"/>
  <c r="J751" i="1"/>
  <c r="J801" i="1"/>
  <c r="I145" i="9"/>
  <c r="H213" i="9"/>
  <c r="G305" i="9"/>
  <c r="J768" i="1"/>
  <c r="C626" i="1"/>
  <c r="I277" i="9"/>
  <c r="C558" i="1"/>
  <c r="J797" i="1"/>
  <c r="J765" i="1"/>
  <c r="C309" i="9"/>
  <c r="C619" i="1"/>
  <c r="C559" i="1"/>
  <c r="F309" i="9"/>
  <c r="C623" i="1"/>
  <c r="C625" i="1"/>
  <c r="J780" i="1"/>
  <c r="J782" i="1"/>
  <c r="I213" i="9"/>
  <c r="G209" i="9"/>
  <c r="C305" i="9"/>
  <c r="I209" i="9"/>
  <c r="D305" i="9"/>
  <c r="F305" i="9"/>
  <c r="H81" i="9"/>
  <c r="J798" i="1"/>
  <c r="AH71" i="1"/>
  <c r="C699" i="1" s="1"/>
  <c r="J800" i="1"/>
  <c r="H241" i="9"/>
  <c r="J747" i="1"/>
  <c r="J788" i="1"/>
  <c r="J71" i="1"/>
  <c r="C53" i="9" s="1"/>
  <c r="C562" i="1"/>
  <c r="C631" i="1"/>
  <c r="C542" i="1"/>
  <c r="C550" i="1"/>
  <c r="G550" i="1" s="1"/>
  <c r="H245" i="9"/>
  <c r="J767" i="1"/>
  <c r="H145" i="9"/>
  <c r="V71" i="1"/>
  <c r="H85" i="9" s="1"/>
  <c r="BP71" i="1"/>
  <c r="C561" i="1" s="1"/>
  <c r="C560" i="1"/>
  <c r="C627" i="1"/>
  <c r="H516" i="1"/>
  <c r="H528" i="1"/>
  <c r="F520" i="1"/>
  <c r="H520" i="1" s="1"/>
  <c r="B535" i="1"/>
  <c r="H498" i="1"/>
  <c r="F524" i="1"/>
  <c r="F501" i="1"/>
  <c r="B502" i="1"/>
  <c r="F502" i="1" s="1"/>
  <c r="F511" i="1"/>
  <c r="H505" i="1"/>
  <c r="C525" i="1"/>
  <c r="G525" i="1" s="1"/>
  <c r="D149" i="9"/>
  <c r="C541" i="1"/>
  <c r="C529" i="1"/>
  <c r="G529" i="1" s="1"/>
  <c r="C701" i="1"/>
  <c r="C620" i="1"/>
  <c r="E177" i="9"/>
  <c r="E305" i="9"/>
  <c r="AN71" i="1"/>
  <c r="E181" i="9" s="1"/>
  <c r="C508" i="1"/>
  <c r="G508" i="1" s="1"/>
  <c r="C539" i="1"/>
  <c r="G539" i="1" s="1"/>
  <c r="C680" i="1"/>
  <c r="D213" i="9"/>
  <c r="F213" i="9"/>
  <c r="G53" i="9"/>
  <c r="D373" i="9"/>
  <c r="J803" i="1"/>
  <c r="BT71" i="1"/>
  <c r="I305" i="9"/>
  <c r="J764" i="1"/>
  <c r="AG71" i="1"/>
  <c r="G113" i="9"/>
  <c r="AB71" i="1"/>
  <c r="J759" i="1"/>
  <c r="F536" i="1"/>
  <c r="C691" i="1"/>
  <c r="G181" i="9"/>
  <c r="C673" i="1"/>
  <c r="C707" i="1"/>
  <c r="C709" i="1"/>
  <c r="C679" i="1"/>
  <c r="D391" i="1"/>
  <c r="C142" i="8" s="1"/>
  <c r="C545" i="1"/>
  <c r="G545" i="1" s="1"/>
  <c r="C531" i="1"/>
  <c r="G531" i="1" s="1"/>
  <c r="C628" i="1"/>
  <c r="C537" i="1"/>
  <c r="G537" i="1" s="1"/>
  <c r="C703" i="1"/>
  <c r="F277" i="9"/>
  <c r="C643" i="1"/>
  <c r="E341" i="9"/>
  <c r="H309" i="9"/>
  <c r="C617" i="1"/>
  <c r="E117" i="9"/>
  <c r="C518" i="1"/>
  <c r="G518" i="1" s="1"/>
  <c r="D117" i="9"/>
  <c r="C690" i="1"/>
  <c r="C277" i="9"/>
  <c r="C618" i="1"/>
  <c r="C552" i="1"/>
  <c r="C546" i="1"/>
  <c r="G546" i="1" s="1"/>
  <c r="D245" i="9"/>
  <c r="C630" i="1"/>
  <c r="I117" i="9"/>
  <c r="C641" i="1"/>
  <c r="C566" i="1"/>
  <c r="C341" i="9"/>
  <c r="C523" i="1"/>
  <c r="G523" i="1" s="1"/>
  <c r="C547" i="1"/>
  <c r="I21" i="9"/>
  <c r="C554" i="1"/>
  <c r="C634" i="1"/>
  <c r="E277" i="9"/>
  <c r="I341" i="9"/>
  <c r="C553" i="1"/>
  <c r="C677" i="1"/>
  <c r="C676" i="1"/>
  <c r="D53" i="9"/>
  <c r="C504" i="1"/>
  <c r="G504" i="1" s="1"/>
  <c r="C632" i="1"/>
  <c r="C670" i="1"/>
  <c r="C674" i="1"/>
  <c r="C511" i="1"/>
  <c r="G511" i="1" s="1"/>
  <c r="D85" i="9"/>
  <c r="C683" i="1"/>
  <c r="C572" i="1"/>
  <c r="D277" i="9"/>
  <c r="C540" i="1"/>
  <c r="G540" i="1" s="1"/>
  <c r="C712" i="1"/>
  <c r="E213" i="9"/>
  <c r="F181" i="9"/>
  <c r="C534" i="1"/>
  <c r="G534" i="1" s="1"/>
  <c r="C706" i="1"/>
  <c r="C688" i="1"/>
  <c r="E21" i="9"/>
  <c r="C700" i="1"/>
  <c r="C117" i="9"/>
  <c r="C517" i="1"/>
  <c r="G517" i="1" s="1"/>
  <c r="C689" i="1"/>
  <c r="C524" i="1"/>
  <c r="G524" i="1" s="1"/>
  <c r="C149" i="9"/>
  <c r="C696" i="1"/>
  <c r="E53" i="9"/>
  <c r="I85" i="9"/>
  <c r="C528" i="1"/>
  <c r="G528" i="1" s="1"/>
  <c r="C564" i="1"/>
  <c r="H277" i="9"/>
  <c r="C557" i="1"/>
  <c r="C637" i="1"/>
  <c r="C85" i="9"/>
  <c r="C510" i="1"/>
  <c r="G510" i="1" s="1"/>
  <c r="C682" i="1"/>
  <c r="G85" i="9"/>
  <c r="C514" i="1"/>
  <c r="G514" i="1" s="1"/>
  <c r="C686" i="1"/>
  <c r="D615" i="1"/>
  <c r="E815" i="1"/>
  <c r="H21" i="9"/>
  <c r="I364" i="9"/>
  <c r="C428" i="1"/>
  <c r="C708" i="1"/>
  <c r="H181" i="9"/>
  <c r="C710" i="1"/>
  <c r="C213" i="9"/>
  <c r="C538" i="1"/>
  <c r="G538" i="1" s="1"/>
  <c r="C522" i="1"/>
  <c r="G522" i="1" s="1"/>
  <c r="H117" i="9"/>
  <c r="H532" i="1"/>
  <c r="H499" i="1"/>
  <c r="F497" i="1"/>
  <c r="F544" i="1"/>
  <c r="H544" i="1" s="1"/>
  <c r="B496" i="1"/>
  <c r="F496" i="1" s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F538" i="1"/>
  <c r="F534" i="1"/>
  <c r="H534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678" i="1" l="1"/>
  <c r="F53" i="9"/>
  <c r="C629" i="1"/>
  <c r="I245" i="9"/>
  <c r="C373" i="9"/>
  <c r="H508" i="1"/>
  <c r="F85" i="9"/>
  <c r="C532" i="1"/>
  <c r="G532" i="1" s="1"/>
  <c r="C573" i="1"/>
  <c r="C704" i="1"/>
  <c r="C685" i="1"/>
  <c r="H538" i="1"/>
  <c r="H540" i="1"/>
  <c r="H511" i="1"/>
  <c r="C527" i="1"/>
  <c r="G527" i="1" s="1"/>
  <c r="H530" i="1"/>
  <c r="F149" i="9"/>
  <c r="H550" i="1"/>
  <c r="C503" i="1"/>
  <c r="C675" i="1"/>
  <c r="C687" i="1"/>
  <c r="H513" i="1"/>
  <c r="C515" i="1"/>
  <c r="G515" i="1" s="1"/>
  <c r="H522" i="1"/>
  <c r="C621" i="1"/>
  <c r="E309" i="9"/>
  <c r="H509" i="1"/>
  <c r="H510" i="1"/>
  <c r="H517" i="1"/>
  <c r="H546" i="1"/>
  <c r="H512" i="1"/>
  <c r="H514" i="1"/>
  <c r="H518" i="1"/>
  <c r="H524" i="1"/>
  <c r="H502" i="1"/>
  <c r="D393" i="1"/>
  <c r="C146" i="8" s="1"/>
  <c r="C705" i="1"/>
  <c r="C533" i="1"/>
  <c r="G533" i="1" s="1"/>
  <c r="C698" i="1"/>
  <c r="C526" i="1"/>
  <c r="E149" i="9"/>
  <c r="C640" i="1"/>
  <c r="I309" i="9"/>
  <c r="C565" i="1"/>
  <c r="G117" i="9"/>
  <c r="C521" i="1"/>
  <c r="G521" i="1" s="1"/>
  <c r="C693" i="1"/>
  <c r="C496" i="1"/>
  <c r="G496" i="1" s="1"/>
  <c r="C668" i="1"/>
  <c r="C21" i="9"/>
  <c r="D710" i="1"/>
  <c r="D668" i="1"/>
  <c r="D680" i="1"/>
  <c r="D643" i="1"/>
  <c r="D619" i="1"/>
  <c r="D695" i="1"/>
  <c r="D683" i="1"/>
  <c r="D624" i="1"/>
  <c r="D625" i="1"/>
  <c r="D681" i="1"/>
  <c r="D692" i="1"/>
  <c r="D623" i="1"/>
  <c r="D675" i="1"/>
  <c r="D616" i="1"/>
  <c r="D620" i="1"/>
  <c r="D673" i="1"/>
  <c r="D689" i="1"/>
  <c r="D644" i="1"/>
  <c r="D645" i="1"/>
  <c r="D704" i="1"/>
  <c r="D639" i="1"/>
  <c r="D628" i="1"/>
  <c r="D705" i="1"/>
  <c r="D711" i="1"/>
  <c r="D631" i="1"/>
  <c r="D706" i="1"/>
  <c r="D676" i="1"/>
  <c r="D684" i="1"/>
  <c r="D716" i="1"/>
  <c r="D636" i="1"/>
  <c r="D698" i="1"/>
  <c r="D632" i="1"/>
  <c r="D617" i="1"/>
  <c r="D697" i="1"/>
  <c r="D685" i="1"/>
  <c r="D690" i="1"/>
  <c r="D707" i="1"/>
  <c r="D637" i="1"/>
  <c r="D694" i="1"/>
  <c r="D647" i="1"/>
  <c r="D635" i="1"/>
  <c r="D622" i="1"/>
  <c r="D699" i="1"/>
  <c r="D682" i="1"/>
  <c r="D674" i="1"/>
  <c r="D709" i="1"/>
  <c r="D702" i="1"/>
  <c r="D629" i="1"/>
  <c r="D691" i="1"/>
  <c r="D640" i="1"/>
  <c r="D696" i="1"/>
  <c r="D671" i="1"/>
  <c r="D634" i="1"/>
  <c r="D638" i="1"/>
  <c r="D703" i="1"/>
  <c r="D670" i="1"/>
  <c r="D627" i="1"/>
  <c r="D621" i="1"/>
  <c r="D712" i="1"/>
  <c r="D678" i="1"/>
  <c r="D686" i="1"/>
  <c r="D642" i="1"/>
  <c r="D669" i="1"/>
  <c r="D701" i="1"/>
  <c r="D672" i="1"/>
  <c r="D626" i="1"/>
  <c r="D641" i="1"/>
  <c r="D633" i="1"/>
  <c r="D646" i="1"/>
  <c r="D708" i="1"/>
  <c r="D688" i="1"/>
  <c r="D679" i="1"/>
  <c r="D693" i="1"/>
  <c r="D618" i="1"/>
  <c r="D687" i="1"/>
  <c r="D700" i="1"/>
  <c r="D630" i="1"/>
  <c r="D713" i="1"/>
  <c r="D677" i="1"/>
  <c r="J734" i="1"/>
  <c r="J815" i="1" s="1"/>
  <c r="CE67" i="1"/>
  <c r="CE71" i="1" s="1"/>
  <c r="C17" i="9"/>
  <c r="F545" i="1"/>
  <c r="H545" i="1" s="1"/>
  <c r="H525" i="1"/>
  <c r="F525" i="1"/>
  <c r="F529" i="1"/>
  <c r="H529" i="1" s="1"/>
  <c r="F521" i="1"/>
  <c r="H535" i="1"/>
  <c r="F535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G503" i="1" l="1"/>
  <c r="H503" i="1"/>
  <c r="D396" i="1"/>
  <c r="C151" i="8" s="1"/>
  <c r="H515" i="1"/>
  <c r="H533" i="1"/>
  <c r="H496" i="1"/>
  <c r="C648" i="1"/>
  <c r="M716" i="1" s="1"/>
  <c r="Y816" i="1" s="1"/>
  <c r="H521" i="1"/>
  <c r="G526" i="1"/>
  <c r="H526" i="1" s="1"/>
  <c r="E623" i="1"/>
  <c r="E716" i="1" s="1"/>
  <c r="C716" i="1"/>
  <c r="I373" i="9"/>
  <c r="C715" i="1"/>
  <c r="E612" i="1"/>
  <c r="D715" i="1"/>
  <c r="C433" i="1"/>
  <c r="C441" i="1" s="1"/>
  <c r="J816" i="1"/>
  <c r="I369" i="9"/>
  <c r="E639" i="1" l="1"/>
  <c r="E670" i="1"/>
  <c r="E684" i="1"/>
  <c r="E692" i="1"/>
  <c r="E709" i="1"/>
  <c r="E676" i="1"/>
  <c r="E677" i="1"/>
  <c r="E630" i="1"/>
  <c r="E691" i="1"/>
  <c r="E644" i="1"/>
  <c r="E634" i="1"/>
  <c r="E685" i="1"/>
  <c r="E712" i="1"/>
  <c r="E646" i="1"/>
  <c r="E697" i="1"/>
  <c r="E674" i="1"/>
  <c r="E695" i="1"/>
  <c r="E707" i="1"/>
  <c r="E638" i="1"/>
  <c r="E688" i="1"/>
  <c r="E710" i="1"/>
  <c r="E626" i="1"/>
  <c r="E669" i="1"/>
  <c r="E703" i="1"/>
  <c r="E673" i="1"/>
  <c r="E628" i="1"/>
  <c r="E633" i="1"/>
  <c r="E704" i="1"/>
  <c r="E706" i="1"/>
  <c r="E701" i="1"/>
  <c r="E624" i="1"/>
  <c r="F624" i="1" s="1"/>
  <c r="E629" i="1"/>
  <c r="E672" i="1"/>
  <c r="E642" i="1"/>
  <c r="E680" i="1"/>
  <c r="E686" i="1"/>
  <c r="E702" i="1"/>
  <c r="E668" i="1"/>
  <c r="E700" i="1"/>
  <c r="E632" i="1"/>
  <c r="E690" i="1"/>
  <c r="E689" i="1"/>
  <c r="E625" i="1"/>
  <c r="E713" i="1"/>
  <c r="E683" i="1"/>
  <c r="E694" i="1"/>
  <c r="E637" i="1"/>
  <c r="E635" i="1"/>
  <c r="E675" i="1"/>
  <c r="E687" i="1"/>
  <c r="E640" i="1"/>
  <c r="E705" i="1"/>
  <c r="E631" i="1"/>
  <c r="E681" i="1"/>
  <c r="E711" i="1"/>
  <c r="E696" i="1"/>
  <c r="E693" i="1"/>
  <c r="E698" i="1"/>
  <c r="E643" i="1"/>
  <c r="E679" i="1"/>
  <c r="E636" i="1"/>
  <c r="E699" i="1"/>
  <c r="E645" i="1"/>
  <c r="E682" i="1"/>
  <c r="E708" i="1"/>
  <c r="E647" i="1"/>
  <c r="E627" i="1"/>
  <c r="E641" i="1"/>
  <c r="E678" i="1"/>
  <c r="E671" i="1"/>
  <c r="F671" i="1" l="1"/>
  <c r="F708" i="1"/>
  <c r="F682" i="1"/>
  <c r="F692" i="1"/>
  <c r="F701" i="1"/>
  <c r="F686" i="1"/>
  <c r="F698" i="1"/>
  <c r="F702" i="1"/>
  <c r="F699" i="1"/>
  <c r="F704" i="1"/>
  <c r="F713" i="1"/>
  <c r="F643" i="1"/>
  <c r="F711" i="1"/>
  <c r="F696" i="1"/>
  <c r="F628" i="1"/>
  <c r="F641" i="1"/>
  <c r="F629" i="1"/>
  <c r="F626" i="1"/>
  <c r="F637" i="1"/>
  <c r="F678" i="1"/>
  <c r="F677" i="1"/>
  <c r="F635" i="1"/>
  <c r="F705" i="1"/>
  <c r="F716" i="1"/>
  <c r="F634" i="1"/>
  <c r="F700" i="1"/>
  <c r="F683" i="1"/>
  <c r="F680" i="1"/>
  <c r="F639" i="1"/>
  <c r="F689" i="1"/>
  <c r="F709" i="1"/>
  <c r="F703" i="1"/>
  <c r="F695" i="1"/>
  <c r="F675" i="1"/>
  <c r="F625" i="1"/>
  <c r="G625" i="1" s="1"/>
  <c r="F638" i="1"/>
  <c r="F687" i="1"/>
  <c r="F640" i="1"/>
  <c r="F645" i="1"/>
  <c r="F706" i="1"/>
  <c r="F636" i="1"/>
  <c r="F710" i="1"/>
  <c r="F684" i="1"/>
  <c r="F668" i="1"/>
  <c r="F685" i="1"/>
  <c r="F674" i="1"/>
  <c r="F646" i="1"/>
  <c r="F697" i="1"/>
  <c r="F707" i="1"/>
  <c r="F688" i="1"/>
  <c r="F679" i="1"/>
  <c r="F630" i="1"/>
  <c r="F712" i="1"/>
  <c r="F633" i="1"/>
  <c r="F690" i="1"/>
  <c r="F647" i="1"/>
  <c r="F669" i="1"/>
  <c r="F672" i="1"/>
  <c r="F673" i="1"/>
  <c r="F627" i="1"/>
  <c r="F691" i="1"/>
  <c r="F632" i="1"/>
  <c r="F693" i="1"/>
  <c r="F642" i="1"/>
  <c r="F644" i="1"/>
  <c r="F694" i="1"/>
  <c r="F676" i="1"/>
  <c r="F681" i="1"/>
  <c r="F631" i="1"/>
  <c r="F670" i="1"/>
  <c r="E715" i="1"/>
  <c r="G712" i="1" l="1"/>
  <c r="G642" i="1"/>
  <c r="G693" i="1"/>
  <c r="G630" i="1"/>
  <c r="G691" i="1"/>
  <c r="G673" i="1"/>
  <c r="G692" i="1"/>
  <c r="G677" i="1"/>
  <c r="G683" i="1"/>
  <c r="G635" i="1"/>
  <c r="G705" i="1"/>
  <c r="G647" i="1"/>
  <c r="G684" i="1"/>
  <c r="G637" i="1"/>
  <c r="G678" i="1"/>
  <c r="G685" i="1"/>
  <c r="G716" i="1"/>
  <c r="G633" i="1"/>
  <c r="G697" i="1"/>
  <c r="G699" i="1"/>
  <c r="G668" i="1"/>
  <c r="G643" i="1"/>
  <c r="G632" i="1"/>
  <c r="G681" i="1"/>
  <c r="G688" i="1"/>
  <c r="G711" i="1"/>
  <c r="G690" i="1"/>
  <c r="G695" i="1"/>
  <c r="G710" i="1"/>
  <c r="G646" i="1"/>
  <c r="G636" i="1"/>
  <c r="G634" i="1"/>
  <c r="G706" i="1"/>
  <c r="G674" i="1"/>
  <c r="G707" i="1"/>
  <c r="G676" i="1"/>
  <c r="G709" i="1"/>
  <c r="G639" i="1"/>
  <c r="G687" i="1"/>
  <c r="G700" i="1"/>
  <c r="G682" i="1"/>
  <c r="G694" i="1"/>
  <c r="G672" i="1"/>
  <c r="G675" i="1"/>
  <c r="G641" i="1"/>
  <c r="G628" i="1"/>
  <c r="G671" i="1"/>
  <c r="G679" i="1"/>
  <c r="G680" i="1"/>
  <c r="G670" i="1"/>
  <c r="G698" i="1"/>
  <c r="G631" i="1"/>
  <c r="G703" i="1"/>
  <c r="G701" i="1"/>
  <c r="G627" i="1"/>
  <c r="G704" i="1"/>
  <c r="G713" i="1"/>
  <c r="G708" i="1"/>
  <c r="G629" i="1"/>
  <c r="G644" i="1"/>
  <c r="G638" i="1"/>
  <c r="G702" i="1"/>
  <c r="G669" i="1"/>
  <c r="G645" i="1"/>
  <c r="G640" i="1"/>
  <c r="G626" i="1"/>
  <c r="G689" i="1"/>
  <c r="G696" i="1"/>
  <c r="G686" i="1"/>
  <c r="F715" i="1"/>
  <c r="G715" i="1" l="1"/>
  <c r="H628" i="1"/>
  <c r="H679" i="1" l="1"/>
  <c r="H686" i="1"/>
  <c r="H632" i="1"/>
  <c r="H676" i="1"/>
  <c r="H668" i="1"/>
  <c r="H669" i="1"/>
  <c r="H646" i="1"/>
  <c r="H630" i="1"/>
  <c r="H697" i="1"/>
  <c r="H674" i="1"/>
  <c r="H642" i="1"/>
  <c r="H675" i="1"/>
  <c r="H638" i="1"/>
  <c r="H629" i="1"/>
  <c r="H643" i="1"/>
  <c r="H712" i="1"/>
  <c r="H636" i="1"/>
  <c r="H707" i="1"/>
  <c r="H698" i="1"/>
  <c r="H685" i="1"/>
  <c r="H634" i="1"/>
  <c r="H689" i="1"/>
  <c r="H706" i="1"/>
  <c r="H672" i="1"/>
  <c r="H687" i="1"/>
  <c r="H691" i="1"/>
  <c r="H696" i="1"/>
  <c r="H683" i="1"/>
  <c r="H647" i="1"/>
  <c r="H703" i="1"/>
  <c r="H699" i="1"/>
  <c r="H635" i="1"/>
  <c r="H694" i="1"/>
  <c r="H710" i="1"/>
  <c r="H684" i="1"/>
  <c r="H705" i="1"/>
  <c r="H690" i="1"/>
  <c r="H637" i="1"/>
  <c r="H695" i="1"/>
  <c r="H644" i="1"/>
  <c r="H709" i="1"/>
  <c r="H645" i="1"/>
  <c r="H678" i="1"/>
  <c r="H681" i="1"/>
  <c r="H693" i="1"/>
  <c r="H640" i="1"/>
  <c r="H677" i="1"/>
  <c r="H680" i="1"/>
  <c r="H704" i="1"/>
  <c r="H673" i="1"/>
  <c r="H708" i="1"/>
  <c r="H692" i="1"/>
  <c r="H716" i="1"/>
  <c r="H700" i="1"/>
  <c r="H633" i="1"/>
  <c r="H682" i="1"/>
  <c r="H670" i="1"/>
  <c r="H639" i="1"/>
  <c r="H688" i="1"/>
  <c r="H702" i="1"/>
  <c r="H711" i="1"/>
  <c r="H631" i="1"/>
  <c r="H713" i="1"/>
  <c r="H641" i="1"/>
  <c r="H671" i="1"/>
  <c r="H701" i="1"/>
  <c r="H715" i="1" l="1"/>
  <c r="I629" i="1"/>
  <c r="I700" i="1" l="1"/>
  <c r="I699" i="1"/>
  <c r="I691" i="1"/>
  <c r="I688" i="1"/>
  <c r="I698" i="1"/>
  <c r="I701" i="1"/>
  <c r="I679" i="1"/>
  <c r="I632" i="1"/>
  <c r="I642" i="1"/>
  <c r="I693" i="1"/>
  <c r="I682" i="1"/>
  <c r="I707" i="1"/>
  <c r="I669" i="1"/>
  <c r="I702" i="1"/>
  <c r="I635" i="1"/>
  <c r="I696" i="1"/>
  <c r="I644" i="1"/>
  <c r="I680" i="1"/>
  <c r="I695" i="1"/>
  <c r="I713" i="1"/>
  <c r="I643" i="1"/>
  <c r="I678" i="1"/>
  <c r="I633" i="1"/>
  <c r="I684" i="1"/>
  <c r="I710" i="1"/>
  <c r="I689" i="1"/>
  <c r="I645" i="1"/>
  <c r="I670" i="1"/>
  <c r="I681" i="1"/>
  <c r="I711" i="1"/>
  <c r="I634" i="1"/>
  <c r="I687" i="1"/>
  <c r="I694" i="1"/>
  <c r="I636" i="1"/>
  <c r="I716" i="1"/>
  <c r="I677" i="1"/>
  <c r="I683" i="1"/>
  <c r="I697" i="1"/>
  <c r="I704" i="1"/>
  <c r="I712" i="1"/>
  <c r="I708" i="1"/>
  <c r="I690" i="1"/>
  <c r="I631" i="1"/>
  <c r="I668" i="1"/>
  <c r="I706" i="1"/>
  <c r="I705" i="1"/>
  <c r="I673" i="1"/>
  <c r="I646" i="1"/>
  <c r="I685" i="1"/>
  <c r="I675" i="1"/>
  <c r="I686" i="1"/>
  <c r="I639" i="1"/>
  <c r="I638" i="1"/>
  <c r="I703" i="1"/>
  <c r="I671" i="1"/>
  <c r="I641" i="1"/>
  <c r="I637" i="1"/>
  <c r="I692" i="1"/>
  <c r="I647" i="1"/>
  <c r="I676" i="1"/>
  <c r="I672" i="1"/>
  <c r="I640" i="1"/>
  <c r="I709" i="1"/>
  <c r="I630" i="1"/>
  <c r="I674" i="1"/>
  <c r="I715" i="1" l="1"/>
  <c r="J630" i="1"/>
  <c r="J686" i="1" l="1"/>
  <c r="J669" i="1"/>
  <c r="J645" i="1"/>
  <c r="J635" i="1"/>
  <c r="J640" i="1"/>
  <c r="J698" i="1"/>
  <c r="J706" i="1"/>
  <c r="J704" i="1"/>
  <c r="J633" i="1"/>
  <c r="J671" i="1"/>
  <c r="J690" i="1"/>
  <c r="J709" i="1"/>
  <c r="J689" i="1"/>
  <c r="J693" i="1"/>
  <c r="J675" i="1"/>
  <c r="J713" i="1"/>
  <c r="J674" i="1"/>
  <c r="J643" i="1"/>
  <c r="J639" i="1"/>
  <c r="J647" i="1"/>
  <c r="J632" i="1"/>
  <c r="J687" i="1"/>
  <c r="J679" i="1"/>
  <c r="J716" i="1"/>
  <c r="J673" i="1"/>
  <c r="J702" i="1"/>
  <c r="J670" i="1"/>
  <c r="J703" i="1"/>
  <c r="J710" i="1"/>
  <c r="J684" i="1"/>
  <c r="J701" i="1"/>
  <c r="J695" i="1"/>
  <c r="J688" i="1"/>
  <c r="J692" i="1"/>
  <c r="J707" i="1"/>
  <c r="J696" i="1"/>
  <c r="J677" i="1"/>
  <c r="J680" i="1"/>
  <c r="J682" i="1"/>
  <c r="J681" i="1"/>
  <c r="J631" i="1"/>
  <c r="J699" i="1"/>
  <c r="J708" i="1"/>
  <c r="J694" i="1"/>
  <c r="J685" i="1"/>
  <c r="J678" i="1"/>
  <c r="J636" i="1"/>
  <c r="J637" i="1"/>
  <c r="J705" i="1"/>
  <c r="J642" i="1"/>
  <c r="J672" i="1"/>
  <c r="J712" i="1"/>
  <c r="J691" i="1"/>
  <c r="J676" i="1"/>
  <c r="J641" i="1"/>
  <c r="J646" i="1"/>
  <c r="J683" i="1"/>
  <c r="J711" i="1"/>
  <c r="J638" i="1"/>
  <c r="J697" i="1"/>
  <c r="J700" i="1"/>
  <c r="J644" i="1"/>
  <c r="J668" i="1"/>
  <c r="J634" i="1"/>
  <c r="K644" i="1" l="1"/>
  <c r="L647" i="1"/>
  <c r="L712" i="1" s="1"/>
  <c r="J715" i="1"/>
  <c r="L692" i="1" l="1"/>
  <c r="L703" i="1"/>
  <c r="L680" i="1"/>
  <c r="L709" i="1"/>
  <c r="L675" i="1"/>
  <c r="L699" i="1"/>
  <c r="L676" i="1"/>
  <c r="L707" i="1"/>
  <c r="L677" i="1"/>
  <c r="L688" i="1"/>
  <c r="L683" i="1"/>
  <c r="L682" i="1"/>
  <c r="L681" i="1"/>
  <c r="L701" i="1"/>
  <c r="L696" i="1"/>
  <c r="L689" i="1"/>
  <c r="L670" i="1"/>
  <c r="L693" i="1"/>
  <c r="L674" i="1"/>
  <c r="L700" i="1"/>
  <c r="L687" i="1"/>
  <c r="L702" i="1"/>
  <c r="L669" i="1"/>
  <c r="L690" i="1"/>
  <c r="L672" i="1"/>
  <c r="L694" i="1"/>
  <c r="L671" i="1"/>
  <c r="L695" i="1"/>
  <c r="L713" i="1"/>
  <c r="L685" i="1"/>
  <c r="L711" i="1"/>
  <c r="L697" i="1"/>
  <c r="L716" i="1"/>
  <c r="L691" i="1"/>
  <c r="L668" i="1"/>
  <c r="L673" i="1"/>
  <c r="L684" i="1"/>
  <c r="L706" i="1"/>
  <c r="L705" i="1"/>
  <c r="L678" i="1"/>
  <c r="L698" i="1"/>
  <c r="L679" i="1"/>
  <c r="L704" i="1"/>
  <c r="L686" i="1"/>
  <c r="L708" i="1"/>
  <c r="L710" i="1"/>
  <c r="K716" i="1"/>
  <c r="L715" i="1" l="1"/>
  <c r="H88" i="9" l="1"/>
  <c r="O753" i="1"/>
  <c r="I152" i="9"/>
  <c r="O768" i="1"/>
  <c r="E24" i="9"/>
  <c r="O736" i="1"/>
  <c r="C88" i="9"/>
  <c r="O748" i="1"/>
  <c r="O734" i="1"/>
  <c r="C24" i="9"/>
  <c r="G57" i="9"/>
  <c r="I89" i="9"/>
  <c r="G89" i="9"/>
  <c r="H25" i="9"/>
  <c r="D217" i="9"/>
  <c r="E217" i="9"/>
  <c r="D184" i="9"/>
  <c r="O770" i="1"/>
  <c r="O771" i="1"/>
  <c r="AN75" i="1"/>
  <c r="N771" i="1" s="1"/>
  <c r="E184" i="9"/>
  <c r="O739" i="1"/>
  <c r="H24" i="9"/>
  <c r="F152" i="9"/>
  <c r="O765" i="1"/>
  <c r="O778" i="1"/>
  <c r="E216" i="9"/>
  <c r="O766" i="1"/>
  <c r="G152" i="9"/>
  <c r="O773" i="1"/>
  <c r="AP75" i="1"/>
  <c r="G186" i="9" s="1"/>
  <c r="G184" i="9"/>
  <c r="O761" i="1"/>
  <c r="AD75" i="1"/>
  <c r="N761" i="1" s="1"/>
  <c r="I120" i="9"/>
  <c r="O759" i="1"/>
  <c r="G120" i="9"/>
  <c r="H185" i="9"/>
  <c r="E88" i="9"/>
  <c r="O750" i="1"/>
  <c r="E120" i="9"/>
  <c r="O757" i="1"/>
  <c r="O744" i="1"/>
  <c r="F56" i="9"/>
  <c r="O737" i="1"/>
  <c r="F75" i="1"/>
  <c r="F26" i="9" s="1"/>
  <c r="F24" i="9"/>
  <c r="H120" i="9"/>
  <c r="O760" i="1"/>
  <c r="I88" i="9"/>
  <c r="O754" i="1"/>
  <c r="E57" i="9"/>
  <c r="E89" i="9"/>
  <c r="D88" i="9"/>
  <c r="O749" i="1"/>
  <c r="D120" i="9"/>
  <c r="O756" i="1"/>
  <c r="Y75" i="1"/>
  <c r="D122" i="9" s="1"/>
  <c r="R75" i="1"/>
  <c r="D90" i="9" s="1"/>
  <c r="Q75" i="1"/>
  <c r="N748" i="1" s="1"/>
  <c r="O772" i="1"/>
  <c r="F184" i="9"/>
  <c r="H184" i="9"/>
  <c r="O774" i="1"/>
  <c r="AB75" i="1"/>
  <c r="G122" i="9" s="1"/>
  <c r="N759" i="1"/>
  <c r="V75" i="1"/>
  <c r="N753" i="1" s="1"/>
  <c r="AK75" i="1"/>
  <c r="N768" i="1" s="1"/>
  <c r="AG75" i="1"/>
  <c r="N764" i="1" s="1"/>
  <c r="O764" i="1"/>
  <c r="E152" i="9"/>
  <c r="E75" i="1"/>
  <c r="E26" i="9" s="1"/>
  <c r="AO75" i="1"/>
  <c r="N772" i="1" s="1"/>
  <c r="J75" i="1"/>
  <c r="N741" i="1" s="1"/>
  <c r="O741" i="1"/>
  <c r="C56" i="9"/>
  <c r="M75" i="1"/>
  <c r="N744" i="1" s="1"/>
  <c r="E121" i="9"/>
  <c r="F217" i="9"/>
  <c r="E25" i="9"/>
  <c r="G121" i="9"/>
  <c r="F25" i="9"/>
  <c r="D24" i="9"/>
  <c r="D75" i="1"/>
  <c r="D26" i="9" s="1"/>
  <c r="O735" i="1"/>
  <c r="F185" i="9"/>
  <c r="H57" i="9"/>
  <c r="AI75" i="1"/>
  <c r="N766" i="1" s="1"/>
  <c r="G56" i="9"/>
  <c r="N75" i="1"/>
  <c r="G58" i="9" s="1"/>
  <c r="O745" i="1"/>
  <c r="F216" i="9"/>
  <c r="AV75" i="1"/>
  <c r="F218" i="9" s="1"/>
  <c r="O779" i="1"/>
  <c r="O777" i="1"/>
  <c r="D216" i="9"/>
  <c r="O747" i="1"/>
  <c r="I56" i="9"/>
  <c r="P75" i="1"/>
  <c r="N747" i="1" s="1"/>
  <c r="I153" i="9"/>
  <c r="S75" i="1"/>
  <c r="E90" i="9" s="1"/>
  <c r="G88" i="9"/>
  <c r="O752" i="1"/>
  <c r="CE73" i="1"/>
  <c r="C463" i="1" s="1"/>
  <c r="AU75" i="1"/>
  <c r="E218" i="9" s="1"/>
  <c r="C25" i="9"/>
  <c r="CE74" i="1"/>
  <c r="C464" i="1" s="1"/>
  <c r="H121" i="9"/>
  <c r="F88" i="9"/>
  <c r="O751" i="1"/>
  <c r="T75" i="1"/>
  <c r="N751" i="1" s="1"/>
  <c r="D25" i="9"/>
  <c r="F121" i="9"/>
  <c r="I24" i="9"/>
  <c r="O740" i="1"/>
  <c r="AQ75" i="1"/>
  <c r="H186" i="9" s="1"/>
  <c r="AM75" i="1"/>
  <c r="N770" i="1" s="1"/>
  <c r="AT75" i="1"/>
  <c r="N777" i="1" s="1"/>
  <c r="W75" i="1"/>
  <c r="N754" i="1" s="1"/>
  <c r="C153" i="9"/>
  <c r="AH75" i="1"/>
  <c r="F154" i="9" s="1"/>
  <c r="O742" i="1"/>
  <c r="D56" i="9"/>
  <c r="K75" i="1"/>
  <c r="N742" i="1" s="1"/>
  <c r="C121" i="9"/>
  <c r="O763" i="1"/>
  <c r="D152" i="9"/>
  <c r="I184" i="9"/>
  <c r="AR75" i="1"/>
  <c r="N775" i="1" s="1"/>
  <c r="O775" i="1"/>
  <c r="C57" i="9"/>
  <c r="Z75" i="1"/>
  <c r="E122" i="9" s="1"/>
  <c r="E56" i="9"/>
  <c r="O743" i="1"/>
  <c r="O755" i="1"/>
  <c r="C120" i="9"/>
  <c r="AJ75" i="1"/>
  <c r="N767" i="1" s="1"/>
  <c r="O767" i="1"/>
  <c r="H152" i="9"/>
  <c r="L75" i="1"/>
  <c r="N743" i="1" s="1"/>
  <c r="AL75" i="1"/>
  <c r="N769" i="1" s="1"/>
  <c r="C184" i="9"/>
  <c r="O769" i="1"/>
  <c r="H153" i="9"/>
  <c r="G185" i="9"/>
  <c r="F89" i="9"/>
  <c r="C152" i="9"/>
  <c r="O762" i="1"/>
  <c r="AE75" i="1"/>
  <c r="C154" i="9" s="1"/>
  <c r="H89" i="9"/>
  <c r="O738" i="1"/>
  <c r="G24" i="9"/>
  <c r="G75" i="1"/>
  <c r="N738" i="1" s="1"/>
  <c r="F153" i="9"/>
  <c r="D185" i="9"/>
  <c r="I185" i="9"/>
  <c r="E153" i="9"/>
  <c r="C217" i="9"/>
  <c r="X75" i="1"/>
  <c r="N755" i="1" s="1"/>
  <c r="F57" i="9"/>
  <c r="C216" i="9"/>
  <c r="O776" i="1"/>
  <c r="AS75" i="1"/>
  <c r="C218" i="9" s="1"/>
  <c r="C75" i="1"/>
  <c r="C26" i="9" s="1"/>
  <c r="AC75" i="1"/>
  <c r="N760" i="1" s="1"/>
  <c r="AF75" i="1"/>
  <c r="D154" i="9" s="1"/>
  <c r="O75" i="1"/>
  <c r="N746" i="1" s="1"/>
  <c r="H56" i="9"/>
  <c r="O746" i="1"/>
  <c r="H75" i="1"/>
  <c r="N739" i="1" s="1"/>
  <c r="U75" i="1"/>
  <c r="G90" i="9" s="1"/>
  <c r="G153" i="9"/>
  <c r="D89" i="9"/>
  <c r="D57" i="9"/>
  <c r="I75" i="1"/>
  <c r="I26" i="9" s="1"/>
  <c r="F120" i="9"/>
  <c r="AA75" i="1"/>
  <c r="N758" i="1" s="1"/>
  <c r="O758" i="1"/>
  <c r="D121" i="9"/>
  <c r="I57" i="9"/>
  <c r="G25" i="9"/>
  <c r="I25" i="9"/>
  <c r="I121" i="9"/>
  <c r="E185" i="9"/>
  <c r="D153" i="9"/>
  <c r="C89" i="9"/>
  <c r="C185" i="9"/>
  <c r="I90" i="9" l="1"/>
  <c r="I154" i="9"/>
  <c r="N778" i="1"/>
  <c r="F58" i="9"/>
  <c r="H26" i="9"/>
  <c r="E58" i="9"/>
  <c r="C90" i="9"/>
  <c r="N750" i="1"/>
  <c r="N763" i="1"/>
  <c r="H122" i="9"/>
  <c r="F90" i="9"/>
  <c r="N752" i="1"/>
  <c r="N734" i="1"/>
  <c r="N779" i="1"/>
  <c r="O816" i="1"/>
  <c r="G154" i="9"/>
  <c r="N736" i="1"/>
  <c r="O815" i="1"/>
  <c r="C58" i="9"/>
  <c r="N745" i="1"/>
  <c r="C122" i="9"/>
  <c r="N765" i="1"/>
  <c r="H90" i="9"/>
  <c r="I186" i="9"/>
  <c r="N749" i="1"/>
  <c r="N737" i="1"/>
  <c r="I58" i="9"/>
  <c r="F186" i="9"/>
  <c r="D58" i="9"/>
  <c r="G26" i="9"/>
  <c r="H154" i="9"/>
  <c r="I376" i="9"/>
  <c r="I122" i="9"/>
  <c r="F122" i="9"/>
  <c r="H58" i="9"/>
  <c r="N762" i="1"/>
  <c r="N773" i="1"/>
  <c r="E186" i="9"/>
  <c r="N757" i="1"/>
  <c r="D218" i="9"/>
  <c r="N774" i="1"/>
  <c r="I377" i="9"/>
  <c r="N735" i="1"/>
  <c r="N756" i="1"/>
  <c r="E154" i="9"/>
  <c r="C186" i="9"/>
  <c r="CE75" i="1"/>
  <c r="N776" i="1"/>
  <c r="N740" i="1"/>
  <c r="D186" i="9"/>
  <c r="N815" i="1" l="1"/>
  <c r="N816" i="1"/>
  <c r="C465" i="1"/>
  <c r="K612" i="1"/>
  <c r="I378" i="9"/>
  <c r="K687" i="1" l="1"/>
  <c r="M687" i="1" s="1"/>
  <c r="K686" i="1"/>
  <c r="M686" i="1" s="1"/>
  <c r="K682" i="1"/>
  <c r="M682" i="1" s="1"/>
  <c r="K696" i="1"/>
  <c r="M696" i="1" s="1"/>
  <c r="K698" i="1"/>
  <c r="M698" i="1" s="1"/>
  <c r="K691" i="1"/>
  <c r="M691" i="1" s="1"/>
  <c r="K701" i="1"/>
  <c r="M701" i="1" s="1"/>
  <c r="K699" i="1"/>
  <c r="M699" i="1" s="1"/>
  <c r="K707" i="1"/>
  <c r="M707" i="1" s="1"/>
  <c r="K680" i="1"/>
  <c r="M680" i="1" s="1"/>
  <c r="K705" i="1"/>
  <c r="M705" i="1" s="1"/>
  <c r="K674" i="1"/>
  <c r="M674" i="1" s="1"/>
  <c r="K679" i="1"/>
  <c r="M679" i="1" s="1"/>
  <c r="K708" i="1"/>
  <c r="M708" i="1" s="1"/>
  <c r="K704" i="1"/>
  <c r="M704" i="1" s="1"/>
  <c r="K692" i="1"/>
  <c r="M692" i="1" s="1"/>
  <c r="K711" i="1"/>
  <c r="M711" i="1" s="1"/>
  <c r="K670" i="1"/>
  <c r="M670" i="1" s="1"/>
  <c r="K709" i="1"/>
  <c r="M709" i="1" s="1"/>
  <c r="K681" i="1"/>
  <c r="M681" i="1" s="1"/>
  <c r="K693" i="1"/>
  <c r="M693" i="1" s="1"/>
  <c r="K671" i="1"/>
  <c r="M671" i="1" s="1"/>
  <c r="K690" i="1"/>
  <c r="M690" i="1" s="1"/>
  <c r="K668" i="1"/>
  <c r="K669" i="1"/>
  <c r="M669" i="1" s="1"/>
  <c r="K672" i="1"/>
  <c r="M672" i="1" s="1"/>
  <c r="K688" i="1"/>
  <c r="M688" i="1" s="1"/>
  <c r="K700" i="1"/>
  <c r="M700" i="1" s="1"/>
  <c r="K712" i="1"/>
  <c r="M712" i="1" s="1"/>
  <c r="K684" i="1"/>
  <c r="M684" i="1" s="1"/>
  <c r="K689" i="1"/>
  <c r="M689" i="1" s="1"/>
  <c r="K706" i="1"/>
  <c r="M706" i="1" s="1"/>
  <c r="K685" i="1"/>
  <c r="M685" i="1" s="1"/>
  <c r="K676" i="1"/>
  <c r="M676" i="1" s="1"/>
  <c r="K694" i="1"/>
  <c r="M694" i="1" s="1"/>
  <c r="K677" i="1"/>
  <c r="M677" i="1" s="1"/>
  <c r="K683" i="1"/>
  <c r="M683" i="1" s="1"/>
  <c r="K675" i="1"/>
  <c r="M675" i="1" s="1"/>
  <c r="K695" i="1"/>
  <c r="M695" i="1" s="1"/>
  <c r="K710" i="1"/>
  <c r="M710" i="1" s="1"/>
  <c r="K678" i="1"/>
  <c r="M678" i="1" s="1"/>
  <c r="K697" i="1"/>
  <c r="M697" i="1" s="1"/>
  <c r="K703" i="1"/>
  <c r="M703" i="1" s="1"/>
  <c r="K702" i="1"/>
  <c r="M702" i="1" s="1"/>
  <c r="K673" i="1"/>
  <c r="M673" i="1" s="1"/>
  <c r="K713" i="1"/>
  <c r="M713" i="1" s="1"/>
  <c r="K715" i="1" l="1"/>
  <c r="M668" i="1"/>
  <c r="Y767" i="1"/>
  <c r="H151" i="9"/>
  <c r="Y750" i="1"/>
  <c r="E87" i="9"/>
  <c r="Y737" i="1"/>
  <c r="F23" i="9"/>
  <c r="Y774" i="1"/>
  <c r="H183" i="9"/>
  <c r="E119" i="9"/>
  <c r="Y757" i="1"/>
  <c r="Y761" i="1"/>
  <c r="I119" i="9"/>
  <c r="Y779" i="1"/>
  <c r="F215" i="9"/>
  <c r="D87" i="9"/>
  <c r="Y749" i="1"/>
  <c r="E215" i="9"/>
  <c r="Y778" i="1"/>
  <c r="Y759" i="1"/>
  <c r="G119" i="9"/>
  <c r="G55" i="9"/>
  <c r="Y745" i="1"/>
  <c r="E151" i="9"/>
  <c r="Y764" i="1"/>
  <c r="Y772" i="1"/>
  <c r="F183" i="9"/>
  <c r="Y755" i="1"/>
  <c r="C119" i="9"/>
  <c r="H23" i="9"/>
  <c r="Y739" i="1"/>
  <c r="I151" i="9"/>
  <c r="Y768" i="1"/>
  <c r="Y743" i="1"/>
  <c r="E55" i="9"/>
  <c r="Y766" i="1"/>
  <c r="G151" i="9"/>
  <c r="Y747" i="1"/>
  <c r="I55" i="9"/>
  <c r="Y740" i="1"/>
  <c r="I23" i="9"/>
  <c r="Y762" i="1"/>
  <c r="C151" i="9"/>
  <c r="Y765" i="1"/>
  <c r="F151" i="9"/>
  <c r="C55" i="9"/>
  <c r="Y741" i="1"/>
  <c r="I87" i="9"/>
  <c r="Y754" i="1"/>
  <c r="I183" i="9"/>
  <c r="Y775" i="1"/>
  <c r="E183" i="9"/>
  <c r="Y771" i="1"/>
  <c r="Y748" i="1"/>
  <c r="C87" i="9"/>
  <c r="Y776" i="1"/>
  <c r="C215" i="9"/>
  <c r="Y756" i="1"/>
  <c r="D119" i="9"/>
  <c r="H119" i="9"/>
  <c r="Y760" i="1"/>
  <c r="Y742" i="1"/>
  <c r="D55" i="9"/>
  <c r="G23" i="9"/>
  <c r="Y738" i="1"/>
  <c r="E23" i="9"/>
  <c r="Y736" i="1"/>
  <c r="H55" i="9"/>
  <c r="Y746" i="1"/>
  <c r="G87" i="9"/>
  <c r="Y752" i="1"/>
  <c r="F119" i="9"/>
  <c r="Y758" i="1"/>
  <c r="Y770" i="1"/>
  <c r="D183" i="9"/>
  <c r="Y769" i="1"/>
  <c r="C183" i="9"/>
  <c r="D151" i="9"/>
  <c r="Y763" i="1"/>
  <c r="Y744" i="1"/>
  <c r="F55" i="9"/>
  <c r="F87" i="9"/>
  <c r="Y751" i="1"/>
  <c r="Y735" i="1"/>
  <c r="D23" i="9"/>
  <c r="Y777" i="1"/>
  <c r="D215" i="9"/>
  <c r="Y773" i="1"/>
  <c r="G183" i="9"/>
  <c r="Y753" i="1"/>
  <c r="H87" i="9"/>
  <c r="C23" i="9" l="1"/>
  <c r="Y734" i="1"/>
  <c r="Y815" i="1" s="1"/>
  <c r="M715" i="1"/>
</calcChain>
</file>

<file path=xl/sharedStrings.xml><?xml version="1.0" encoding="utf-8"?>
<sst xmlns="http://schemas.openxmlformats.org/spreadsheetml/2006/main" count="5244" uniqueCount="1388">
  <si>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</si>
  <si>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</si>
  <si>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</si>
  <si>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</si>
  <si>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</si>
  <si>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</si>
  <si>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</si>
  <si>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</si>
  <si>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</si>
  <si>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</si>
  <si>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</si>
  <si>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</si>
  <si>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</si>
  <si>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</si>
  <si>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</si>
  <si>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</si>
  <si>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</si>
  <si>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</si>
  <si>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</si>
  <si>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</si>
  <si>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</si>
  <si>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</si>
  <si>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</si>
  <si>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</si>
  <si>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</si>
  <si>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</si>
  <si>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</si>
  <si>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</si>
  <si>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</si>
  <si>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</si>
  <si>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</si>
  <si>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</si>
  <si>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</si>
  <si>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</si>
  <si>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</si>
  <si>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</si>
  <si>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</si>
  <si>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</si>
  <si>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</si>
  <si>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</si>
  <si>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</si>
  <si>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</si>
  <si>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</si>
  <si>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</si>
  <si>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</si>
  <si>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</si>
  <si>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</si>
  <si>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</si>
  <si>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</si>
  <si>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</si>
  <si>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</si>
  <si>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</si>
  <si>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</si>
  <si>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</si>
  <si>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</si>
  <si>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</si>
  <si>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</si>
  <si>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</si>
  <si>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</si>
  <si>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</si>
  <si>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</si>
  <si>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</si>
  <si>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</si>
  <si>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</si>
  <si>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</si>
  <si>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</si>
  <si>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</si>
  <si>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</si>
  <si>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</si>
  <si>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</si>
  <si>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</si>
  <si>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</si>
  <si>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</si>
  <si>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</si>
  <si>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</si>
  <si>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</si>
  <si>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</si>
  <si>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</si>
  <si>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</si>
  <si>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</si>
  <si>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</si>
  <si>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</si>
  <si>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</si>
  <si>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</si>
  <si>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</si>
  <si>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</si>
  <si>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</si>
  <si>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</si>
  <si>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</si>
  <si>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</si>
  <si>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</si>
  <si>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</si>
  <si>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</si>
  <si>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</si>
  <si>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</si>
  <si>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</si>
  <si>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</si>
  <si>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</si>
  <si>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</si>
  <si>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</si>
  <si>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</si>
  <si>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</si>
  <si>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</si>
  <si>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</si>
  <si>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</si>
  <si>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</si>
  <si>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</si>
  <si>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</si>
  <si>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</si>
  <si>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</si>
  <si>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</si>
  <si>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</si>
  <si>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</si>
  <si>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</si>
  <si>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</si>
  <si>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</si>
  <si>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</si>
  <si>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</si>
  <si>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</si>
  <si>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</si>
  <si>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</si>
  <si>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</si>
  <si>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</si>
  <si>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</si>
  <si>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</si>
  <si>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</si>
  <si>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</si>
  <si>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</si>
  <si>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</si>
  <si>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</si>
  <si>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</si>
  <si>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</si>
  <si>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</si>
  <si>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</si>
  <si>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</si>
  <si>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</si>
  <si>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</si>
  <si>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</si>
  <si>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</si>
  <si>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</si>
  <si>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</si>
  <si>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</si>
  <si>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</si>
  <si>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</si>
  <si>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</si>
  <si>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</si>
  <si>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</si>
  <si>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</si>
  <si>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</si>
  <si>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</si>
  <si>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</si>
  <si>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</si>
  <si>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</si>
  <si>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</si>
  <si>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</si>
  <si>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</si>
  <si>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</si>
  <si>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</si>
  <si>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</si>
  <si>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</si>
  <si>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</si>
  <si>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</si>
  <si>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</si>
  <si>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</si>
  <si>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</si>
  <si>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</si>
  <si>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</si>
  <si>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</si>
  <si>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</si>
  <si>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</si>
  <si>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</si>
  <si>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</si>
  <si>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</si>
  <si>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</si>
  <si>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</si>
  <si>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</si>
  <si>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</si>
  <si>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</si>
  <si>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</si>
  <si>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</si>
  <si>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</si>
  <si>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</si>
  <si>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</si>
  <si>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</si>
  <si>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</si>
  <si>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</si>
  <si>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</si>
  <si>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</si>
  <si>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</si>
  <si>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</si>
  <si>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</si>
  <si>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</si>
  <si>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</si>
  <si>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</si>
  <si>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</si>
  <si>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</si>
  <si>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</si>
  <si>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</si>
  <si>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</si>
  <si>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</si>
  <si>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</si>
  <si>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</si>
  <si>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</si>
  <si>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</si>
  <si>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</si>
  <si>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</si>
  <si>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</si>
  <si>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</si>
  <si>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</si>
  <si>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</si>
  <si>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</si>
  <si>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</si>
  <si>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</si>
  <si>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</si>
  <si>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</si>
  <si>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</si>
  <si>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</si>
  <si>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</si>
  <si>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</si>
  <si>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</si>
  <si>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</si>
  <si>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</si>
  <si>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</si>
  <si>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</si>
  <si>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</si>
  <si>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</si>
  <si>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</si>
  <si>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</si>
  <si>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</si>
  <si>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</si>
  <si>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</si>
  <si>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</si>
  <si>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</si>
  <si>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</si>
  <si>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</si>
  <si>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</si>
  <si>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</si>
  <si>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</si>
  <si>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</si>
  <si>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</si>
  <si>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</si>
  <si>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</si>
  <si>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</si>
  <si>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</si>
  <si>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</si>
  <si>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</si>
  <si>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</si>
  <si>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</si>
  <si>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</si>
  <si>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</si>
  <si>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</si>
  <si>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</si>
  <si>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</si>
  <si>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</si>
  <si>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</si>
  <si>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</si>
  <si>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</si>
  <si>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</si>
  <si>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</si>
  <si>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</si>
  <si>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</si>
  <si>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</si>
  <si>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</si>
  <si>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</si>
  <si>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</si>
  <si>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</si>
  <si>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</si>
  <si>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</si>
  <si>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</si>
  <si>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</si>
  <si>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</si>
  <si>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</si>
  <si>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</si>
  <si>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</si>
  <si>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</si>
  <si>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</si>
  <si>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</si>
  <si>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</si>
  <si>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</si>
  <si>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</si>
  <si>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</si>
  <si>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</si>
  <si>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</si>
  <si>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</si>
  <si>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</si>
  <si>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</si>
  <si>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</si>
  <si>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</si>
  <si>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</si>
  <si>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</si>
  <si>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</si>
  <si>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</si>
  <si>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</si>
  <si>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</si>
  <si>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</si>
  <si>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</si>
  <si>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</si>
  <si>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</si>
  <si>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</si>
  <si>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</si>
  <si>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</si>
  <si>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</si>
  <si>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</si>
  <si>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</si>
  <si>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</si>
  <si>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</si>
  <si>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</si>
  <si>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</si>
  <si>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</si>
  <si>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</si>
  <si>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</si>
  <si>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</si>
  <si>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</si>
  <si>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</si>
  <si>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</si>
  <si>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</si>
  <si>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</si>
  <si>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</si>
  <si>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</si>
  <si>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</si>
  <si>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</si>
  <si>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</si>
  <si>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</si>
  <si>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</si>
  <si>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</si>
  <si>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</si>
  <si>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</si>
  <si>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</si>
  <si>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</si>
  <si>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</si>
  <si>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</si>
  <si>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</si>
  <si>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</si>
  <si>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</si>
  <si>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</si>
  <si>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</si>
  <si>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</si>
  <si>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</si>
  <si>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</si>
  <si>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</si>
  <si>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</si>
  <si>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</si>
  <si>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</si>
  <si>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</si>
  <si>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</si>
  <si>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</si>
  <si>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</si>
  <si>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</si>
  <si>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</si>
  <si>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</si>
  <si>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</si>
  <si>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</si>
  <si>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</si>
  <si>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</si>
  <si>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</si>
  <si>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</si>
  <si>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</si>
  <si>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</si>
  <si>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</si>
  <si>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</si>
  <si>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</si>
  <si>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</si>
  <si>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</si>
  <si>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</si>
  <si>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</si>
  <si>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</si>
  <si>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</si>
  <si>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</si>
  <si>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</si>
  <si>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</si>
  <si>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</si>
  <si>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</si>
  <si>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</si>
  <si>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</si>
  <si>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</si>
  <si>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</si>
  <si>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</si>
  <si>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</si>
  <si>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</si>
  <si>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</si>
  <si>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</si>
  <si>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</si>
  <si>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</si>
  <si>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</si>
  <si>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</si>
  <si>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</si>
  <si>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</si>
  <si>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</si>
  <si>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</si>
  <si>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</si>
  <si>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</si>
  <si>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</si>
  <si>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</si>
  <si>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</si>
  <si>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</si>
  <si>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</si>
  <si>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</si>
  <si>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</si>
  <si>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</si>
  <si>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</si>
  <si>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</si>
  <si>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</si>
  <si>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</si>
  <si>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</si>
  <si>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</si>
  <si>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</si>
  <si>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</si>
  <si>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</si>
  <si>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</si>
  <si>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</si>
  <si>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</si>
  <si>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</si>
  <si>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</si>
  <si>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</si>
  <si>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</si>
  <si>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</si>
  <si>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</si>
  <si>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</si>
  <si>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</si>
  <si>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</si>
  <si>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</si>
  <si>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</si>
  <si>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</si>
  <si>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</si>
  <si>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</si>
  <si>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</si>
  <si>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</si>
  <si>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</si>
  <si>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</si>
  <si>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</si>
  <si>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</si>
  <si>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</si>
  <si>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</si>
  <si>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</si>
  <si>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</si>
  <si>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</si>
  <si>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</si>
  <si>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</si>
  <si>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</si>
  <si>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</si>
  <si>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</si>
  <si>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</si>
  <si>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</si>
  <si>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</si>
  <si>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</si>
  <si>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</si>
  <si>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</si>
  <si>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</si>
  <si>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</si>
  <si>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</si>
  <si>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</si>
  <si>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</si>
  <si>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</si>
  <si>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</si>
  <si>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</si>
  <si>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</si>
  <si>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</si>
  <si>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</si>
  <si>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</si>
  <si>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</si>
  <si>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</si>
  <si>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</si>
  <si>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</si>
  <si>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</si>
  <si>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</si>
  <si>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</si>
  <si>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</si>
  <si>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</si>
  <si>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</si>
  <si>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</si>
  <si>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</si>
  <si>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</si>
  <si>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</si>
  <si>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</si>
  <si>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</si>
  <si>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</si>
  <si>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</si>
  <si>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</si>
  <si>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</si>
  <si>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</si>
  <si>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</si>
  <si>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</si>
  <si>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</si>
  <si>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</si>
  <si>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</si>
  <si>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</si>
  <si>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</si>
  <si>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</si>
  <si>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</si>
  <si>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</si>
  <si>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</si>
  <si>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</si>
  <si>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</si>
  <si>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</si>
  <si>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</si>
  <si>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</si>
  <si>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</si>
  <si>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</si>
  <si>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</si>
  <si>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</si>
  <si>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</si>
  <si>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</si>
  <si>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</si>
  <si>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</si>
  <si>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</si>
  <si>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</si>
  <si>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</si>
  <si>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</si>
  <si>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</si>
  <si>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</si>
  <si>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</si>
  <si>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</si>
  <si>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</si>
  <si>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</si>
  <si>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</si>
  <si>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</si>
  <si>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</si>
  <si>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</si>
  <si>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</si>
  <si>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</si>
  <si>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</si>
  <si>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</si>
  <si>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</si>
  <si>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</si>
  <si>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</si>
  <si>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</si>
  <si>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</si>
  <si>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</si>
  <si>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</si>
  <si>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</si>
  <si>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</si>
  <si>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</si>
  <si>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</si>
  <si>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</si>
  <si>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</si>
  <si>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</si>
  <si>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</si>
  <si>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</si>
  <si>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</si>
  <si>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</si>
  <si>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</si>
  <si>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</si>
  <si>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</si>
  <si>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</si>
  <si>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</si>
  <si>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</si>
  <si>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</si>
  <si>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</si>
  <si>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</si>
  <si>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</si>
  <si>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</si>
  <si>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</si>
  <si>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</si>
  <si>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</si>
  <si>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</si>
  <si>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</si>
  <si>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</si>
  <si>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</si>
  <si>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</si>
  <si>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</si>
  <si>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</si>
  <si>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</si>
  <si>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</si>
  <si>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</si>
  <si>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</si>
  <si>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</si>
  <si>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</si>
  <si>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</si>
  <si>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</si>
  <si>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</si>
  <si>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</si>
  <si>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</si>
  <si>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</si>
  <si>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</si>
  <si>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</si>
  <si>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</si>
  <si>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</si>
  <si>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</si>
  <si>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</si>
  <si>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</si>
  <si>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</si>
  <si>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</si>
  <si>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</si>
  <si>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</si>
  <si>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</si>
  <si>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</si>
  <si>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</si>
  <si>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</si>
  <si>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</si>
  <si>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</si>
  <si>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</si>
  <si>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</si>
  <si>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</si>
  <si>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</si>
  <si>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</si>
  <si>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</si>
  <si>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</si>
  <si>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</si>
  <si>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</si>
  <si>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</si>
  <si>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</si>
  <si>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</si>
  <si>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</si>
  <si>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</si>
  <si>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</si>
  <si>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</si>
  <si>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</si>
  <si>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</si>
  <si>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</si>
  <si>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</si>
  <si>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</si>
  <si>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</si>
  <si>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</si>
  <si>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</si>
  <si>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</si>
  <si>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</si>
  <si>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</si>
  <si>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</si>
  <si>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</si>
  <si>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</si>
  <si>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</si>
  <si>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</si>
  <si>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</si>
  <si>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</si>
  <si>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</si>
  <si>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</si>
  <si>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</si>
  <si>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</si>
  <si>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</si>
  <si>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</si>
  <si>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</si>
  <si>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</si>
  <si>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</si>
  <si>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</si>
  <si>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</si>
  <si>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</si>
  <si>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</si>
  <si>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</si>
  <si>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</si>
  <si>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</si>
  <si>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</si>
  <si>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</si>
  <si>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</si>
  <si>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</si>
  <si>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</si>
  <si>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</si>
  <si>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</si>
  <si>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</si>
  <si>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</si>
  <si>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</si>
  <si>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</si>
  <si>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</si>
  <si>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</si>
  <si>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</si>
  <si>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</si>
  <si>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</si>
  <si>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</si>
  <si>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</si>
  <si>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</si>
  <si>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</si>
  <si>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</si>
  <si>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</si>
  <si>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</si>
  <si>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</si>
  <si>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</si>
  <si>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</si>
  <si>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</si>
  <si>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</si>
  <si>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</si>
  <si>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</si>
  <si>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</si>
  <si>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</si>
  <si>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</si>
  <si>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</si>
  <si>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</si>
  <si>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</si>
  <si>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</si>
  <si>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</si>
  <si>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</si>
  <si>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</si>
  <si>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</si>
  <si>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</si>
  <si>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</si>
  <si>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</si>
  <si>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</si>
  <si>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</si>
  <si>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</si>
  <si>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</si>
  <si>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</si>
  <si>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</si>
  <si>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</si>
  <si>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</si>
  <si>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</si>
  <si>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</si>
  <si>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</si>
  <si>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</si>
  <si>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</si>
  <si>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</si>
  <si>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</si>
  <si>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</si>
  <si>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</si>
  <si>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</si>
  <si>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</si>
  <si>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</si>
  <si>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</si>
  <si>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</si>
  <si>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</si>
  <si>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</si>
  <si>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</si>
  <si>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</si>
  <si>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</si>
  <si>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</si>
  <si>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</si>
  <si>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</si>
  <si>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</si>
  <si>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</si>
  <si>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</si>
  <si>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</si>
  <si>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</si>
  <si>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</si>
  <si>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</si>
  <si>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</si>
  <si>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</si>
  <si>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</si>
  <si>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</si>
  <si>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</si>
  <si>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</si>
  <si>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</si>
  <si>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</si>
  <si>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</si>
  <si>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</si>
  <si>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</si>
  <si>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</si>
  <si>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</si>
  <si>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</si>
  <si>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</si>
  <si>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</si>
  <si>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</si>
  <si>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</si>
  <si>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</si>
  <si>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</si>
  <si>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</si>
  <si>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</si>
  <si>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</si>
  <si>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</si>
  <si>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</si>
  <si>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</si>
  <si>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</si>
  <si>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</si>
  <si>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</si>
  <si>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</si>
  <si>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</si>
  <si>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</si>
  <si>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</si>
  <si>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</si>
  <si>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</si>
  <si>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</si>
  <si>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</si>
  <si>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</si>
  <si>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</si>
  <si>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</si>
  <si>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</si>
  <si>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</si>
  <si>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</si>
  <si>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</si>
  <si>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</si>
  <si>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</si>
  <si>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</si>
  <si>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</si>
  <si>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</si>
  <si>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</si>
  <si>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</si>
  <si>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</si>
  <si>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</si>
  <si>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</si>
  <si>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</si>
  <si>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</si>
  <si>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</si>
  <si>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</si>
  <si>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</si>
  <si>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</si>
  <si>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</si>
  <si>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</si>
  <si>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</si>
  <si>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</si>
  <si>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</si>
  <si>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</si>
  <si>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</si>
  <si>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</si>
  <si>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</si>
  <si>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</si>
  <si>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</si>
  <si>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</si>
  <si>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</si>
  <si>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</si>
  <si>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</si>
  <si>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</si>
  <si>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</si>
  <si>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</si>
  <si>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</si>
  <si>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</si>
  <si>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</si>
  <si>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</si>
  <si>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</si>
  <si>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</si>
  <si>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</si>
  <si>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</si>
  <si>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</si>
  <si>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</si>
  <si>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</si>
  <si>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</si>
  <si>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</si>
  <si>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</si>
  <si>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</si>
  <si>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</si>
  <si>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</si>
  <si>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</si>
  <si>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</si>
  <si>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</si>
  <si>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</si>
  <si>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</si>
  <si>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</si>
  <si>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</si>
  <si>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</si>
  <si>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</si>
  <si>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</si>
  <si>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</si>
  <si>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</si>
  <si>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</si>
  <si>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</si>
  <si>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</si>
  <si>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</si>
  <si>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</si>
  <si>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</si>
  <si>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</si>
  <si>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</si>
  <si>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</si>
  <si>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</si>
  <si>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</si>
  <si>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</si>
  <si>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</si>
  <si>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</si>
  <si>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</si>
  <si>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</si>
  <si>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</si>
  <si>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</si>
  <si>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</si>
  <si>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</si>
  <si>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</si>
  <si>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</si>
  <si>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</si>
  <si>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</si>
  <si>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</si>
  <si>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</si>
  <si>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</si>
  <si>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</si>
  <si>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</si>
  <si>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</si>
  <si>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</si>
  <si>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</si>
  <si>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</si>
  <si>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</si>
  <si>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</si>
  <si>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</si>
  <si>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</si>
  <si>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</si>
  <si>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</si>
  <si>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</si>
  <si>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</si>
  <si>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</si>
  <si>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</si>
  <si>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</si>
  <si>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</si>
  <si>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</si>
  <si>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</si>
  <si>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</si>
  <si>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</si>
  <si>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</si>
  <si>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</si>
  <si>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</si>
  <si>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</si>
  <si>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</si>
  <si>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</si>
  <si>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</si>
  <si>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</si>
  <si>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</si>
  <si>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</si>
  <si>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</si>
  <si>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</si>
  <si>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</si>
  <si>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</si>
  <si>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</si>
  <si>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</si>
  <si>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</si>
  <si>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</si>
  <si>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</si>
  <si>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</si>
  <si>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</si>
  <si>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</si>
  <si>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</si>
  <si>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</si>
  <si>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</si>
  <si>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</si>
  <si>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</si>
  <si>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</si>
  <si>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</si>
  <si>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</si>
  <si>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</si>
  <si>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</si>
  <si>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</si>
  <si>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</si>
  <si>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</si>
  <si>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</si>
  <si>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</si>
  <si>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</si>
  <si>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</si>
  <si>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</si>
  <si>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</si>
  <si>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</si>
  <si>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</si>
  <si>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</si>
  <si>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</si>
  <si>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</si>
  <si>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</si>
  <si>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</si>
  <si>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</si>
  <si>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</si>
  <si>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</si>
  <si>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</si>
  <si>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</si>
  <si>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</si>
  <si>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</si>
  <si>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</si>
  <si>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</si>
  <si>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</si>
  <si>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</si>
  <si>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</si>
  <si>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</si>
  <si>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</si>
  <si>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</si>
  <si>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</si>
  <si>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</si>
  <si>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</si>
  <si>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</si>
  <si>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</si>
  <si>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</si>
  <si>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</si>
  <si>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</si>
  <si>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</si>
  <si>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</si>
  <si>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</si>
  <si>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</si>
  <si>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</si>
  <si>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</si>
  <si>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</si>
  <si>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</si>
  <si>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</si>
  <si>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</si>
  <si>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</si>
  <si>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</si>
  <si>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</si>
  <si>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</si>
  <si>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</si>
  <si>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</si>
  <si>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</si>
  <si>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</si>
  <si>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</si>
  <si>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</si>
  <si>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</si>
  <si>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</si>
  <si>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</si>
  <si>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</si>
  <si>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</si>
  <si>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</si>
  <si>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</si>
  <si>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</si>
  <si>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</si>
  <si>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</si>
  <si>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</si>
  <si>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</si>
  <si>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</si>
  <si>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</si>
  <si>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</si>
  <si>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</si>
  <si>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</si>
  <si>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</si>
  <si>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</si>
  <si>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</si>
  <si>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</si>
  <si>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</si>
  <si>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</si>
  <si>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</si>
  <si>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</si>
  <si>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</si>
  <si>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</si>
  <si>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</si>
  <si>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</si>
  <si>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</si>
  <si>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</si>
  <si>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</si>
  <si>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</si>
  <si>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</si>
  <si>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</si>
  <si>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</si>
  <si>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</si>
  <si>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</si>
  <si>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</si>
  <si>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</si>
  <si>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</si>
  <si>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</si>
  <si>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</si>
  <si>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</si>
  <si>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</si>
  <si>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</si>
  <si>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</si>
  <si>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</si>
  <si>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</si>
  <si>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</si>
  <si>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</si>
  <si>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</si>
  <si>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</si>
  <si>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</si>
  <si>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</si>
  <si>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</si>
  <si>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</si>
  <si>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</si>
  <si>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</si>
  <si>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</si>
  <si>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</si>
  <si>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</si>
  <si>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</si>
  <si>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</si>
  <si>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</si>
  <si>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</si>
  <si>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</si>
  <si>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</si>
  <si>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</si>
  <si>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</si>
  <si>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</si>
  <si>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</si>
  <si>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</si>
  <si>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</si>
  <si>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</si>
  <si>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</si>
  <si>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</si>
  <si>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</si>
  <si>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</si>
  <si>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</si>
  <si>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</si>
  <si>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</si>
  <si>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</si>
  <si>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</si>
  <si>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</si>
  <si>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</si>
  <si>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</si>
  <si>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</si>
  <si>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</si>
  <si>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</si>
  <si>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</si>
  <si>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</si>
  <si>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</si>
  <si>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</si>
  <si>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</si>
  <si>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</si>
  <si>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</si>
  <si>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</si>
  <si>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</si>
  <si>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</si>
  <si>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</si>
  <si>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</si>
  <si>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</si>
  <si>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</si>
  <si>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</si>
  <si>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</si>
  <si>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</si>
  <si>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</si>
  <si>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</si>
  <si>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</si>
  <si>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</si>
  <si>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</si>
  <si>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</si>
  <si>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</si>
  <si>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</si>
  <si>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</si>
  <si>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</si>
  <si>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</si>
  <si>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</si>
  <si>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</si>
  <si>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</si>
  <si>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</si>
  <si>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</si>
  <si>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</si>
  <si>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</si>
  <si>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</si>
  <si>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</si>
  <si>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</si>
  <si>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</si>
  <si>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</si>
  <si>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</si>
  <si>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</si>
  <si>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</si>
  <si>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</si>
  <si>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</si>
  <si>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</si>
  <si>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</si>
  <si>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</si>
  <si>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</si>
  <si>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</si>
  <si>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</si>
  <si>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</si>
  <si>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</si>
  <si>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</si>
  <si>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</si>
  <si>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</si>
  <si>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</si>
  <si>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</si>
  <si>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</si>
  <si>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</si>
  <si>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</si>
  <si>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</si>
  <si>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</si>
  <si>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</si>
  <si>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</si>
  <si>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</si>
  <si>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</si>
  <si>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</si>
  <si>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</si>
  <si>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</si>
  <si>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</si>
  <si>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</si>
  <si>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</si>
  <si>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</si>
  <si>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</si>
  <si>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</si>
  <si>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</si>
  <si>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</si>
  <si>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</si>
  <si>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</si>
  <si>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</si>
  <si>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</si>
  <si>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</si>
  <si>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</si>
  <si>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</si>
  <si>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</si>
  <si>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</si>
  <si>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</si>
  <si>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</si>
  <si>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</si>
  <si>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</si>
  <si>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</si>
  <si>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</si>
  <si>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</si>
  <si>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</si>
  <si>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</si>
  <si>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</si>
  <si>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</si>
  <si>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</si>
  <si>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</si>
  <si>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</si>
  <si>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</si>
  <si>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</si>
  <si>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</si>
  <si>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</si>
  <si>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</si>
  <si>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</si>
  <si>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</si>
  <si>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</si>
  <si>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</si>
  <si>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</si>
  <si>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</si>
  <si>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</si>
  <si>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</si>
  <si>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</si>
  <si>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</si>
  <si>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</si>
  <si>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</si>
  <si>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</si>
  <si>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</si>
  <si>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</si>
  <si>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</si>
  <si>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</si>
  <si>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</si>
  <si>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</si>
  <si>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</si>
  <si>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</si>
  <si>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</si>
  <si>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</si>
  <si>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</si>
  <si>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</si>
  <si>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</si>
  <si>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</si>
  <si>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</si>
  <si>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</si>
  <si>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</si>
  <si>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</si>
  <si>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</si>
  <si>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</si>
  <si>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</si>
  <si>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</si>
  <si>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</si>
  <si>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</si>
  <si>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</si>
  <si>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</si>
  <si>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</si>
  <si>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</si>
  <si>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</si>
  <si>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</si>
  <si>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</si>
  <si>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</si>
  <si>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</si>
  <si>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</si>
  <si>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</si>
  <si>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</si>
  <si>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</si>
  <si>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</si>
  <si>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</si>
  <si>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</si>
  <si>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</si>
  <si>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</si>
  <si>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</si>
  <si>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</si>
  <si>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</si>
  <si>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</si>
  <si>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</si>
  <si>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</si>
  <si>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</si>
  <si>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</si>
  <si>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</si>
  <si>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</si>
  <si>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</si>
  <si>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</si>
  <si>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</si>
  <si>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</si>
  <si>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</si>
  <si>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</si>
  <si>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</si>
  <si>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</si>
  <si>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</si>
  <si>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</si>
  <si>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</si>
  <si>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</si>
  <si>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</si>
  <si>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</si>
  <si>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</si>
  <si>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</si>
  <si>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</si>
  <si>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</si>
  <si>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</si>
  <si>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</si>
  <si>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</si>
  <si>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</si>
  <si>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</si>
  <si>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</si>
  <si>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</si>
  <si>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</si>
  <si>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</si>
  <si>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</si>
  <si>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</si>
  <si>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</si>
  <si>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</si>
  <si>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</si>
  <si>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</si>
  <si>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</si>
  <si>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</si>
  <si>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 xml:space="preserve">This worksheet is used to save and retrieve Infor Lawson Drill Around mapping information.  Do not Delete This WorkSheet. </t>
  </si>
  <si>
    <t>Created with Query Wizard 10.0.7.155</t>
  </si>
  <si>
    <t>ProductLine</t>
  </si>
  <si>
    <t>SystemCode</t>
  </si>
  <si>
    <t>SSType</t>
  </si>
  <si>
    <t>KeyFields</t>
  </si>
  <si>
    <t>kfn</t>
  </si>
  <si>
    <t>Required</t>
  </si>
  <si>
    <t>MappedFields</t>
  </si>
  <si>
    <t>Type</t>
  </si>
  <si>
    <t>PROD</t>
  </si>
  <si>
    <t>GL</t>
  </si>
  <si>
    <t/>
  </si>
  <si>
    <t>06/30/2021</t>
  </si>
  <si>
    <t>If you have any questions or concerns please call Communty Health Systems at 360-236-4210 or send an e-mail to</t>
  </si>
  <si>
    <t>hos@doh.wa.gov.</t>
  </si>
  <si>
    <t>To submit your report by electronic mail, please send to:</t>
  </si>
  <si>
    <t>06/30/2020</t>
  </si>
  <si>
    <t>142</t>
  </si>
  <si>
    <t>St Michael Medical Center</t>
  </si>
  <si>
    <t>2520 Cherry Avenue</t>
  </si>
  <si>
    <t>Bremerton, WA 98310</t>
  </si>
  <si>
    <t>Kitsap</t>
  </si>
  <si>
    <t>Ketul Patel</t>
  </si>
  <si>
    <t>Mike Fitzgerald</t>
  </si>
  <si>
    <t>Dr. Uli Chi</t>
  </si>
  <si>
    <t>253-588-1711</t>
  </si>
  <si>
    <t>253-588-3001</t>
  </si>
  <si>
    <t>FY20 EKG AU 4905107 rolled into Respiratory Therapy AU 4950107 DOH#7180</t>
  </si>
  <si>
    <t>MRI AU 4815107 Expense and Stat are in line w/revenue</t>
  </si>
  <si>
    <t>FY20 New PED Speech Therapy Silv AU 4351107. Expense increased.</t>
  </si>
  <si>
    <t>FY20 Mapping change from DOH 8330 to 8320 for Stat - Rev &amp; Exp were already aligned correctly</t>
  </si>
  <si>
    <t>St Michael Medical Center   H-0     FYE 06/30/2020</t>
  </si>
  <si>
    <t>2019</t>
  </si>
  <si>
    <t>2020</t>
  </si>
  <si>
    <t>142*2020*A</t>
  </si>
  <si>
    <t>142*2020*6010*A</t>
  </si>
  <si>
    <t>142*2020*6030*A</t>
  </si>
  <si>
    <t>142*2020*6070*A</t>
  </si>
  <si>
    <t>142*2020*6100*A</t>
  </si>
  <si>
    <t>142*2020*6120*A</t>
  </si>
  <si>
    <t>142*2020*6140*A</t>
  </si>
  <si>
    <t>142*2020*6150*A</t>
  </si>
  <si>
    <t>142*2020*6170*A</t>
  </si>
  <si>
    <t>142*2020*6200*A</t>
  </si>
  <si>
    <t>142*2020*6210*A</t>
  </si>
  <si>
    <t>142*2020*6330*A</t>
  </si>
  <si>
    <t>142*2020*6400*A</t>
  </si>
  <si>
    <t>142*2020*7010*A</t>
  </si>
  <si>
    <t>142*2020*7020*A</t>
  </si>
  <si>
    <t>142*2020*7030*A</t>
  </si>
  <si>
    <t>142*2020*7040*A</t>
  </si>
  <si>
    <t>142*2020*7050*A</t>
  </si>
  <si>
    <t>142*2020*7060*A</t>
  </si>
  <si>
    <t>142*2020*7070*A</t>
  </si>
  <si>
    <t>142*2020*7110*A</t>
  </si>
  <si>
    <t>142*2020*7120*A</t>
  </si>
  <si>
    <t>142*2020*7130*A</t>
  </si>
  <si>
    <t>142*2020*7140*A</t>
  </si>
  <si>
    <t>142*2020*7150*A</t>
  </si>
  <si>
    <t>142*2020*7160*A</t>
  </si>
  <si>
    <t>142*2020*7170*A</t>
  </si>
  <si>
    <t>142*2020*7180*A</t>
  </si>
  <si>
    <t>142*2020*7190*A</t>
  </si>
  <si>
    <t>142*2020*7200*A</t>
  </si>
  <si>
    <t>142*2020*7220*A</t>
  </si>
  <si>
    <t>142*2020*7230*A</t>
  </si>
  <si>
    <t>142*2020*7240*A</t>
  </si>
  <si>
    <t>142*2020*7250*A</t>
  </si>
  <si>
    <t>142*2020*7260*A</t>
  </si>
  <si>
    <t>142*2020*7310*A</t>
  </si>
  <si>
    <t>142*2020*7320*A</t>
  </si>
  <si>
    <t>142*2020*7330*A</t>
  </si>
  <si>
    <t>142*2020*7340*A</t>
  </si>
  <si>
    <t>142*2020*7350*A</t>
  </si>
  <si>
    <t>142*2020*7380*A</t>
  </si>
  <si>
    <t>142*2020*7390*A</t>
  </si>
  <si>
    <t>142*2020*7400*A</t>
  </si>
  <si>
    <t>142*2020*7410*A</t>
  </si>
  <si>
    <t>142*2020*7420*A</t>
  </si>
  <si>
    <t>142*2020*7430*A</t>
  </si>
  <si>
    <t>142*2020*7490*A</t>
  </si>
  <si>
    <t>142*2020*8200*A</t>
  </si>
  <si>
    <t>142*2020*8310*A</t>
  </si>
  <si>
    <t>142*2020*8320*A</t>
  </si>
  <si>
    <t>142*2020*8330*A</t>
  </si>
  <si>
    <t>142*2020*8350*A</t>
  </si>
  <si>
    <t>142*2020*8360*A</t>
  </si>
  <si>
    <t>142*2020*8370*A</t>
  </si>
  <si>
    <t>142*2020*8420*A</t>
  </si>
  <si>
    <t>142*2020*8430*A</t>
  </si>
  <si>
    <t>142*2020*8460*A</t>
  </si>
  <si>
    <t>142*2020*8470*A</t>
  </si>
  <si>
    <t>142*2020*8480*A</t>
  </si>
  <si>
    <t>142*2020*8490*A</t>
  </si>
  <si>
    <t>142*2020*8510*A</t>
  </si>
  <si>
    <t>142*2020*8530*A</t>
  </si>
  <si>
    <t>142*2020*8560*A</t>
  </si>
  <si>
    <t>142*2020*8590*A</t>
  </si>
  <si>
    <t>142*2020*8610*A</t>
  </si>
  <si>
    <t>142*2020*8620*A</t>
  </si>
  <si>
    <t>142*2020*8630*A</t>
  </si>
  <si>
    <t>142*2020*8640*A</t>
  </si>
  <si>
    <t>142*2020*8650*A</t>
  </si>
  <si>
    <t>142*2020*8660*A</t>
  </si>
  <si>
    <t>142*2020*8670*A</t>
  </si>
  <si>
    <t>142*2020*8680*A</t>
  </si>
  <si>
    <t>142*2020*8690*A</t>
  </si>
  <si>
    <t>142*2020*8700*A</t>
  </si>
  <si>
    <t>142*2020*8710*A</t>
  </si>
  <si>
    <t>142*2020*8720*A</t>
  </si>
  <si>
    <t>142*2020*8730*A</t>
  </si>
  <si>
    <t>142*2020*8740*A</t>
  </si>
  <si>
    <t>142*2020*8770*A</t>
  </si>
  <si>
    <t>142*2020*8790*A</t>
  </si>
  <si>
    <t>142*2020*9000*A</t>
  </si>
  <si>
    <t>David Nosacka</t>
  </si>
  <si>
    <t>Uli Chi</t>
  </si>
  <si>
    <t>1800 Northwest Myhre Road</t>
  </si>
  <si>
    <t>Silverdale, WA 98383</t>
  </si>
  <si>
    <t>√</t>
  </si>
  <si>
    <t>We changed the way the MRI STAT was captured in FY22.</t>
  </si>
  <si>
    <t>Square footage almost doubled at new campus increased depreciation allocation.</t>
  </si>
  <si>
    <t>Square footage and depreciation increased with the new campus.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</si>
</sst>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3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4.05"/>
      <color indexed="8"/>
      <name val="Times New Roman"/>
      <family val="1"/>
    </font>
    <font>
      <sz val="12"/>
      <color rgb="FF0000FF"/>
      <name val="Calibri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sz val="14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</cellStyleXfs>
  <cellXfs count="29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49" fontId="9" fillId="4" borderId="1" xfId="0" quotePrefix="1" applyNumberFormat="1" applyFont="1" applyFill="1" applyBorder="1" applyProtection="1">
      <protection locked="0"/>
    </xf>
    <xf numFmtId="49" fontId="0" fillId="0" borderId="0" xfId="0" applyNumberFormat="1"/>
    <xf numFmtId="49" fontId="9" fillId="4" borderId="1" xfId="0" quotePrefix="1" applyNumberFormat="1" applyFont="1" applyFill="1" applyBorder="1" applyAlignment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8" fillId="0" borderId="0" xfId="0" applyFont="1" applyAlignment="1">
      <alignment horizontal="center"/>
    </xf>
    <xf numFmtId="37" fontId="4" fillId="8" borderId="2" xfId="0" applyNumberFormat="1" applyFont="1" applyFill="1" applyBorder="1" applyAlignment="1" applyProtection="1"/>
    <xf numFmtId="37" fontId="19" fillId="0" borderId="0" xfId="0" applyFont="1" applyAlignment="1"/>
    <xf numFmtId="37" fontId="4" fillId="9" borderId="2" xfId="0" applyNumberFormat="1" applyFont="1" applyFill="1" applyBorder="1" applyProtection="1"/>
    <xf numFmtId="37" fontId="21" fillId="0" borderId="0" xfId="0" applyFont="1"/>
    <xf numFmtId="37" fontId="19" fillId="0" borderId="0" xfId="0" applyFont="1" applyFill="1" applyAlignment="1"/>
    <xf numFmtId="37" fontId="20" fillId="0" borderId="0" xfId="0" applyFont="1" applyFill="1" applyAlignment="1"/>
    <xf numFmtId="37" fontId="20" fillId="0" borderId="0" xfId="0" applyFont="1" applyAlignment="1"/>
    <xf numFmtId="37" fontId="22" fillId="0" borderId="0" xfId="0" applyFont="1" applyFill="1" applyAlignment="1"/>
    <xf numFmtId="37" fontId="20" fillId="0" borderId="0" xfId="0" applyFont="1" applyFill="1"/>
    <xf numFmtId="37" fontId="19" fillId="8" borderId="0" xfId="0" applyFont="1" applyFill="1" applyAlignment="1"/>
    <xf numFmtId="37" fontId="20" fillId="8" borderId="0" xfId="0" applyFont="1" applyFill="1" applyAlignment="1"/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Comma 2" xfId="5" xr:uid="{00000000-0005-0000-0000-000001000000}"/>
    <cellStyle name="Hyperlink" xfId="2" builtinId="8"/>
    <cellStyle name="Normal" xfId="0" builtinId="0"/>
    <cellStyle name="Normal 3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  <color rgb="FFFFFF99"/>
      <color rgb="FFDCB4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pane xSplit="1" topLeftCell="B1" activePane="topRight" state="frozen"/>
      <selection pane="topRight" activeCell="A41" sqref="A4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29" t="s">
        <v>1231</v>
      </c>
      <c r="B1" s="230"/>
      <c r="C1" s="230"/>
      <c r="D1" s="230"/>
      <c r="E1" s="230"/>
      <c r="F1" s="230"/>
    </row>
    <row r="2" spans="1:6" ht="12.75" customHeight="1" x14ac:dyDescent="0.35">
      <c r="A2" s="230" t="s">
        <v>1232</v>
      </c>
      <c r="B2" s="230"/>
      <c r="C2" s="231"/>
      <c r="D2" s="230"/>
      <c r="E2" s="230"/>
      <c r="F2" s="230"/>
    </row>
    <row r="3" spans="1:6" ht="12.75" customHeight="1" x14ac:dyDescent="0.35">
      <c r="A3" s="199"/>
      <c r="C3" s="232"/>
    </row>
    <row r="4" spans="1:6" ht="12.75" customHeight="1" x14ac:dyDescent="0.35">
      <c r="C4" s="232"/>
    </row>
    <row r="5" spans="1:6" ht="12.75" customHeight="1" x14ac:dyDescent="0.35">
      <c r="A5" s="199" t="s">
        <v>1257</v>
      </c>
      <c r="C5" s="232"/>
    </row>
    <row r="6" spans="1:6" ht="12.75" customHeight="1" x14ac:dyDescent="0.35">
      <c r="A6" s="199" t="s">
        <v>0</v>
      </c>
      <c r="C6" s="232"/>
    </row>
    <row r="7" spans="1:6" ht="12.75" customHeight="1" x14ac:dyDescent="0.35">
      <c r="A7" s="199" t="s">
        <v>1</v>
      </c>
      <c r="C7" s="232"/>
    </row>
    <row r="8" spans="1:6" ht="12.75" customHeight="1" x14ac:dyDescent="0.35">
      <c r="C8" s="232"/>
    </row>
    <row r="9" spans="1:6" ht="12.75" customHeight="1" x14ac:dyDescent="0.35">
      <c r="C9" s="232"/>
    </row>
    <row r="10" spans="1:6" ht="12.75" customHeight="1" x14ac:dyDescent="0.35">
      <c r="A10" s="198" t="s">
        <v>1228</v>
      </c>
      <c r="C10" s="232"/>
    </row>
    <row r="11" spans="1:6" ht="12.75" customHeight="1" x14ac:dyDescent="0.35">
      <c r="A11" s="198" t="s">
        <v>1230</v>
      </c>
      <c r="C11" s="232"/>
    </row>
    <row r="12" spans="1:6" ht="12.75" customHeight="1" x14ac:dyDescent="0.35">
      <c r="C12" s="232"/>
    </row>
    <row r="13" spans="1:6" ht="12.75" customHeight="1" x14ac:dyDescent="0.35">
      <c r="C13" s="232"/>
    </row>
    <row r="14" spans="1:6" ht="12.75" customHeight="1" x14ac:dyDescent="0.35">
      <c r="A14" s="199" t="s">
        <v>2</v>
      </c>
      <c r="C14" s="232"/>
    </row>
    <row r="15" spans="1:6" ht="12.75" customHeight="1" x14ac:dyDescent="0.35">
      <c r="A15" s="280"/>
      <c r="C15" s="232"/>
    </row>
    <row r="16" spans="1:6" ht="12.75" customHeight="1" x14ac:dyDescent="0.35">
      <c r="A16" s="281" t="s">
        <v>1263</v>
      </c>
      <c r="C16" s="232"/>
      <c r="F16" s="277"/>
    </row>
    <row r="17" spans="1:6" ht="12.75" customHeight="1" x14ac:dyDescent="0.35">
      <c r="A17" s="281" t="s">
        <v>1262</v>
      </c>
      <c r="C17" s="277"/>
    </row>
    <row r="18" spans="1:6" ht="12.75" customHeight="1" x14ac:dyDescent="0.35">
      <c r="A18" s="224"/>
      <c r="C18" s="232"/>
    </row>
    <row r="19" spans="1:6" ht="12.75" customHeight="1" x14ac:dyDescent="0.35">
      <c r="C19" s="232"/>
    </row>
    <row r="20" spans="1:6" ht="12.75" customHeight="1" x14ac:dyDescent="0.35">
      <c r="A20" s="268" t="s">
        <v>1233</v>
      </c>
      <c r="B20" s="268"/>
      <c r="C20" s="278"/>
      <c r="D20" s="268"/>
      <c r="E20" s="268"/>
      <c r="F20" s="268"/>
    </row>
    <row r="21" spans="1:6" ht="22.5" customHeight="1" x14ac:dyDescent="0.35">
      <c r="A21" s="199"/>
      <c r="C21" s="232"/>
    </row>
    <row r="22" spans="1:6" ht="12.65" customHeight="1" x14ac:dyDescent="0.35">
      <c r="A22" s="233" t="s">
        <v>1253</v>
      </c>
      <c r="B22" s="234"/>
      <c r="C22" s="235"/>
      <c r="D22" s="233"/>
      <c r="E22" s="233"/>
    </row>
    <row r="23" spans="1:6" ht="12.65" customHeight="1" x14ac:dyDescent="0.35">
      <c r="B23" s="199"/>
      <c r="C23" s="232"/>
    </row>
    <row r="24" spans="1:6" ht="12.65" customHeight="1" x14ac:dyDescent="0.35">
      <c r="A24" s="236" t="s">
        <v>3</v>
      </c>
      <c r="C24" s="232"/>
    </row>
    <row r="25" spans="1:6" ht="12.65" customHeight="1" x14ac:dyDescent="0.35">
      <c r="A25" s="198" t="s">
        <v>1234</v>
      </c>
      <c r="C25" s="232"/>
    </row>
    <row r="26" spans="1:6" ht="12.65" customHeight="1" x14ac:dyDescent="0.35">
      <c r="A26" s="199" t="s">
        <v>4</v>
      </c>
      <c r="C26" s="232"/>
    </row>
    <row r="27" spans="1:6" ht="12.65" customHeight="1" x14ac:dyDescent="0.35">
      <c r="A27" s="198" t="s">
        <v>1235</v>
      </c>
      <c r="C27" s="232"/>
    </row>
    <row r="28" spans="1:6" ht="12.65" customHeight="1" x14ac:dyDescent="0.35">
      <c r="A28" s="199" t="s">
        <v>5</v>
      </c>
      <c r="C28" s="232"/>
    </row>
    <row r="29" spans="1:6" ht="12.65" customHeight="1" x14ac:dyDescent="0.35">
      <c r="A29" s="198"/>
      <c r="C29" s="232"/>
    </row>
    <row r="30" spans="1:6" ht="12.65" customHeight="1" x14ac:dyDescent="0.35">
      <c r="A30" s="180" t="s">
        <v>6</v>
      </c>
      <c r="C30" s="232"/>
    </row>
    <row r="31" spans="1:6" ht="12.65" customHeight="1" x14ac:dyDescent="0.35">
      <c r="A31" s="199" t="s">
        <v>7</v>
      </c>
      <c r="C31" s="232"/>
    </row>
    <row r="32" spans="1:6" ht="12.65" customHeight="1" x14ac:dyDescent="0.35">
      <c r="A32" s="199" t="s">
        <v>8</v>
      </c>
      <c r="C32" s="232"/>
    </row>
    <row r="33" spans="1:83" ht="12.65" customHeight="1" x14ac:dyDescent="0.35">
      <c r="A33" s="198" t="s">
        <v>1236</v>
      </c>
      <c r="C33" s="232"/>
    </row>
    <row r="34" spans="1:83" ht="12.65" customHeight="1" x14ac:dyDescent="0.35">
      <c r="A34" s="199" t="s">
        <v>9</v>
      </c>
      <c r="C34" s="232"/>
    </row>
    <row r="35" spans="1:83" ht="12.65" customHeight="1" x14ac:dyDescent="0.35">
      <c r="A35" s="199"/>
      <c r="C35" s="232"/>
    </row>
    <row r="36" spans="1:83" ht="12.65" customHeight="1" x14ac:dyDescent="0.35">
      <c r="A36" s="198" t="s">
        <v>1237</v>
      </c>
      <c r="C36" s="232"/>
    </row>
    <row r="37" spans="1:83" ht="12.65" customHeight="1" x14ac:dyDescent="0.35">
      <c r="A37" s="199" t="s">
        <v>1229</v>
      </c>
      <c r="C37" s="232"/>
    </row>
    <row r="38" spans="1:83" ht="12" customHeight="1" x14ac:dyDescent="0.35">
      <c r="A38" s="198"/>
      <c r="C38" s="232"/>
    </row>
    <row r="39" spans="1:83" ht="12.65" customHeight="1" x14ac:dyDescent="0.35">
      <c r="A39" s="199"/>
      <c r="C39" s="232"/>
    </row>
    <row r="40" spans="1:83" ht="12" customHeight="1" x14ac:dyDescent="0.35">
      <c r="A40" s="199"/>
      <c r="C40" s="232"/>
    </row>
    <row r="41" spans="1:83" ht="12" customHeight="1" x14ac:dyDescent="0.3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3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35">
      <c r="A43" s="199"/>
      <c r="C43" s="232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70006.080000000002</v>
      </c>
      <c r="C47" s="184">
        <v>5321.5199999999995</v>
      </c>
      <c r="D47" s="184">
        <v>0</v>
      </c>
      <c r="E47" s="184">
        <v>7048.6699999999992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2505.91</v>
      </c>
      <c r="P47" s="184">
        <v>3915.0199999999995</v>
      </c>
      <c r="Q47" s="184">
        <v>1035.25</v>
      </c>
      <c r="R47" s="184">
        <v>100</v>
      </c>
      <c r="S47" s="184">
        <v>0</v>
      </c>
      <c r="T47" s="184">
        <v>0</v>
      </c>
      <c r="U47" s="184">
        <v>750</v>
      </c>
      <c r="V47" s="184">
        <v>354.42</v>
      </c>
      <c r="W47" s="184">
        <v>0</v>
      </c>
      <c r="X47" s="184">
        <v>0</v>
      </c>
      <c r="Y47" s="184">
        <v>343.8</v>
      </c>
      <c r="Z47" s="184">
        <v>39.14</v>
      </c>
      <c r="AA47" s="184">
        <v>0</v>
      </c>
      <c r="AB47" s="184">
        <v>135.06</v>
      </c>
      <c r="AC47" s="184">
        <v>596.51</v>
      </c>
      <c r="AD47" s="184">
        <v>0</v>
      </c>
      <c r="AE47" s="184">
        <v>0</v>
      </c>
      <c r="AF47" s="184">
        <v>0</v>
      </c>
      <c r="AG47" s="184">
        <v>1868.75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788.29000000000008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1612.49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33252.11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9610.0600000000013</v>
      </c>
      <c r="BZ47" s="184">
        <v>663.84</v>
      </c>
      <c r="CA47" s="184">
        <v>65.239999999999995</v>
      </c>
      <c r="CB47" s="184">
        <v>0</v>
      </c>
      <c r="CC47" s="184">
        <v>0</v>
      </c>
      <c r="CD47" s="195"/>
      <c r="CE47" s="195">
        <f>SUM(C47:CC47)</f>
        <v>70006.080000000002</v>
      </c>
    </row>
    <row r="48" spans="1:83" ht="12.65" customHeight="1" x14ac:dyDescent="0.35">
      <c r="A48" s="175" t="s">
        <v>205</v>
      </c>
      <c r="B48" s="183">
        <v>48870114.689999998</v>
      </c>
      <c r="C48" s="241">
        <f>ROUND(((B48/CE61)*C61),0)</f>
        <v>2494677</v>
      </c>
      <c r="D48" s="241">
        <f>ROUND(((B48/CE61)*D61),0)</f>
        <v>0</v>
      </c>
      <c r="E48" s="195">
        <f>ROUND(((B48/CE61)*E61),0)</f>
        <v>7595199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1739666</v>
      </c>
      <c r="P48" s="195">
        <f>ROUND(((B48/CE61)*P61),0)</f>
        <v>2651751</v>
      </c>
      <c r="Q48" s="195">
        <f>ROUND(((B48/CE61)*Q61),0)</f>
        <v>1155465</v>
      </c>
      <c r="R48" s="195">
        <f>ROUND(((B48/CE61)*R61),0)</f>
        <v>85413</v>
      </c>
      <c r="S48" s="195">
        <f>ROUND(((B48/CE61)*S61),0)</f>
        <v>294076</v>
      </c>
      <c r="T48" s="195">
        <f>ROUND(((B48/CE61)*T61),0)</f>
        <v>0</v>
      </c>
      <c r="U48" s="195">
        <f>ROUND(((B48/CE61)*U61),0)</f>
        <v>1075917</v>
      </c>
      <c r="V48" s="195">
        <f>ROUND(((B48/CE61)*V61),0)</f>
        <v>132649</v>
      </c>
      <c r="W48" s="195">
        <f>ROUND(((B48/CE61)*W61),0)</f>
        <v>161067</v>
      </c>
      <c r="X48" s="195">
        <f>ROUND(((B48/CE61)*X61),0)</f>
        <v>0</v>
      </c>
      <c r="Y48" s="195">
        <f>ROUND(((B48/CE61)*Y61),0)</f>
        <v>2845130</v>
      </c>
      <c r="Z48" s="195">
        <f>ROUND(((B48/CE61)*Z61),0)</f>
        <v>516157</v>
      </c>
      <c r="AA48" s="195">
        <f>ROUND(((B48/CE61)*AA61),0)</f>
        <v>87705</v>
      </c>
      <c r="AB48" s="195">
        <f>ROUND(((B48/CE61)*AB61),0)</f>
        <v>1245400</v>
      </c>
      <c r="AC48" s="195">
        <f>ROUND(((B48/CE61)*AC61),0)</f>
        <v>995100</v>
      </c>
      <c r="AD48" s="195">
        <f>ROUND(((B48/CE61)*AD61),0)</f>
        <v>0</v>
      </c>
      <c r="AE48" s="195">
        <f>ROUND(((B48/CE61)*AE61),0)</f>
        <v>529394</v>
      </c>
      <c r="AF48" s="195">
        <f>ROUND(((B48/CE61)*AF61),0)</f>
        <v>0</v>
      </c>
      <c r="AG48" s="195">
        <f>ROUND(((B48/CE61)*AG61),0)</f>
        <v>2023336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14490630</v>
      </c>
      <c r="AK48" s="195">
        <f>ROUND(((B48/CE61)*AK61),0)</f>
        <v>215867</v>
      </c>
      <c r="AL48" s="195">
        <f>ROUND(((B48/CE61)*AL61),0)</f>
        <v>119492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1535773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992521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703795</v>
      </c>
      <c r="AZ48" s="195">
        <f>ROUND(((B48/CE61)*AZ61),0)</f>
        <v>0</v>
      </c>
      <c r="BA48" s="195">
        <f>ROUND(((B48/CE61)*BA61),0)</f>
        <v>24511</v>
      </c>
      <c r="BB48" s="195">
        <f>ROUND(((B48/CE61)*BB61),0)</f>
        <v>0</v>
      </c>
      <c r="BC48" s="195">
        <f>ROUND(((B48/CE61)*BC61),0)</f>
        <v>130742</v>
      </c>
      <c r="BD48" s="195">
        <f>ROUND(((B48/CE61)*BD61),0)</f>
        <v>0</v>
      </c>
      <c r="BE48" s="195">
        <f>ROUND(((B48/CE61)*BE61),0)</f>
        <v>323700</v>
      </c>
      <c r="BF48" s="195">
        <f>ROUND(((B48/CE61)*BF61),0)</f>
        <v>694338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39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2014736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604513</v>
      </c>
      <c r="BZ48" s="195">
        <f>ROUND(((B48/CE61)*BZ61),0)</f>
        <v>496704</v>
      </c>
      <c r="CA48" s="195">
        <f>ROUND(((B48/CE61)*CA61),0)</f>
        <v>166064</v>
      </c>
      <c r="CB48" s="195">
        <f>ROUND(((B48/CE61)*CB61),0)</f>
        <v>0</v>
      </c>
      <c r="CC48" s="195">
        <f>ROUND(((B48/CE61)*CC61),0)</f>
        <v>728589</v>
      </c>
      <c r="CD48" s="195"/>
      <c r="CE48" s="195">
        <f>SUM(C48:CD48)</f>
        <v>48870116</v>
      </c>
    </row>
    <row r="49" spans="1:84" ht="12.65" customHeight="1" x14ac:dyDescent="0.35">
      <c r="A49" s="175" t="s">
        <v>206</v>
      </c>
      <c r="B49" s="195">
        <f>B47+B48</f>
        <v>48940120.769999996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11068040.139999999</v>
      </c>
      <c r="C51" s="184">
        <v>120341.68</v>
      </c>
      <c r="D51" s="184">
        <v>0</v>
      </c>
      <c r="E51" s="184">
        <v>65197.329999999994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94263.89</v>
      </c>
      <c r="P51" s="184">
        <v>1288536.27</v>
      </c>
      <c r="Q51" s="184">
        <v>3188.56</v>
      </c>
      <c r="R51" s="184">
        <v>0</v>
      </c>
      <c r="S51" s="184">
        <v>23132.03</v>
      </c>
      <c r="T51" s="184">
        <v>0</v>
      </c>
      <c r="U51" s="184">
        <v>40510.76</v>
      </c>
      <c r="V51" s="184">
        <v>88876.63</v>
      </c>
      <c r="W51" s="184">
        <v>619.04999999999995</v>
      </c>
      <c r="X51" s="184">
        <v>0</v>
      </c>
      <c r="Y51" s="184">
        <v>1040441.21</v>
      </c>
      <c r="Z51" s="184">
        <v>104488.33</v>
      </c>
      <c r="AA51" s="184">
        <v>95308.46</v>
      </c>
      <c r="AB51" s="184">
        <v>356259.5</v>
      </c>
      <c r="AC51" s="184">
        <v>159891.04</v>
      </c>
      <c r="AD51" s="184">
        <v>0</v>
      </c>
      <c r="AE51" s="184">
        <v>5545.87</v>
      </c>
      <c r="AF51" s="184">
        <v>0</v>
      </c>
      <c r="AG51" s="184">
        <v>85442.069999999992</v>
      </c>
      <c r="AH51" s="184">
        <v>0</v>
      </c>
      <c r="AI51" s="184">
        <v>0</v>
      </c>
      <c r="AJ51" s="184">
        <v>5995740.3299999991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273371.33999999997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422.56</v>
      </c>
      <c r="AW51" s="184">
        <v>0</v>
      </c>
      <c r="AX51" s="184">
        <v>0</v>
      </c>
      <c r="AY51" s="184">
        <v>25919.45</v>
      </c>
      <c r="AZ51" s="184">
        <v>0</v>
      </c>
      <c r="BA51" s="184">
        <v>0</v>
      </c>
      <c r="BB51" s="184">
        <v>0</v>
      </c>
      <c r="BC51" s="184">
        <v>6602.56</v>
      </c>
      <c r="BD51" s="184">
        <v>0</v>
      </c>
      <c r="BE51" s="184">
        <v>354876.93999999994</v>
      </c>
      <c r="BF51" s="184">
        <v>647.51</v>
      </c>
      <c r="BG51" s="184">
        <v>60249.87</v>
      </c>
      <c r="BH51" s="184">
        <v>0</v>
      </c>
      <c r="BI51" s="184">
        <v>0</v>
      </c>
      <c r="BJ51" s="184">
        <v>0</v>
      </c>
      <c r="BK51" s="184">
        <v>328.75</v>
      </c>
      <c r="BL51" s="184">
        <v>939.12</v>
      </c>
      <c r="BM51" s="184">
        <v>0</v>
      </c>
      <c r="BN51" s="184">
        <v>124977.14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3364.2799999999997</v>
      </c>
      <c r="BW51" s="184">
        <v>0</v>
      </c>
      <c r="BX51" s="184">
        <v>0</v>
      </c>
      <c r="BY51" s="184">
        <v>10004.4</v>
      </c>
      <c r="BZ51" s="184">
        <v>763.09</v>
      </c>
      <c r="CA51" s="184">
        <v>1008.74</v>
      </c>
      <c r="CB51" s="184">
        <v>0</v>
      </c>
      <c r="CC51" s="184">
        <v>636781.38</v>
      </c>
      <c r="CD51" s="195"/>
      <c r="CE51" s="195">
        <f>SUM(C51:CD51)</f>
        <v>11068040.139999999</v>
      </c>
    </row>
    <row r="52" spans="1:84" ht="12.65" customHeight="1" x14ac:dyDescent="0.35">
      <c r="A52" s="171" t="s">
        <v>208</v>
      </c>
      <c r="B52" s="184">
        <v>51243224.030000001</v>
      </c>
      <c r="C52" s="195">
        <f>ROUND((B52/(CE76+CF76)*C76),0)</f>
        <v>2244868</v>
      </c>
      <c r="D52" s="195">
        <f>ROUND((B52/(CE76+CF76)*D76),0)</f>
        <v>0</v>
      </c>
      <c r="E52" s="195">
        <f>ROUND((B52/(CE76+CF76)*E76),0)</f>
        <v>7388969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1431662</v>
      </c>
      <c r="P52" s="195">
        <f>ROUND((B52/(CE76+CF76)*P76),0)</f>
        <v>4199826</v>
      </c>
      <c r="Q52" s="195">
        <f>ROUND((B52/(CE76+CF76)*Q76),0)</f>
        <v>385786</v>
      </c>
      <c r="R52" s="195">
        <f>ROUND((B52/(CE76+CF76)*R76),0)</f>
        <v>5187</v>
      </c>
      <c r="S52" s="195">
        <f>ROUND((B52/(CE76+CF76)*S76),0)</f>
        <v>1125385</v>
      </c>
      <c r="T52" s="195">
        <f>ROUND((B52/(CE76+CF76)*T76),0)</f>
        <v>0</v>
      </c>
      <c r="U52" s="195">
        <f>ROUND((B52/(CE76+CF76)*U76),0)</f>
        <v>1067430</v>
      </c>
      <c r="V52" s="195">
        <f>ROUND((B52/(CE76+CF76)*V76),0)</f>
        <v>0</v>
      </c>
      <c r="W52" s="195">
        <f>ROUND((B52/(CE76+CF76)*W76),0)</f>
        <v>183882</v>
      </c>
      <c r="X52" s="195">
        <f>ROUND((B52/(CE76+CF76)*X76),0)</f>
        <v>0</v>
      </c>
      <c r="Y52" s="195">
        <f>ROUND((B52/(CE76+CF76)*Y76),0)</f>
        <v>2226802</v>
      </c>
      <c r="Z52" s="195">
        <f>ROUND((B52/(CE76+CF76)*Z76),0)</f>
        <v>2011974</v>
      </c>
      <c r="AA52" s="195">
        <f>ROUND((B52/(CE76+CF76)*AA76),0)</f>
        <v>0</v>
      </c>
      <c r="AB52" s="195">
        <f>ROUND((B52/(CE76+CF76)*AB76),0)</f>
        <v>524727</v>
      </c>
      <c r="AC52" s="195">
        <f>ROUND((B52/(CE76+CF76)*AC76),0)</f>
        <v>581564</v>
      </c>
      <c r="AD52" s="195">
        <f>ROUND((B52/(CE76+CF76)*AD76),0)</f>
        <v>0</v>
      </c>
      <c r="AE52" s="195">
        <f>ROUND((B52/(CE76+CF76)*AE76),0)</f>
        <v>1411763</v>
      </c>
      <c r="AF52" s="195">
        <f>ROUND((B52/(CE76+CF76)*AF76),0)</f>
        <v>0</v>
      </c>
      <c r="AG52" s="195">
        <f>ROUND((B52/(CE76+CF76)*AG76),0)</f>
        <v>3991974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418610</v>
      </c>
      <c r="AL52" s="195">
        <f>ROUND((B52/(CE76+CF76)*AL76),0)</f>
        <v>137733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6330349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283426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1630570</v>
      </c>
      <c r="AZ52" s="195">
        <f>ROUND((B52/(CE76+CF76)*AZ76),0)</f>
        <v>0</v>
      </c>
      <c r="BA52" s="195">
        <f>ROUND((B52/(CE76+CF76)*BA76),0)</f>
        <v>166263</v>
      </c>
      <c r="BB52" s="195">
        <f>ROUND((B52/(CE76+CF76)*BB76),0)</f>
        <v>51158</v>
      </c>
      <c r="BC52" s="195">
        <f>ROUND((B52/(CE76+CF76)*BC76),0)</f>
        <v>0</v>
      </c>
      <c r="BD52" s="195">
        <f>ROUND((B52/(CE76+CF76)*BD76),0)</f>
        <v>2352818</v>
      </c>
      <c r="BE52" s="195">
        <f>ROUND((B52/(CE76+CF76)*BE76),0)</f>
        <v>9027723</v>
      </c>
      <c r="BF52" s="195">
        <f>ROUND((B52/(CE76+CF76)*BF76),0)</f>
        <v>702617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253912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178069</v>
      </c>
      <c r="BS52" s="195">
        <f>ROUND((B52/(CE76+CF76)*BS76),0)</f>
        <v>353097</v>
      </c>
      <c r="BT52" s="195">
        <f>ROUND((B52/(CE76+CF76)*BT76),0)</f>
        <v>0</v>
      </c>
      <c r="BU52" s="195">
        <f>ROUND((B52/(CE76+CF76)*BU76),0)</f>
        <v>120203</v>
      </c>
      <c r="BV52" s="195">
        <f>ROUND((B52/(CE76+CF76)*BV76),0)</f>
        <v>336954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117923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51243224</v>
      </c>
    </row>
    <row r="53" spans="1:84" ht="12.65" customHeight="1" x14ac:dyDescent="0.35">
      <c r="A53" s="175" t="s">
        <v>206</v>
      </c>
      <c r="B53" s="195">
        <f>B51+B52</f>
        <v>62311264.170000002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5" customHeight="1" x14ac:dyDescent="0.35">
      <c r="A59" s="171" t="s">
        <v>233</v>
      </c>
      <c r="B59" s="175"/>
      <c r="C59" s="184">
        <v>6180</v>
      </c>
      <c r="D59" s="184"/>
      <c r="E59" s="184">
        <v>55788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2625</v>
      </c>
      <c r="P59" s="185">
        <v>1038094</v>
      </c>
      <c r="Q59" s="185">
        <v>34655</v>
      </c>
      <c r="R59" s="185">
        <v>963585</v>
      </c>
      <c r="S59" s="244"/>
      <c r="T59" s="244"/>
      <c r="U59" s="222">
        <v>1326106</v>
      </c>
      <c r="V59" s="185">
        <v>8370</v>
      </c>
      <c r="W59" s="185">
        <v>5192</v>
      </c>
      <c r="X59" s="185">
        <v>0</v>
      </c>
      <c r="Y59" s="185">
        <v>156133</v>
      </c>
      <c r="Z59" s="185">
        <v>14380</v>
      </c>
      <c r="AA59" s="185">
        <v>3053</v>
      </c>
      <c r="AB59" s="244"/>
      <c r="AC59" s="185">
        <v>80523</v>
      </c>
      <c r="AD59" s="185">
        <v>0</v>
      </c>
      <c r="AE59" s="185">
        <v>98135</v>
      </c>
      <c r="AF59" s="185">
        <v>0</v>
      </c>
      <c r="AG59" s="185">
        <v>62913</v>
      </c>
      <c r="AH59" s="185">
        <v>0</v>
      </c>
      <c r="AI59" s="185">
        <v>0</v>
      </c>
      <c r="AJ59" s="185">
        <v>482068.19</v>
      </c>
      <c r="AK59" s="185">
        <v>37326.5</v>
      </c>
      <c r="AL59" s="185">
        <v>8382</v>
      </c>
      <c r="AM59" s="185">
        <v>0</v>
      </c>
      <c r="AN59" s="185">
        <v>0</v>
      </c>
      <c r="AO59" s="185">
        <v>0</v>
      </c>
      <c r="AP59" s="185">
        <v>671748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219575</v>
      </c>
      <c r="AZ59" s="185">
        <v>195573</v>
      </c>
      <c r="BA59" s="244"/>
      <c r="BB59" s="244"/>
      <c r="BC59" s="244"/>
      <c r="BD59" s="244"/>
      <c r="BE59" s="185">
        <v>572953.5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5" customHeight="1" x14ac:dyDescent="0.35">
      <c r="A60" s="246" t="s">
        <v>234</v>
      </c>
      <c r="B60" s="175"/>
      <c r="C60" s="186">
        <v>92.802197115384615</v>
      </c>
      <c r="D60" s="186">
        <v>0</v>
      </c>
      <c r="E60" s="186">
        <v>344.17919711538445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70.859524038461558</v>
      </c>
      <c r="P60" s="186">
        <v>102.63601442307696</v>
      </c>
      <c r="Q60" s="186">
        <v>45.261865384615383</v>
      </c>
      <c r="R60" s="186">
        <v>3.375879807692308</v>
      </c>
      <c r="S60" s="186">
        <v>25.533701923076926</v>
      </c>
      <c r="T60" s="186">
        <v>0</v>
      </c>
      <c r="U60" s="186">
        <v>53.684721153846155</v>
      </c>
      <c r="V60" s="186">
        <v>3.8568509615384619</v>
      </c>
      <c r="W60" s="186">
        <v>3.9452451923076928</v>
      </c>
      <c r="X60" s="186">
        <v>0</v>
      </c>
      <c r="Y60" s="186">
        <v>126.58117307692309</v>
      </c>
      <c r="Z60" s="186">
        <v>20.988745192307686</v>
      </c>
      <c r="AA60" s="186">
        <v>3.2528124999999997</v>
      </c>
      <c r="AB60" s="186">
        <v>47.651302884615383</v>
      </c>
      <c r="AC60" s="186">
        <v>45.595947115384604</v>
      </c>
      <c r="AD60" s="186">
        <v>0</v>
      </c>
      <c r="AE60" s="186">
        <v>25.772134615384616</v>
      </c>
      <c r="AF60" s="186">
        <v>0</v>
      </c>
      <c r="AG60" s="186">
        <v>61.667567307692309</v>
      </c>
      <c r="AH60" s="186">
        <v>0</v>
      </c>
      <c r="AI60" s="186">
        <v>0</v>
      </c>
      <c r="AJ60" s="186">
        <v>512.97525480769218</v>
      </c>
      <c r="AK60" s="186">
        <v>9.6404759615384634</v>
      </c>
      <c r="AL60" s="186">
        <v>5.1551346153846165</v>
      </c>
      <c r="AM60" s="186">
        <v>0</v>
      </c>
      <c r="AN60" s="186">
        <v>0</v>
      </c>
      <c r="AO60" s="186">
        <v>0</v>
      </c>
      <c r="AP60" s="186">
        <v>92.15741826923076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35.293519230769228</v>
      </c>
      <c r="AW60" s="186">
        <v>0</v>
      </c>
      <c r="AX60" s="186">
        <v>0</v>
      </c>
      <c r="AY60" s="186">
        <v>69.667389423076926</v>
      </c>
      <c r="AZ60" s="186">
        <v>0</v>
      </c>
      <c r="BA60" s="186">
        <v>2.5721634615384619</v>
      </c>
      <c r="BB60" s="186">
        <v>0</v>
      </c>
      <c r="BC60" s="186">
        <v>14.280677884615386</v>
      </c>
      <c r="BD60" s="186">
        <v>0</v>
      </c>
      <c r="BE60" s="186">
        <v>20.228562499999999</v>
      </c>
      <c r="BF60" s="186">
        <v>71.039466346153858</v>
      </c>
      <c r="BG60" s="186">
        <v>0</v>
      </c>
      <c r="BH60" s="186">
        <v>0</v>
      </c>
      <c r="BI60" s="186">
        <v>2.0432692307692309E-3</v>
      </c>
      <c r="BJ60" s="186">
        <v>0</v>
      </c>
      <c r="BK60" s="186">
        <v>0</v>
      </c>
      <c r="BL60" s="186">
        <v>0</v>
      </c>
      <c r="BM60" s="186">
        <v>0</v>
      </c>
      <c r="BN60" s="186">
        <v>95.075139423076948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0</v>
      </c>
      <c r="BY60" s="186">
        <v>28.55751442307692</v>
      </c>
      <c r="BZ60" s="186">
        <v>26.899197115384617</v>
      </c>
      <c r="CA60" s="186">
        <v>6.4724134615384612</v>
      </c>
      <c r="CB60" s="186">
        <v>0</v>
      </c>
      <c r="CC60" s="186">
        <v>0</v>
      </c>
      <c r="CD60" s="245" t="s">
        <v>221</v>
      </c>
      <c r="CE60" s="247">
        <f t="shared" ref="CE60:CE70" si="0">SUM(C60:CD60)</f>
        <v>2067.6612499999997</v>
      </c>
    </row>
    <row r="61" spans="1:84" ht="12.65" customHeight="1" x14ac:dyDescent="0.35">
      <c r="A61" s="171" t="s">
        <v>235</v>
      </c>
      <c r="B61" s="175"/>
      <c r="C61" s="184">
        <v>11331865.249999994</v>
      </c>
      <c r="D61" s="184">
        <v>0</v>
      </c>
      <c r="E61" s="184">
        <v>34500567.939999983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7902289.4400000004</v>
      </c>
      <c r="P61" s="185">
        <v>12045359.770000001</v>
      </c>
      <c r="Q61" s="185">
        <v>5248605.9299999978</v>
      </c>
      <c r="R61" s="185">
        <v>387980.6</v>
      </c>
      <c r="S61" s="185">
        <v>1335815.03</v>
      </c>
      <c r="T61" s="185">
        <v>0</v>
      </c>
      <c r="U61" s="185">
        <v>4887266.0300000021</v>
      </c>
      <c r="V61" s="185">
        <v>602548.49000000011</v>
      </c>
      <c r="W61" s="185">
        <v>731634.32</v>
      </c>
      <c r="X61" s="185">
        <v>0</v>
      </c>
      <c r="Y61" s="185">
        <v>12923770.640000001</v>
      </c>
      <c r="Z61" s="185">
        <v>2344602.14</v>
      </c>
      <c r="AA61" s="185">
        <v>398391.29</v>
      </c>
      <c r="AB61" s="185">
        <v>5657129.4699999997</v>
      </c>
      <c r="AC61" s="185">
        <v>4520158.2299999986</v>
      </c>
      <c r="AD61" s="185">
        <v>0</v>
      </c>
      <c r="AE61" s="185">
        <v>2404729.9899999993</v>
      </c>
      <c r="AF61" s="185">
        <v>0</v>
      </c>
      <c r="AG61" s="185">
        <v>9190838.7800000012</v>
      </c>
      <c r="AH61" s="185">
        <v>0</v>
      </c>
      <c r="AI61" s="185">
        <v>0</v>
      </c>
      <c r="AJ61" s="185">
        <v>65822500.230000034</v>
      </c>
      <c r="AK61" s="185">
        <v>980556.29999999993</v>
      </c>
      <c r="AL61" s="185">
        <v>542781.79</v>
      </c>
      <c r="AM61" s="185">
        <v>0</v>
      </c>
      <c r="AN61" s="185">
        <v>0</v>
      </c>
      <c r="AO61" s="185">
        <v>0</v>
      </c>
      <c r="AP61" s="185">
        <v>6976122.6400000025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4508446.03</v>
      </c>
      <c r="AW61" s="185">
        <v>0</v>
      </c>
      <c r="AX61" s="185">
        <v>0</v>
      </c>
      <c r="AY61" s="185">
        <v>3196933.2600000007</v>
      </c>
      <c r="AZ61" s="185">
        <v>0</v>
      </c>
      <c r="BA61" s="185">
        <v>111337.39</v>
      </c>
      <c r="BB61" s="185">
        <v>0</v>
      </c>
      <c r="BC61" s="185">
        <v>593885.27999999991</v>
      </c>
      <c r="BD61" s="185">
        <v>0</v>
      </c>
      <c r="BE61" s="185">
        <v>1470382.65</v>
      </c>
      <c r="BF61" s="185">
        <v>3153973.77</v>
      </c>
      <c r="BG61" s="185">
        <v>0</v>
      </c>
      <c r="BH61" s="185">
        <v>0</v>
      </c>
      <c r="BI61" s="185">
        <v>177.74</v>
      </c>
      <c r="BJ61" s="185">
        <v>0</v>
      </c>
      <c r="BK61" s="185">
        <v>0</v>
      </c>
      <c r="BL61" s="185">
        <v>0</v>
      </c>
      <c r="BM61" s="185">
        <v>0</v>
      </c>
      <c r="BN61" s="185">
        <v>9151772.179999996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0</v>
      </c>
      <c r="BY61" s="185">
        <v>2745950.2700000005</v>
      </c>
      <c r="BZ61" s="185">
        <v>2256237.1299999994</v>
      </c>
      <c r="CA61" s="185">
        <v>754332.87000000011</v>
      </c>
      <c r="CB61" s="185">
        <v>0</v>
      </c>
      <c r="CC61" s="185">
        <v>3309554.5600000005</v>
      </c>
      <c r="CD61" s="245" t="s">
        <v>221</v>
      </c>
      <c r="CE61" s="195">
        <f t="shared" si="0"/>
        <v>221988497.43000004</v>
      </c>
      <c r="CF61" s="248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2499999</v>
      </c>
      <c r="D62" s="195">
        <f t="shared" si="1"/>
        <v>0</v>
      </c>
      <c r="E62" s="195">
        <f t="shared" si="1"/>
        <v>7602248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1742172</v>
      </c>
      <c r="P62" s="195">
        <f t="shared" si="1"/>
        <v>2655666</v>
      </c>
      <c r="Q62" s="195">
        <f t="shared" si="1"/>
        <v>1156500</v>
      </c>
      <c r="R62" s="195">
        <f t="shared" si="1"/>
        <v>85513</v>
      </c>
      <c r="S62" s="195">
        <f t="shared" si="1"/>
        <v>294076</v>
      </c>
      <c r="T62" s="195">
        <f t="shared" si="1"/>
        <v>0</v>
      </c>
      <c r="U62" s="195">
        <f t="shared" si="1"/>
        <v>1076667</v>
      </c>
      <c r="V62" s="195">
        <f t="shared" si="1"/>
        <v>133003</v>
      </c>
      <c r="W62" s="195">
        <f t="shared" si="1"/>
        <v>161067</v>
      </c>
      <c r="X62" s="195">
        <f t="shared" si="1"/>
        <v>0</v>
      </c>
      <c r="Y62" s="195">
        <f t="shared" si="1"/>
        <v>2845474</v>
      </c>
      <c r="Z62" s="195">
        <f t="shared" si="1"/>
        <v>516196</v>
      </c>
      <c r="AA62" s="195">
        <f t="shared" si="1"/>
        <v>87705</v>
      </c>
      <c r="AB62" s="195">
        <f t="shared" si="1"/>
        <v>1245535</v>
      </c>
      <c r="AC62" s="195">
        <f t="shared" si="1"/>
        <v>995697</v>
      </c>
      <c r="AD62" s="195">
        <f t="shared" si="1"/>
        <v>0</v>
      </c>
      <c r="AE62" s="195">
        <f t="shared" si="1"/>
        <v>529394</v>
      </c>
      <c r="AF62" s="195">
        <f t="shared" si="1"/>
        <v>0</v>
      </c>
      <c r="AG62" s="195">
        <f t="shared" si="1"/>
        <v>2025205</v>
      </c>
      <c r="AH62" s="195">
        <f t="shared" si="1"/>
        <v>0</v>
      </c>
      <c r="AI62" s="195">
        <f t="shared" si="1"/>
        <v>0</v>
      </c>
      <c r="AJ62" s="195">
        <f t="shared" si="1"/>
        <v>14490630</v>
      </c>
      <c r="AK62" s="195">
        <f t="shared" si="1"/>
        <v>215867</v>
      </c>
      <c r="AL62" s="195">
        <f t="shared" si="1"/>
        <v>119492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1536561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992521</v>
      </c>
      <c r="AW62" s="195">
        <f t="shared" si="1"/>
        <v>0</v>
      </c>
      <c r="AX62" s="195">
        <f t="shared" si="1"/>
        <v>0</v>
      </c>
      <c r="AY62" s="195">
        <f>ROUND(AY47+AY48,0)</f>
        <v>703795</v>
      </c>
      <c r="AZ62" s="195">
        <f>ROUND(AZ47+AZ48,0)</f>
        <v>0</v>
      </c>
      <c r="BA62" s="195">
        <f>ROUND(BA47+BA48,0)</f>
        <v>24511</v>
      </c>
      <c r="BB62" s="195">
        <f t="shared" si="1"/>
        <v>0</v>
      </c>
      <c r="BC62" s="195">
        <f t="shared" si="1"/>
        <v>130742</v>
      </c>
      <c r="BD62" s="195">
        <f t="shared" si="1"/>
        <v>0</v>
      </c>
      <c r="BE62" s="195">
        <f t="shared" si="1"/>
        <v>325312</v>
      </c>
      <c r="BF62" s="195">
        <f t="shared" si="1"/>
        <v>694338</v>
      </c>
      <c r="BG62" s="195">
        <f t="shared" si="1"/>
        <v>0</v>
      </c>
      <c r="BH62" s="195">
        <f t="shared" si="1"/>
        <v>0</v>
      </c>
      <c r="BI62" s="195">
        <f t="shared" si="1"/>
        <v>39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2047988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614123</v>
      </c>
      <c r="BZ62" s="195">
        <f t="shared" si="2"/>
        <v>497368</v>
      </c>
      <c r="CA62" s="195">
        <f t="shared" si="2"/>
        <v>166129</v>
      </c>
      <c r="CB62" s="195">
        <f t="shared" si="2"/>
        <v>0</v>
      </c>
      <c r="CC62" s="195">
        <f t="shared" si="2"/>
        <v>728589</v>
      </c>
      <c r="CD62" s="245" t="s">
        <v>221</v>
      </c>
      <c r="CE62" s="195">
        <f t="shared" si="0"/>
        <v>48940122</v>
      </c>
      <c r="CF62" s="248"/>
    </row>
    <row r="63" spans="1:84" ht="12.65" customHeight="1" x14ac:dyDescent="0.35">
      <c r="A63" s="171" t="s">
        <v>236</v>
      </c>
      <c r="B63" s="175"/>
      <c r="C63" s="184">
        <v>1035854.08</v>
      </c>
      <c r="D63" s="184">
        <v>0</v>
      </c>
      <c r="E63" s="184">
        <v>5274570.32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2458790.29</v>
      </c>
      <c r="P63" s="184">
        <v>3056509.42</v>
      </c>
      <c r="Q63" s="184">
        <v>0</v>
      </c>
      <c r="R63" s="184">
        <v>219694.72</v>
      </c>
      <c r="S63" s="184">
        <v>0</v>
      </c>
      <c r="T63" s="184">
        <v>0</v>
      </c>
      <c r="U63" s="184">
        <v>36428.39</v>
      </c>
      <c r="V63" s="184">
        <v>0</v>
      </c>
      <c r="W63" s="184">
        <v>0</v>
      </c>
      <c r="X63" s="184">
        <v>0</v>
      </c>
      <c r="Y63" s="184">
        <v>1401618.27</v>
      </c>
      <c r="Z63" s="184">
        <v>47300</v>
      </c>
      <c r="AA63" s="184">
        <v>0</v>
      </c>
      <c r="AB63" s="184">
        <v>0</v>
      </c>
      <c r="AC63" s="184">
        <v>68274.75</v>
      </c>
      <c r="AD63" s="184">
        <v>0</v>
      </c>
      <c r="AE63" s="184">
        <v>-52</v>
      </c>
      <c r="AF63" s="184">
        <v>0</v>
      </c>
      <c r="AG63" s="184">
        <v>3948903.93</v>
      </c>
      <c r="AH63" s="184">
        <v>0</v>
      </c>
      <c r="AI63" s="184">
        <v>0</v>
      </c>
      <c r="AJ63" s="184">
        <v>23685639.520000003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8512.5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-33869.620000000003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6937.5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21000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1503041.88</v>
      </c>
      <c r="CD63" s="245" t="s">
        <v>221</v>
      </c>
      <c r="CE63" s="195">
        <f t="shared" si="0"/>
        <v>42739153.95000001</v>
      </c>
      <c r="CF63" s="248"/>
    </row>
    <row r="64" spans="1:84" ht="12.65" customHeight="1" x14ac:dyDescent="0.35">
      <c r="A64" s="171" t="s">
        <v>237</v>
      </c>
      <c r="B64" s="175"/>
      <c r="C64" s="184">
        <v>1250551.2899999993</v>
      </c>
      <c r="D64" s="184">
        <v>0</v>
      </c>
      <c r="E64" s="184">
        <v>2021268.4799999991</v>
      </c>
      <c r="F64" s="184">
        <v>0</v>
      </c>
      <c r="G64" s="184">
        <v>0</v>
      </c>
      <c r="H64" s="184">
        <v>9.65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864286.83</v>
      </c>
      <c r="P64" s="184">
        <v>24147561.519999992</v>
      </c>
      <c r="Q64" s="184">
        <v>456927.16</v>
      </c>
      <c r="R64" s="184">
        <v>393117.14</v>
      </c>
      <c r="S64" s="184">
        <v>-1810798.5799999998</v>
      </c>
      <c r="T64" s="184">
        <v>0</v>
      </c>
      <c r="U64" s="184">
        <v>5424372.5099999979</v>
      </c>
      <c r="V64" s="184">
        <v>239366.74999999997</v>
      </c>
      <c r="W64" s="184">
        <v>58664.909999999989</v>
      </c>
      <c r="X64" s="184">
        <v>0</v>
      </c>
      <c r="Y64" s="184">
        <v>20500525.729999997</v>
      </c>
      <c r="Z64" s="184">
        <v>145599.78000000003</v>
      </c>
      <c r="AA64" s="184">
        <v>480090.89</v>
      </c>
      <c r="AB64" s="184">
        <v>15289818.08</v>
      </c>
      <c r="AC64" s="184">
        <v>670170.82000000018</v>
      </c>
      <c r="AD64" s="184">
        <v>16173.15</v>
      </c>
      <c r="AE64" s="184">
        <v>31927.290000000005</v>
      </c>
      <c r="AF64" s="184">
        <v>0</v>
      </c>
      <c r="AG64" s="184">
        <v>1907351.6200000003</v>
      </c>
      <c r="AH64" s="184">
        <v>0</v>
      </c>
      <c r="AI64" s="184">
        <v>0</v>
      </c>
      <c r="AJ64" s="184">
        <v>3006479.25</v>
      </c>
      <c r="AK64" s="184">
        <v>12999.53</v>
      </c>
      <c r="AL64" s="184">
        <v>3724.0899999999997</v>
      </c>
      <c r="AM64" s="184">
        <v>0</v>
      </c>
      <c r="AN64" s="184">
        <v>0</v>
      </c>
      <c r="AO64" s="184">
        <v>0</v>
      </c>
      <c r="AP64" s="184">
        <v>38127505.93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579185.96000000008</v>
      </c>
      <c r="AW64" s="184">
        <v>0</v>
      </c>
      <c r="AX64" s="184">
        <v>0</v>
      </c>
      <c r="AY64" s="184">
        <v>1483941.9700000004</v>
      </c>
      <c r="AZ64" s="184">
        <v>0</v>
      </c>
      <c r="BA64" s="184">
        <v>1338.43</v>
      </c>
      <c r="BB64" s="184">
        <v>0</v>
      </c>
      <c r="BC64" s="184">
        <v>5855.85</v>
      </c>
      <c r="BD64" s="184">
        <v>0</v>
      </c>
      <c r="BE64" s="184">
        <v>75757.47</v>
      </c>
      <c r="BF64" s="184">
        <v>262553.16000000003</v>
      </c>
      <c r="BG64" s="184">
        <v>0</v>
      </c>
      <c r="BH64" s="184">
        <v>0</v>
      </c>
      <c r="BI64" s="184">
        <v>32125.809999999998</v>
      </c>
      <c r="BJ64" s="184">
        <v>0</v>
      </c>
      <c r="BK64" s="184">
        <v>3894.23</v>
      </c>
      <c r="BL64" s="184">
        <v>16455.3</v>
      </c>
      <c r="BM64" s="184">
        <v>0</v>
      </c>
      <c r="BN64" s="184">
        <v>390090.25000000006</v>
      </c>
      <c r="BO64" s="184">
        <v>0</v>
      </c>
      <c r="BP64" s="184">
        <v>0</v>
      </c>
      <c r="BQ64" s="184">
        <v>0</v>
      </c>
      <c r="BR64" s="184">
        <v>14342.49</v>
      </c>
      <c r="BS64" s="184">
        <v>0</v>
      </c>
      <c r="BT64" s="184">
        <v>0</v>
      </c>
      <c r="BU64" s="184">
        <v>0</v>
      </c>
      <c r="BV64" s="184">
        <v>1694.96</v>
      </c>
      <c r="BW64" s="184">
        <v>16816.009999999998</v>
      </c>
      <c r="BX64" s="184">
        <v>0</v>
      </c>
      <c r="BY64" s="184">
        <v>28385.09</v>
      </c>
      <c r="BZ64" s="184">
        <v>8215.48</v>
      </c>
      <c r="CA64" s="184">
        <v>2017.8600000000001</v>
      </c>
      <c r="CB64" s="184">
        <v>0</v>
      </c>
      <c r="CC64" s="184">
        <v>-222806.94999999998</v>
      </c>
      <c r="CD64" s="245" t="s">
        <v>221</v>
      </c>
      <c r="CE64" s="195">
        <f t="shared" si="0"/>
        <v>115937557.18999998</v>
      </c>
      <c r="CF64" s="248"/>
    </row>
    <row r="65" spans="1:84" ht="12.65" customHeight="1" x14ac:dyDescent="0.35">
      <c r="A65" s="171" t="s">
        <v>238</v>
      </c>
      <c r="B65" s="175"/>
      <c r="C65" s="184">
        <v>1336.76</v>
      </c>
      <c r="D65" s="184">
        <v>0</v>
      </c>
      <c r="E65" s="184">
        <v>12041.91</v>
      </c>
      <c r="F65" s="184">
        <v>0</v>
      </c>
      <c r="G65" s="184">
        <v>0</v>
      </c>
      <c r="H65" s="184">
        <v>303.76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3257.3</v>
      </c>
      <c r="P65" s="184">
        <v>8487.0899999999983</v>
      </c>
      <c r="Q65" s="184">
        <v>3242.04</v>
      </c>
      <c r="R65" s="184">
        <v>0</v>
      </c>
      <c r="S65" s="184">
        <v>0</v>
      </c>
      <c r="T65" s="184">
        <v>0</v>
      </c>
      <c r="U65" s="184">
        <v>196.98</v>
      </c>
      <c r="V65" s="184">
        <v>14.7</v>
      </c>
      <c r="W65" s="184">
        <v>392.89</v>
      </c>
      <c r="X65" s="184">
        <v>0</v>
      </c>
      <c r="Y65" s="184">
        <v>242257.41000000003</v>
      </c>
      <c r="Z65" s="184">
        <v>85.02</v>
      </c>
      <c r="AA65" s="184">
        <v>0</v>
      </c>
      <c r="AB65" s="184">
        <v>1677.9</v>
      </c>
      <c r="AC65" s="184">
        <v>4299.5599999999995</v>
      </c>
      <c r="AD65" s="184">
        <v>0</v>
      </c>
      <c r="AE65" s="184">
        <v>8547.17</v>
      </c>
      <c r="AF65" s="184">
        <v>0</v>
      </c>
      <c r="AG65" s="184">
        <v>2189.38</v>
      </c>
      <c r="AH65" s="184">
        <v>0</v>
      </c>
      <c r="AI65" s="184">
        <v>0</v>
      </c>
      <c r="AJ65" s="184">
        <v>860061.61</v>
      </c>
      <c r="AK65" s="184">
        <v>969.58</v>
      </c>
      <c r="AL65" s="184">
        <v>96.48</v>
      </c>
      <c r="AM65" s="184">
        <v>0</v>
      </c>
      <c r="AN65" s="184">
        <v>0</v>
      </c>
      <c r="AO65" s="184">
        <v>0</v>
      </c>
      <c r="AP65" s="184">
        <v>65968.95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1044.93</v>
      </c>
      <c r="AW65" s="184">
        <v>0</v>
      </c>
      <c r="AX65" s="184">
        <v>0</v>
      </c>
      <c r="AY65" s="184">
        <v>1526.29</v>
      </c>
      <c r="AZ65" s="184">
        <v>0</v>
      </c>
      <c r="BA65" s="184">
        <v>0</v>
      </c>
      <c r="BB65" s="184">
        <v>0</v>
      </c>
      <c r="BC65" s="184">
        <v>2757.72</v>
      </c>
      <c r="BD65" s="184">
        <v>0</v>
      </c>
      <c r="BE65" s="184">
        <v>3241925.68</v>
      </c>
      <c r="BF65" s="184">
        <v>6610.25</v>
      </c>
      <c r="BG65" s="184">
        <v>289096.83</v>
      </c>
      <c r="BH65" s="184">
        <v>0</v>
      </c>
      <c r="BI65" s="184">
        <v>0</v>
      </c>
      <c r="BJ65" s="184">
        <v>0</v>
      </c>
      <c r="BK65" s="184">
        <v>0</v>
      </c>
      <c r="BL65" s="184">
        <v>302.82</v>
      </c>
      <c r="BM65" s="184">
        <v>0</v>
      </c>
      <c r="BN65" s="184">
        <v>72585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3538.76</v>
      </c>
      <c r="BZ65" s="184">
        <v>297.57</v>
      </c>
      <c r="CA65" s="184">
        <v>0</v>
      </c>
      <c r="CB65" s="184">
        <v>0</v>
      </c>
      <c r="CC65" s="184">
        <v>8564.6999999999989</v>
      </c>
      <c r="CD65" s="245" t="s">
        <v>221</v>
      </c>
      <c r="CE65" s="195">
        <f t="shared" si="0"/>
        <v>4843677.040000001</v>
      </c>
      <c r="CF65" s="248"/>
    </row>
    <row r="66" spans="1:84" ht="12.65" customHeight="1" x14ac:dyDescent="0.35">
      <c r="A66" s="171" t="s">
        <v>239</v>
      </c>
      <c r="B66" s="175"/>
      <c r="C66" s="184">
        <v>61455.18</v>
      </c>
      <c r="D66" s="184">
        <v>0</v>
      </c>
      <c r="E66" s="184">
        <v>1149384.49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633737.49</v>
      </c>
      <c r="P66" s="185">
        <v>2819339.5300000003</v>
      </c>
      <c r="Q66" s="185">
        <v>16456.439999999999</v>
      </c>
      <c r="R66" s="185">
        <v>1248028.25</v>
      </c>
      <c r="S66" s="184">
        <v>396637.78851491999</v>
      </c>
      <c r="T66" s="184">
        <v>191573.68</v>
      </c>
      <c r="U66" s="185">
        <v>6582494.8200000003</v>
      </c>
      <c r="V66" s="185">
        <v>94894.76</v>
      </c>
      <c r="W66" s="185">
        <v>28726.999999999996</v>
      </c>
      <c r="X66" s="185">
        <v>0</v>
      </c>
      <c r="Y66" s="185">
        <v>3195688.38</v>
      </c>
      <c r="Z66" s="185">
        <v>1648156.1500000001</v>
      </c>
      <c r="AA66" s="185">
        <v>85109.159999999989</v>
      </c>
      <c r="AB66" s="185">
        <v>466323.5400000001</v>
      </c>
      <c r="AC66" s="185">
        <v>84522.390000000014</v>
      </c>
      <c r="AD66" s="185">
        <v>1160492.5499999998</v>
      </c>
      <c r="AE66" s="185">
        <v>605635.65999999992</v>
      </c>
      <c r="AF66" s="185">
        <v>0</v>
      </c>
      <c r="AG66" s="185">
        <v>852890.90920000011</v>
      </c>
      <c r="AH66" s="185">
        <v>0</v>
      </c>
      <c r="AI66" s="185">
        <v>0</v>
      </c>
      <c r="AJ66" s="185">
        <v>47429599.149999976</v>
      </c>
      <c r="AK66" s="185">
        <v>166073.67000000001</v>
      </c>
      <c r="AL66" s="185">
        <v>109076.66</v>
      </c>
      <c r="AM66" s="185">
        <v>0</v>
      </c>
      <c r="AN66" s="185">
        <v>0</v>
      </c>
      <c r="AO66" s="185">
        <v>0</v>
      </c>
      <c r="AP66" s="185">
        <v>1767322.7900000005</v>
      </c>
      <c r="AQ66" s="185">
        <v>0</v>
      </c>
      <c r="AR66" s="185">
        <v>497630.71</v>
      </c>
      <c r="AS66" s="185">
        <v>0</v>
      </c>
      <c r="AT66" s="185">
        <v>0</v>
      </c>
      <c r="AU66" s="185">
        <v>0</v>
      </c>
      <c r="AV66" s="185">
        <v>2387819.13</v>
      </c>
      <c r="AW66" s="185">
        <v>0</v>
      </c>
      <c r="AX66" s="185">
        <v>0</v>
      </c>
      <c r="AY66" s="185">
        <v>1005986.0400000002</v>
      </c>
      <c r="AZ66" s="185">
        <v>0</v>
      </c>
      <c r="BA66" s="185">
        <v>0</v>
      </c>
      <c r="BB66" s="185">
        <v>0</v>
      </c>
      <c r="BC66" s="185">
        <v>294756.21000000002</v>
      </c>
      <c r="BD66" s="185">
        <v>0</v>
      </c>
      <c r="BE66" s="185">
        <v>8509690.5199999977</v>
      </c>
      <c r="BF66" s="185">
        <v>44361.8</v>
      </c>
      <c r="BG66" s="185">
        <v>0</v>
      </c>
      <c r="BH66" s="185">
        <v>0</v>
      </c>
      <c r="BI66" s="185">
        <v>223.23</v>
      </c>
      <c r="BJ66" s="185">
        <v>0</v>
      </c>
      <c r="BK66" s="185">
        <v>15475341.493355202</v>
      </c>
      <c r="BL66" s="185">
        <v>5713260</v>
      </c>
      <c r="BM66" s="185">
        <v>0</v>
      </c>
      <c r="BN66" s="185">
        <v>1286822.4560459999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8701839.8028597999</v>
      </c>
      <c r="BW66" s="185">
        <v>72491.581489079996</v>
      </c>
      <c r="BX66" s="185">
        <v>3745274.2092108801</v>
      </c>
      <c r="BY66" s="185">
        <v>1421128.36</v>
      </c>
      <c r="BZ66" s="185">
        <v>0</v>
      </c>
      <c r="CA66" s="185">
        <v>3660.01</v>
      </c>
      <c r="CB66" s="185">
        <v>116068</v>
      </c>
      <c r="CC66" s="185">
        <v>67247010.709324107</v>
      </c>
      <c r="CD66" s="245" t="s">
        <v>221</v>
      </c>
      <c r="CE66" s="195">
        <f t="shared" si="0"/>
        <v>187316984.69999999</v>
      </c>
      <c r="CF66" s="248"/>
    </row>
    <row r="67" spans="1:84" ht="12.65" customHeight="1" x14ac:dyDescent="0.35">
      <c r="A67" s="171" t="s">
        <v>6</v>
      </c>
      <c r="B67" s="175"/>
      <c r="C67" s="195">
        <f>ROUND(C51+C52,0)</f>
        <v>2365210</v>
      </c>
      <c r="D67" s="195">
        <f>ROUND(D51+D52,0)</f>
        <v>0</v>
      </c>
      <c r="E67" s="195">
        <f t="shared" ref="E67:BP67" si="3">ROUND(E51+E52,0)</f>
        <v>7454166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1525926</v>
      </c>
      <c r="P67" s="195">
        <f t="shared" si="3"/>
        <v>5488362</v>
      </c>
      <c r="Q67" s="195">
        <f t="shared" si="3"/>
        <v>388975</v>
      </c>
      <c r="R67" s="195">
        <f t="shared" si="3"/>
        <v>5187</v>
      </c>
      <c r="S67" s="195">
        <f t="shared" si="3"/>
        <v>1148517</v>
      </c>
      <c r="T67" s="195">
        <f t="shared" si="3"/>
        <v>0</v>
      </c>
      <c r="U67" s="195">
        <f t="shared" si="3"/>
        <v>1107941</v>
      </c>
      <c r="V67" s="195">
        <f t="shared" si="3"/>
        <v>88877</v>
      </c>
      <c r="W67" s="195">
        <f t="shared" si="3"/>
        <v>184501</v>
      </c>
      <c r="X67" s="195">
        <f t="shared" si="3"/>
        <v>0</v>
      </c>
      <c r="Y67" s="195">
        <f t="shared" si="3"/>
        <v>3267243</v>
      </c>
      <c r="Z67" s="195">
        <f t="shared" si="3"/>
        <v>2116462</v>
      </c>
      <c r="AA67" s="195">
        <f t="shared" si="3"/>
        <v>95308</v>
      </c>
      <c r="AB67" s="195">
        <f t="shared" si="3"/>
        <v>880987</v>
      </c>
      <c r="AC67" s="195">
        <f t="shared" si="3"/>
        <v>741455</v>
      </c>
      <c r="AD67" s="195">
        <f t="shared" si="3"/>
        <v>0</v>
      </c>
      <c r="AE67" s="195">
        <f t="shared" si="3"/>
        <v>1417309</v>
      </c>
      <c r="AF67" s="195">
        <f t="shared" si="3"/>
        <v>0</v>
      </c>
      <c r="AG67" s="195">
        <f t="shared" si="3"/>
        <v>4077416</v>
      </c>
      <c r="AH67" s="195">
        <f t="shared" si="3"/>
        <v>0</v>
      </c>
      <c r="AI67" s="195">
        <f t="shared" si="3"/>
        <v>0</v>
      </c>
      <c r="AJ67" s="195">
        <f t="shared" si="3"/>
        <v>5995740</v>
      </c>
      <c r="AK67" s="195">
        <f t="shared" si="3"/>
        <v>418610</v>
      </c>
      <c r="AL67" s="195">
        <f t="shared" si="3"/>
        <v>137733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6603720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283849</v>
      </c>
      <c r="AW67" s="195">
        <f t="shared" si="3"/>
        <v>0</v>
      </c>
      <c r="AX67" s="195">
        <f t="shared" si="3"/>
        <v>0</v>
      </c>
      <c r="AY67" s="195">
        <f t="shared" si="3"/>
        <v>1656489</v>
      </c>
      <c r="AZ67" s="195">
        <f>ROUND(AZ51+AZ52,0)</f>
        <v>0</v>
      </c>
      <c r="BA67" s="195">
        <f>ROUND(BA51+BA52,0)</f>
        <v>166263</v>
      </c>
      <c r="BB67" s="195">
        <f t="shared" si="3"/>
        <v>51158</v>
      </c>
      <c r="BC67" s="195">
        <f t="shared" si="3"/>
        <v>6603</v>
      </c>
      <c r="BD67" s="195">
        <f t="shared" si="3"/>
        <v>2352818</v>
      </c>
      <c r="BE67" s="195">
        <f t="shared" si="3"/>
        <v>9382600</v>
      </c>
      <c r="BF67" s="195">
        <f t="shared" si="3"/>
        <v>703265</v>
      </c>
      <c r="BG67" s="195">
        <f t="shared" si="3"/>
        <v>60250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329</v>
      </c>
      <c r="BL67" s="195">
        <f t="shared" si="3"/>
        <v>939</v>
      </c>
      <c r="BM67" s="195">
        <f t="shared" si="3"/>
        <v>0</v>
      </c>
      <c r="BN67" s="195">
        <f t="shared" si="3"/>
        <v>378889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178069</v>
      </c>
      <c r="BS67" s="195">
        <f t="shared" si="4"/>
        <v>353097</v>
      </c>
      <c r="BT67" s="195">
        <f t="shared" si="4"/>
        <v>0</v>
      </c>
      <c r="BU67" s="195">
        <f t="shared" si="4"/>
        <v>120203</v>
      </c>
      <c r="BV67" s="195">
        <f t="shared" si="4"/>
        <v>340318</v>
      </c>
      <c r="BW67" s="195">
        <f t="shared" si="4"/>
        <v>0</v>
      </c>
      <c r="BX67" s="195">
        <f t="shared" si="4"/>
        <v>0</v>
      </c>
      <c r="BY67" s="195">
        <f t="shared" si="4"/>
        <v>127927</v>
      </c>
      <c r="BZ67" s="195">
        <f t="shared" si="4"/>
        <v>763</v>
      </c>
      <c r="CA67" s="195">
        <f t="shared" si="4"/>
        <v>1009</v>
      </c>
      <c r="CB67" s="195">
        <f t="shared" si="4"/>
        <v>0</v>
      </c>
      <c r="CC67" s="195">
        <f t="shared" si="4"/>
        <v>636781</v>
      </c>
      <c r="CD67" s="245" t="s">
        <v>221</v>
      </c>
      <c r="CE67" s="195">
        <f t="shared" si="0"/>
        <v>62311264</v>
      </c>
      <c r="CF67" s="248"/>
    </row>
    <row r="68" spans="1:84" ht="12.65" customHeight="1" x14ac:dyDescent="0.35">
      <c r="A68" s="171" t="s">
        <v>240</v>
      </c>
      <c r="B68" s="175"/>
      <c r="C68" s="184">
        <v>15606.8</v>
      </c>
      <c r="D68" s="184">
        <v>0</v>
      </c>
      <c r="E68" s="184">
        <v>32604.47</v>
      </c>
      <c r="F68" s="184">
        <v>0</v>
      </c>
      <c r="G68" s="184">
        <v>0</v>
      </c>
      <c r="H68" s="184">
        <v>253.5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9979.68</v>
      </c>
      <c r="P68" s="185">
        <v>1516831.2899999996</v>
      </c>
      <c r="Q68" s="185">
        <v>2370.02</v>
      </c>
      <c r="R68" s="185">
        <v>13863.82</v>
      </c>
      <c r="S68" s="185">
        <v>116929.41</v>
      </c>
      <c r="T68" s="185">
        <v>0</v>
      </c>
      <c r="U68" s="185">
        <v>70969.41</v>
      </c>
      <c r="V68" s="185">
        <v>0</v>
      </c>
      <c r="W68" s="185">
        <v>1076.29</v>
      </c>
      <c r="X68" s="185">
        <v>0</v>
      </c>
      <c r="Y68" s="185">
        <v>1066788.1099999999</v>
      </c>
      <c r="Z68" s="185">
        <v>6968.77</v>
      </c>
      <c r="AA68" s="185">
        <v>447.97</v>
      </c>
      <c r="AB68" s="185">
        <v>41693.949999999997</v>
      </c>
      <c r="AC68" s="185">
        <v>373166</v>
      </c>
      <c r="AD68" s="185">
        <v>0</v>
      </c>
      <c r="AE68" s="185">
        <v>318045.45999999996</v>
      </c>
      <c r="AF68" s="185">
        <v>0</v>
      </c>
      <c r="AG68" s="185">
        <v>17411.64</v>
      </c>
      <c r="AH68" s="185">
        <v>0</v>
      </c>
      <c r="AI68" s="185">
        <v>0</v>
      </c>
      <c r="AJ68" s="185">
        <v>8478691.0299999993</v>
      </c>
      <c r="AK68" s="185">
        <v>158055.39000000001</v>
      </c>
      <c r="AL68" s="185">
        <v>170639.28</v>
      </c>
      <c r="AM68" s="185">
        <v>0</v>
      </c>
      <c r="AN68" s="185">
        <v>0</v>
      </c>
      <c r="AO68" s="185">
        <v>0</v>
      </c>
      <c r="AP68" s="185">
        <v>618419.29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-1050.04</v>
      </c>
      <c r="AW68" s="185">
        <v>0</v>
      </c>
      <c r="AX68" s="185">
        <v>0</v>
      </c>
      <c r="AY68" s="185">
        <v>27849.73</v>
      </c>
      <c r="AZ68" s="185">
        <v>0</v>
      </c>
      <c r="BA68" s="185">
        <v>0</v>
      </c>
      <c r="BB68" s="185">
        <v>0</v>
      </c>
      <c r="BC68" s="185">
        <v>888.67000000000007</v>
      </c>
      <c r="BD68" s="185">
        <v>440210.67</v>
      </c>
      <c r="BE68" s="185">
        <v>659233.93000000017</v>
      </c>
      <c r="BF68" s="185">
        <v>5011.38</v>
      </c>
      <c r="BG68" s="185">
        <v>1437.97</v>
      </c>
      <c r="BH68" s="185">
        <v>0</v>
      </c>
      <c r="BI68" s="185">
        <v>5370.36</v>
      </c>
      <c r="BJ68" s="185">
        <v>0</v>
      </c>
      <c r="BK68" s="185">
        <v>4852.99</v>
      </c>
      <c r="BL68" s="185">
        <v>15104.459999999997</v>
      </c>
      <c r="BM68" s="185">
        <v>0</v>
      </c>
      <c r="BN68" s="185">
        <v>1159549.1899999997</v>
      </c>
      <c r="BO68" s="185">
        <v>0</v>
      </c>
      <c r="BP68" s="185">
        <v>0</v>
      </c>
      <c r="BQ68" s="185">
        <v>0</v>
      </c>
      <c r="BR68" s="185">
        <v>3.25</v>
      </c>
      <c r="BS68" s="185">
        <v>0</v>
      </c>
      <c r="BT68" s="185">
        <v>0</v>
      </c>
      <c r="BU68" s="185">
        <v>0</v>
      </c>
      <c r="BV68" s="185">
        <v>10468.289999999999</v>
      </c>
      <c r="BW68" s="185">
        <v>0</v>
      </c>
      <c r="BX68" s="185">
        <v>0</v>
      </c>
      <c r="BY68" s="185">
        <v>20822.579999999998</v>
      </c>
      <c r="BZ68" s="185">
        <v>0</v>
      </c>
      <c r="CA68" s="185">
        <v>39821.42</v>
      </c>
      <c r="CB68" s="185">
        <v>0</v>
      </c>
      <c r="CC68" s="185">
        <v>-171691.03999999983</v>
      </c>
      <c r="CD68" s="245" t="s">
        <v>221</v>
      </c>
      <c r="CE68" s="195">
        <f t="shared" si="0"/>
        <v>15248695.390000001</v>
      </c>
      <c r="CF68" s="248"/>
    </row>
    <row r="69" spans="1:84" ht="12.65" customHeight="1" x14ac:dyDescent="0.35">
      <c r="A69" s="171" t="s">
        <v>241</v>
      </c>
      <c r="B69" s="175"/>
      <c r="C69" s="184">
        <v>9617.8000000000011</v>
      </c>
      <c r="D69" s="184">
        <v>0</v>
      </c>
      <c r="E69" s="185">
        <v>106972.71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18835.809999999998</v>
      </c>
      <c r="P69" s="185">
        <v>157996.72000000003</v>
      </c>
      <c r="Q69" s="185">
        <v>31266.52</v>
      </c>
      <c r="R69" s="222">
        <v>14706.19</v>
      </c>
      <c r="S69" s="185">
        <v>7463.43</v>
      </c>
      <c r="T69" s="184">
        <v>0</v>
      </c>
      <c r="U69" s="185">
        <v>105116.35999999999</v>
      </c>
      <c r="V69" s="185">
        <v>236.94</v>
      </c>
      <c r="W69" s="184">
        <v>2900</v>
      </c>
      <c r="X69" s="185">
        <v>0</v>
      </c>
      <c r="Y69" s="185">
        <v>82995.590000000026</v>
      </c>
      <c r="Z69" s="185">
        <v>2329.56</v>
      </c>
      <c r="AA69" s="185">
        <v>53.86</v>
      </c>
      <c r="AB69" s="185">
        <v>65323.729999999996</v>
      </c>
      <c r="AC69" s="185">
        <v>18567.170000000002</v>
      </c>
      <c r="AD69" s="185">
        <v>0</v>
      </c>
      <c r="AE69" s="185">
        <v>8871.65</v>
      </c>
      <c r="AF69" s="185">
        <v>0</v>
      </c>
      <c r="AG69" s="185">
        <v>82599.850000000006</v>
      </c>
      <c r="AH69" s="185">
        <v>0</v>
      </c>
      <c r="AI69" s="185">
        <v>0</v>
      </c>
      <c r="AJ69" s="185">
        <v>632113.45000000019</v>
      </c>
      <c r="AK69" s="185">
        <v>4288.92</v>
      </c>
      <c r="AL69" s="185">
        <v>2535.7599999999998</v>
      </c>
      <c r="AM69" s="185">
        <v>0</v>
      </c>
      <c r="AN69" s="185">
        <v>0</v>
      </c>
      <c r="AO69" s="184">
        <v>0</v>
      </c>
      <c r="AP69" s="185">
        <v>3886.9800000000032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108036.18000000001</v>
      </c>
      <c r="AW69" s="185">
        <v>0</v>
      </c>
      <c r="AX69" s="185">
        <v>0</v>
      </c>
      <c r="AY69" s="185">
        <v>48856.539999999994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196658.1</v>
      </c>
      <c r="BF69" s="185">
        <v>3642.8900000000003</v>
      </c>
      <c r="BG69" s="185">
        <v>0</v>
      </c>
      <c r="BH69" s="222">
        <v>0</v>
      </c>
      <c r="BI69" s="185">
        <v>103.92000000000007</v>
      </c>
      <c r="BJ69" s="185">
        <v>0</v>
      </c>
      <c r="BK69" s="185">
        <v>1261.02</v>
      </c>
      <c r="BL69" s="185">
        <v>82.82</v>
      </c>
      <c r="BM69" s="185">
        <v>0</v>
      </c>
      <c r="BN69" s="185">
        <v>728577.09000000008</v>
      </c>
      <c r="BO69" s="185">
        <v>0</v>
      </c>
      <c r="BP69" s="185">
        <v>0</v>
      </c>
      <c r="BQ69" s="185">
        <v>0</v>
      </c>
      <c r="BR69" s="185">
        <v>762248.73</v>
      </c>
      <c r="BS69" s="185">
        <v>0</v>
      </c>
      <c r="BT69" s="185">
        <v>0</v>
      </c>
      <c r="BU69" s="185">
        <v>0</v>
      </c>
      <c r="BV69" s="185">
        <v>0</v>
      </c>
      <c r="BW69" s="185">
        <v>8750</v>
      </c>
      <c r="BX69" s="185">
        <v>0</v>
      </c>
      <c r="BY69" s="185">
        <v>41086.75</v>
      </c>
      <c r="BZ69" s="185">
        <v>9333.1299999999992</v>
      </c>
      <c r="CA69" s="185">
        <v>2727.0799999999995</v>
      </c>
      <c r="CB69" s="185">
        <v>0</v>
      </c>
      <c r="CC69" s="185">
        <v>-248031.52999999747</v>
      </c>
      <c r="CD69" s="188">
        <v>20635363.100000001</v>
      </c>
      <c r="CE69" s="195">
        <f t="shared" si="0"/>
        <v>23657374.820000004</v>
      </c>
      <c r="CF69" s="248"/>
    </row>
    <row r="70" spans="1:84" ht="12.65" customHeight="1" x14ac:dyDescent="0.35">
      <c r="A70" s="171" t="s">
        <v>242</v>
      </c>
      <c r="B70" s="175"/>
      <c r="C70" s="184">
        <v>245</v>
      </c>
      <c r="D70" s="184">
        <v>0</v>
      </c>
      <c r="E70" s="184">
        <v>10400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200000</v>
      </c>
      <c r="Q70" s="184">
        <v>0</v>
      </c>
      <c r="R70" s="184">
        <v>0</v>
      </c>
      <c r="S70" s="184">
        <v>0</v>
      </c>
      <c r="T70" s="184">
        <v>0</v>
      </c>
      <c r="U70" s="185">
        <v>148994.03</v>
      </c>
      <c r="V70" s="184">
        <v>0</v>
      </c>
      <c r="W70" s="184">
        <v>0</v>
      </c>
      <c r="X70" s="185">
        <v>0</v>
      </c>
      <c r="Y70" s="185">
        <v>9833.02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1665.43</v>
      </c>
      <c r="AF70" s="185">
        <v>0</v>
      </c>
      <c r="AG70" s="185">
        <v>177196.7</v>
      </c>
      <c r="AH70" s="185">
        <v>0</v>
      </c>
      <c r="AI70" s="185">
        <v>0</v>
      </c>
      <c r="AJ70" s="185">
        <v>5162663.34</v>
      </c>
      <c r="AK70" s="185">
        <v>784.55</v>
      </c>
      <c r="AL70" s="185">
        <v>863.87</v>
      </c>
      <c r="AM70" s="185">
        <v>0</v>
      </c>
      <c r="AN70" s="185">
        <v>0</v>
      </c>
      <c r="AO70" s="185">
        <v>0</v>
      </c>
      <c r="AP70" s="185">
        <v>436544.96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18366.12</v>
      </c>
      <c r="AW70" s="185">
        <v>0</v>
      </c>
      <c r="AX70" s="185">
        <v>0</v>
      </c>
      <c r="AY70" s="185">
        <v>1049410.19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199627.71</v>
      </c>
      <c r="BF70" s="185">
        <v>0</v>
      </c>
      <c r="BG70" s="185">
        <v>0</v>
      </c>
      <c r="BH70" s="185">
        <v>0</v>
      </c>
      <c r="BI70" s="185">
        <v>82931.83</v>
      </c>
      <c r="BJ70" s="185">
        <v>0</v>
      </c>
      <c r="BK70" s="185">
        <v>0</v>
      </c>
      <c r="BL70" s="185">
        <v>0</v>
      </c>
      <c r="BM70" s="185">
        <v>0</v>
      </c>
      <c r="BN70" s="185">
        <v>591977.24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15</v>
      </c>
      <c r="BW70" s="185">
        <v>147500</v>
      </c>
      <c r="BX70" s="185">
        <v>0</v>
      </c>
      <c r="BY70" s="185">
        <v>0</v>
      </c>
      <c r="BZ70" s="185">
        <v>0</v>
      </c>
      <c r="CA70" s="185">
        <v>502.7</v>
      </c>
      <c r="CB70" s="185">
        <v>0</v>
      </c>
      <c r="CC70" s="185">
        <v>0</v>
      </c>
      <c r="CD70" s="188">
        <v>12521457.49</v>
      </c>
      <c r="CE70" s="195">
        <f t="shared" si="0"/>
        <v>20760979.18</v>
      </c>
      <c r="CF70" s="248"/>
    </row>
    <row r="71" spans="1:84" ht="12.65" customHeight="1" x14ac:dyDescent="0.35">
      <c r="A71" s="171" t="s">
        <v>243</v>
      </c>
      <c r="B71" s="175"/>
      <c r="C71" s="195">
        <f>SUM(C61:C68)+C69-C70</f>
        <v>18571251.159999996</v>
      </c>
      <c r="D71" s="195">
        <f t="shared" ref="D71:AI71" si="5">SUM(D61:D69)-D70</f>
        <v>0</v>
      </c>
      <c r="E71" s="195">
        <f t="shared" si="5"/>
        <v>58143424.319999978</v>
      </c>
      <c r="F71" s="195">
        <f t="shared" si="5"/>
        <v>0</v>
      </c>
      <c r="G71" s="195">
        <f t="shared" si="5"/>
        <v>0</v>
      </c>
      <c r="H71" s="195">
        <f t="shared" si="5"/>
        <v>566.91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15159274.840000002</v>
      </c>
      <c r="P71" s="195">
        <f t="shared" si="5"/>
        <v>51696113.339999996</v>
      </c>
      <c r="Q71" s="195">
        <f t="shared" si="5"/>
        <v>7304343.1099999975</v>
      </c>
      <c r="R71" s="195">
        <f t="shared" si="5"/>
        <v>2368090.7199999997</v>
      </c>
      <c r="S71" s="195">
        <f t="shared" si="5"/>
        <v>1488640.0785149201</v>
      </c>
      <c r="T71" s="195">
        <f t="shared" si="5"/>
        <v>191573.68</v>
      </c>
      <c r="U71" s="195">
        <f t="shared" si="5"/>
        <v>19142458.469999999</v>
      </c>
      <c r="V71" s="195">
        <f t="shared" si="5"/>
        <v>1158941.6399999999</v>
      </c>
      <c r="W71" s="195">
        <f t="shared" si="5"/>
        <v>1168963.4100000001</v>
      </c>
      <c r="X71" s="195">
        <f t="shared" si="5"/>
        <v>0</v>
      </c>
      <c r="Y71" s="195">
        <f t="shared" si="5"/>
        <v>45516528.109999999</v>
      </c>
      <c r="Z71" s="195">
        <f t="shared" si="5"/>
        <v>6827699.419999999</v>
      </c>
      <c r="AA71" s="195">
        <f t="shared" si="5"/>
        <v>1147106.17</v>
      </c>
      <c r="AB71" s="195">
        <f t="shared" si="5"/>
        <v>23648488.669999998</v>
      </c>
      <c r="AC71" s="195">
        <f t="shared" si="5"/>
        <v>7476310.9199999981</v>
      </c>
      <c r="AD71" s="195">
        <f t="shared" si="5"/>
        <v>1176665.6999999997</v>
      </c>
      <c r="AE71" s="195">
        <f t="shared" si="5"/>
        <v>5322742.79</v>
      </c>
      <c r="AF71" s="195">
        <f t="shared" si="5"/>
        <v>0</v>
      </c>
      <c r="AG71" s="195">
        <f t="shared" si="5"/>
        <v>21927610.409200005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165238790.89999998</v>
      </c>
      <c r="AK71" s="195">
        <f t="shared" si="6"/>
        <v>1956635.8399999996</v>
      </c>
      <c r="AL71" s="195">
        <f t="shared" si="6"/>
        <v>1085215.19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55271475.119999997</v>
      </c>
      <c r="AQ71" s="195">
        <f t="shared" si="6"/>
        <v>0</v>
      </c>
      <c r="AR71" s="195">
        <f t="shared" si="6"/>
        <v>497630.71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8807616.4500000011</v>
      </c>
      <c r="AW71" s="195">
        <f t="shared" si="6"/>
        <v>0</v>
      </c>
      <c r="AX71" s="195">
        <f t="shared" si="6"/>
        <v>0</v>
      </c>
      <c r="AY71" s="195">
        <f t="shared" si="6"/>
        <v>7075967.6400000025</v>
      </c>
      <c r="AZ71" s="195">
        <f t="shared" si="6"/>
        <v>0</v>
      </c>
      <c r="BA71" s="195">
        <f t="shared" si="6"/>
        <v>303449.82</v>
      </c>
      <c r="BB71" s="195">
        <f t="shared" si="6"/>
        <v>51158</v>
      </c>
      <c r="BC71" s="195">
        <f t="shared" si="6"/>
        <v>1035488.7299999999</v>
      </c>
      <c r="BD71" s="195">
        <f t="shared" si="6"/>
        <v>2793028.67</v>
      </c>
      <c r="BE71" s="195">
        <f t="shared" si="6"/>
        <v>23661932.639999997</v>
      </c>
      <c r="BF71" s="195">
        <f t="shared" si="6"/>
        <v>4873756.25</v>
      </c>
      <c r="BG71" s="195">
        <f t="shared" si="6"/>
        <v>350784.8</v>
      </c>
      <c r="BH71" s="195">
        <f t="shared" si="6"/>
        <v>0</v>
      </c>
      <c r="BI71" s="195">
        <f t="shared" si="6"/>
        <v>-44891.770000000004</v>
      </c>
      <c r="BJ71" s="195">
        <f t="shared" si="6"/>
        <v>0</v>
      </c>
      <c r="BK71" s="195">
        <f t="shared" si="6"/>
        <v>15485678.733355202</v>
      </c>
      <c r="BL71" s="195">
        <f t="shared" si="6"/>
        <v>5746144.4000000004</v>
      </c>
      <c r="BM71" s="195">
        <f t="shared" si="6"/>
        <v>0</v>
      </c>
      <c r="BN71" s="195">
        <f t="shared" si="6"/>
        <v>14631233.426045995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954663.47</v>
      </c>
      <c r="BS71" s="195">
        <f t="shared" si="7"/>
        <v>353097</v>
      </c>
      <c r="BT71" s="195">
        <f t="shared" si="7"/>
        <v>0</v>
      </c>
      <c r="BU71" s="195">
        <f t="shared" si="7"/>
        <v>120203</v>
      </c>
      <c r="BV71" s="195">
        <f t="shared" si="7"/>
        <v>9054306.0528597999</v>
      </c>
      <c r="BW71" s="195">
        <f t="shared" si="7"/>
        <v>-28442.40851092001</v>
      </c>
      <c r="BX71" s="195">
        <f t="shared" si="7"/>
        <v>3745274.2092108801</v>
      </c>
      <c r="BY71" s="195">
        <f t="shared" si="7"/>
        <v>5002961.8100000005</v>
      </c>
      <c r="BZ71" s="195">
        <f t="shared" si="7"/>
        <v>2772214.3099999991</v>
      </c>
      <c r="CA71" s="195">
        <f t="shared" si="7"/>
        <v>969194.54000000015</v>
      </c>
      <c r="CB71" s="195">
        <f t="shared" si="7"/>
        <v>116068</v>
      </c>
      <c r="CC71" s="195">
        <f t="shared" si="7"/>
        <v>72791012.329324096</v>
      </c>
      <c r="CD71" s="241">
        <f>CD69-CD70</f>
        <v>8113905.6100000013</v>
      </c>
      <c r="CE71" s="195">
        <f>SUM(CE61:CE69)-CE70</f>
        <v>702222347.34000015</v>
      </c>
      <c r="CF71" s="248"/>
    </row>
    <row r="72" spans="1:84" ht="12.65" customHeight="1" x14ac:dyDescent="0.3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5" customHeight="1" x14ac:dyDescent="0.35">
      <c r="A73" s="171" t="s">
        <v>245</v>
      </c>
      <c r="B73" s="175"/>
      <c r="C73" s="184">
        <v>67255596.099999994</v>
      </c>
      <c r="D73" s="184">
        <v>0</v>
      </c>
      <c r="E73" s="184">
        <v>204725177.83000001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71874981.929999992</v>
      </c>
      <c r="P73" s="184">
        <v>259825366.99000004</v>
      </c>
      <c r="Q73" s="184">
        <v>13702111.43</v>
      </c>
      <c r="R73" s="184">
        <v>16003744.210000003</v>
      </c>
      <c r="S73" s="184">
        <v>0</v>
      </c>
      <c r="T73" s="184">
        <v>0</v>
      </c>
      <c r="U73" s="184">
        <v>64718720.800000004</v>
      </c>
      <c r="V73" s="184">
        <v>20846846.420000002</v>
      </c>
      <c r="W73" s="184">
        <v>6950057.7399999993</v>
      </c>
      <c r="X73" s="184">
        <v>0</v>
      </c>
      <c r="Y73" s="184">
        <v>128623260.01000004</v>
      </c>
      <c r="Z73" s="184">
        <v>1584061.5100000002</v>
      </c>
      <c r="AA73" s="184">
        <v>5625948.9100000001</v>
      </c>
      <c r="AB73" s="184">
        <v>154127337.80999997</v>
      </c>
      <c r="AC73" s="184">
        <v>46758962.840000011</v>
      </c>
      <c r="AD73" s="184">
        <v>3717553.1100000003</v>
      </c>
      <c r="AE73" s="184">
        <v>5390018.3399999999</v>
      </c>
      <c r="AF73" s="184">
        <v>0</v>
      </c>
      <c r="AG73" s="184">
        <v>56013634.230000004</v>
      </c>
      <c r="AH73" s="184">
        <v>0</v>
      </c>
      <c r="AI73" s="184">
        <v>0</v>
      </c>
      <c r="AJ73" s="184">
        <v>1156326.3099999998</v>
      </c>
      <c r="AK73" s="184">
        <v>4341433.24</v>
      </c>
      <c r="AL73" s="184">
        <v>1601638.79</v>
      </c>
      <c r="AM73" s="184">
        <v>0</v>
      </c>
      <c r="AN73" s="184">
        <v>0</v>
      </c>
      <c r="AO73" s="184">
        <v>0</v>
      </c>
      <c r="AP73" s="184">
        <v>640225.62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1135483004.1699996</v>
      </c>
      <c r="CF73" s="248"/>
    </row>
    <row r="74" spans="1:84" ht="12.65" customHeight="1" x14ac:dyDescent="0.35">
      <c r="A74" s="171" t="s">
        <v>246</v>
      </c>
      <c r="B74" s="175"/>
      <c r="C74" s="184">
        <v>1068574.2300000002</v>
      </c>
      <c r="D74" s="184">
        <v>0</v>
      </c>
      <c r="E74" s="184">
        <v>24776735.469999995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5189596.26</v>
      </c>
      <c r="P74" s="184">
        <v>326756208.95000011</v>
      </c>
      <c r="Q74" s="184">
        <v>41753298.18999999</v>
      </c>
      <c r="R74" s="184">
        <v>23865248.060000002</v>
      </c>
      <c r="S74" s="184">
        <v>0</v>
      </c>
      <c r="T74" s="184">
        <v>0</v>
      </c>
      <c r="U74" s="184">
        <v>39654188.740000002</v>
      </c>
      <c r="V74" s="184">
        <v>6967221.0999999987</v>
      </c>
      <c r="W74" s="184">
        <v>16388934.239999998</v>
      </c>
      <c r="X74" s="184">
        <v>0</v>
      </c>
      <c r="Y74" s="184">
        <v>258885041.28</v>
      </c>
      <c r="Z74" s="184">
        <v>39871576.489999995</v>
      </c>
      <c r="AA74" s="184">
        <v>10342390.57</v>
      </c>
      <c r="AB74" s="184">
        <v>124121034.2</v>
      </c>
      <c r="AC74" s="184">
        <v>18515590.169999998</v>
      </c>
      <c r="AD74" s="184">
        <v>325642.77</v>
      </c>
      <c r="AE74" s="184">
        <v>9579579.1799999997</v>
      </c>
      <c r="AF74" s="184">
        <v>0</v>
      </c>
      <c r="AG74" s="184">
        <v>192852334.61000001</v>
      </c>
      <c r="AH74" s="184">
        <v>0</v>
      </c>
      <c r="AI74" s="184">
        <v>0</v>
      </c>
      <c r="AJ74" s="184">
        <v>266083745.41999996</v>
      </c>
      <c r="AK74" s="184">
        <v>4049518.5500000003</v>
      </c>
      <c r="AL74" s="184">
        <v>2557456.0099999988</v>
      </c>
      <c r="AM74" s="184">
        <v>0</v>
      </c>
      <c r="AN74" s="184">
        <v>0</v>
      </c>
      <c r="AO74" s="184">
        <v>0</v>
      </c>
      <c r="AP74" s="184">
        <v>411910002.82999998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1825513917.3200002</v>
      </c>
      <c r="CF74" s="248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68324170.329999998</v>
      </c>
      <c r="D75" s="195">
        <f t="shared" si="9"/>
        <v>0</v>
      </c>
      <c r="E75" s="195">
        <f t="shared" si="9"/>
        <v>229501913.30000001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77064578.189999998</v>
      </c>
      <c r="P75" s="195">
        <f t="shared" si="9"/>
        <v>586581575.94000018</v>
      </c>
      <c r="Q75" s="195">
        <f t="shared" si="9"/>
        <v>55455409.61999999</v>
      </c>
      <c r="R75" s="195">
        <f t="shared" si="9"/>
        <v>39868992.270000003</v>
      </c>
      <c r="S75" s="195">
        <f t="shared" si="9"/>
        <v>0</v>
      </c>
      <c r="T75" s="195">
        <f t="shared" si="9"/>
        <v>0</v>
      </c>
      <c r="U75" s="195">
        <f t="shared" si="9"/>
        <v>104372909.54000001</v>
      </c>
      <c r="V75" s="195">
        <f t="shared" si="9"/>
        <v>27814067.52</v>
      </c>
      <c r="W75" s="195">
        <f t="shared" si="9"/>
        <v>23338991.979999997</v>
      </c>
      <c r="X75" s="195">
        <f t="shared" si="9"/>
        <v>0</v>
      </c>
      <c r="Y75" s="195">
        <f t="shared" si="9"/>
        <v>387508301.29000002</v>
      </c>
      <c r="Z75" s="195">
        <f t="shared" si="9"/>
        <v>41455637.999999993</v>
      </c>
      <c r="AA75" s="195">
        <f t="shared" si="9"/>
        <v>15968339.48</v>
      </c>
      <c r="AB75" s="195">
        <f t="shared" si="9"/>
        <v>278248372.00999999</v>
      </c>
      <c r="AC75" s="195">
        <f t="shared" si="9"/>
        <v>65274553.010000005</v>
      </c>
      <c r="AD75" s="195">
        <f t="shared" si="9"/>
        <v>4043195.8800000004</v>
      </c>
      <c r="AE75" s="195">
        <f t="shared" si="9"/>
        <v>14969597.52</v>
      </c>
      <c r="AF75" s="195">
        <f t="shared" si="9"/>
        <v>0</v>
      </c>
      <c r="AG75" s="195">
        <f t="shared" si="9"/>
        <v>248865968.84000003</v>
      </c>
      <c r="AH75" s="195">
        <f t="shared" si="9"/>
        <v>0</v>
      </c>
      <c r="AI75" s="195">
        <f t="shared" si="9"/>
        <v>0</v>
      </c>
      <c r="AJ75" s="195">
        <f t="shared" si="9"/>
        <v>267240071.72999996</v>
      </c>
      <c r="AK75" s="195">
        <f t="shared" si="9"/>
        <v>8390951.790000001</v>
      </c>
      <c r="AL75" s="195">
        <f t="shared" si="9"/>
        <v>4159094.7999999989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412550228.44999999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2960996921.4900002</v>
      </c>
      <c r="CF75" s="248"/>
    </row>
    <row r="76" spans="1:84" ht="12.65" customHeight="1" x14ac:dyDescent="0.35">
      <c r="A76" s="171" t="s">
        <v>248</v>
      </c>
      <c r="B76" s="175"/>
      <c r="C76" s="184">
        <v>25100</v>
      </c>
      <c r="D76" s="184">
        <v>0</v>
      </c>
      <c r="E76" s="185">
        <v>82616.5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5">
        <v>16007.5</v>
      </c>
      <c r="P76" s="185">
        <v>46958.5</v>
      </c>
      <c r="Q76" s="185">
        <v>4313.5</v>
      </c>
      <c r="R76" s="185">
        <v>58</v>
      </c>
      <c r="S76" s="185">
        <v>12583</v>
      </c>
      <c r="T76" s="185">
        <v>0</v>
      </c>
      <c r="U76" s="185">
        <v>11935</v>
      </c>
      <c r="V76" s="185">
        <v>0</v>
      </c>
      <c r="W76" s="185">
        <v>2056</v>
      </c>
      <c r="X76" s="185">
        <v>0</v>
      </c>
      <c r="Y76" s="185">
        <v>24898</v>
      </c>
      <c r="Z76" s="185">
        <v>22496</v>
      </c>
      <c r="AA76" s="185">
        <v>0</v>
      </c>
      <c r="AB76" s="185">
        <v>5867</v>
      </c>
      <c r="AC76" s="185">
        <v>6502.5</v>
      </c>
      <c r="AD76" s="185">
        <v>0</v>
      </c>
      <c r="AE76" s="185">
        <v>15785</v>
      </c>
      <c r="AF76" s="185">
        <v>0</v>
      </c>
      <c r="AG76" s="185">
        <v>44634.5</v>
      </c>
      <c r="AH76" s="185">
        <v>0</v>
      </c>
      <c r="AI76" s="185">
        <v>0</v>
      </c>
      <c r="AJ76" s="185">
        <v>0</v>
      </c>
      <c r="AK76" s="185">
        <v>4680.5</v>
      </c>
      <c r="AL76" s="185">
        <v>1540</v>
      </c>
      <c r="AM76" s="185">
        <v>0</v>
      </c>
      <c r="AN76" s="185">
        <v>0</v>
      </c>
      <c r="AO76" s="185">
        <v>0</v>
      </c>
      <c r="AP76" s="185">
        <v>70780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3169</v>
      </c>
      <c r="AW76" s="185">
        <v>0</v>
      </c>
      <c r="AX76" s="185">
        <v>0</v>
      </c>
      <c r="AY76" s="185">
        <v>18231.5</v>
      </c>
      <c r="AZ76" s="185">
        <v>0</v>
      </c>
      <c r="BA76" s="185">
        <v>1859</v>
      </c>
      <c r="BB76" s="185">
        <v>572</v>
      </c>
      <c r="BC76" s="185">
        <v>0</v>
      </c>
      <c r="BD76" s="185">
        <v>26307</v>
      </c>
      <c r="BE76" s="185">
        <v>100939.5</v>
      </c>
      <c r="BF76" s="185">
        <v>7856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2839</v>
      </c>
      <c r="BO76" s="185">
        <v>0</v>
      </c>
      <c r="BP76" s="185">
        <v>0</v>
      </c>
      <c r="BQ76" s="185">
        <v>0</v>
      </c>
      <c r="BR76" s="185">
        <v>1991</v>
      </c>
      <c r="BS76" s="185">
        <v>3948</v>
      </c>
      <c r="BT76" s="185">
        <v>0</v>
      </c>
      <c r="BU76" s="185">
        <v>1344</v>
      </c>
      <c r="BV76" s="185">
        <v>3767.5</v>
      </c>
      <c r="BW76" s="185">
        <v>0</v>
      </c>
      <c r="BX76" s="185">
        <v>0</v>
      </c>
      <c r="BY76" s="185">
        <v>1318.5</v>
      </c>
      <c r="BZ76" s="185">
        <v>0</v>
      </c>
      <c r="CA76" s="185">
        <v>0</v>
      </c>
      <c r="CB76" s="185">
        <v>0</v>
      </c>
      <c r="CC76" s="185">
        <v>0</v>
      </c>
      <c r="CD76" s="245" t="s">
        <v>221</v>
      </c>
      <c r="CE76" s="195">
        <f t="shared" si="8"/>
        <v>572953.5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19476</v>
      </c>
      <c r="D77" s="184">
        <v>0</v>
      </c>
      <c r="E77" s="184">
        <v>166548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17354</v>
      </c>
      <c r="P77" s="184">
        <v>960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15237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5">
        <f>SUM(C77:CD77)</f>
        <v>219575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8075.4837646565311</v>
      </c>
      <c r="D78" s="184">
        <v>0</v>
      </c>
      <c r="E78" s="184">
        <v>26580.406551503835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5150.1317275991805</v>
      </c>
      <c r="P78" s="184">
        <v>15108.071886957119</v>
      </c>
      <c r="Q78" s="184">
        <v>1387.7927975635837</v>
      </c>
      <c r="R78" s="184">
        <v>18.660480412353738</v>
      </c>
      <c r="S78" s="184">
        <v>4048.3590522180534</v>
      </c>
      <c r="T78" s="184">
        <v>0</v>
      </c>
      <c r="U78" s="184">
        <v>3839.8764434731352</v>
      </c>
      <c r="V78" s="184">
        <v>0</v>
      </c>
      <c r="W78" s="184">
        <v>661.4818573758497</v>
      </c>
      <c r="X78" s="184">
        <v>0</v>
      </c>
      <c r="Y78" s="184">
        <v>8010.4938156341959</v>
      </c>
      <c r="Z78" s="184">
        <v>7237.6925406260289</v>
      </c>
      <c r="AA78" s="184">
        <v>0</v>
      </c>
      <c r="AB78" s="184">
        <v>1887.6041134358513</v>
      </c>
      <c r="AC78" s="184">
        <v>2092.0650669194861</v>
      </c>
      <c r="AD78" s="184">
        <v>0</v>
      </c>
      <c r="AE78" s="184">
        <v>5078.5462639483412</v>
      </c>
      <c r="AF78" s="184">
        <v>0</v>
      </c>
      <c r="AG78" s="184">
        <v>14360.36574077936</v>
      </c>
      <c r="AH78" s="184">
        <v>0</v>
      </c>
      <c r="AI78" s="184">
        <v>0</v>
      </c>
      <c r="AJ78" s="184">
        <v>0</v>
      </c>
      <c r="AK78" s="184">
        <v>1505.8685960348564</v>
      </c>
      <c r="AL78" s="184">
        <v>495.46792819008203</v>
      </c>
      <c r="AM78" s="184">
        <v>0</v>
      </c>
      <c r="AN78" s="184">
        <v>0</v>
      </c>
      <c r="AO78" s="184">
        <v>0</v>
      </c>
      <c r="AP78" s="184">
        <v>22772.220751489611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1019.5700418404999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598.10057045802762</v>
      </c>
      <c r="BB78" s="184">
        <v>184.03094475631616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>
        <v>0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1270.199597723665</v>
      </c>
      <c r="BT78" s="184">
        <v>0</v>
      </c>
      <c r="BU78" s="184">
        <v>432.40837369316245</v>
      </c>
      <c r="BV78" s="184">
        <v>1212.1268957507364</v>
      </c>
      <c r="BW78" s="184">
        <v>0</v>
      </c>
      <c r="BX78" s="184">
        <v>0</v>
      </c>
      <c r="BY78" s="184">
        <v>424.20419696014483</v>
      </c>
      <c r="BZ78" s="184">
        <v>0</v>
      </c>
      <c r="CA78" s="184">
        <v>0</v>
      </c>
      <c r="CB78" s="184">
        <v>0</v>
      </c>
      <c r="CC78" s="245" t="s">
        <v>221</v>
      </c>
      <c r="CD78" s="245" t="s">
        <v>221</v>
      </c>
      <c r="CE78" s="195">
        <f t="shared" si="8"/>
        <v>133451.23000000001</v>
      </c>
      <c r="CF78" s="195"/>
    </row>
    <row r="79" spans="1:84" ht="12.65" customHeight="1" x14ac:dyDescent="0.35">
      <c r="A79" s="171" t="s">
        <v>251</v>
      </c>
      <c r="B79" s="175"/>
      <c r="C79" s="223">
        <v>141816.47</v>
      </c>
      <c r="D79" s="223">
        <v>0</v>
      </c>
      <c r="E79" s="184">
        <v>436228.07999999996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87911.31</v>
      </c>
      <c r="P79" s="184">
        <v>375722.05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104212.01999999999</v>
      </c>
      <c r="Z79" s="184">
        <v>10431.44</v>
      </c>
      <c r="AA79" s="184">
        <v>0</v>
      </c>
      <c r="AB79" s="184">
        <v>0</v>
      </c>
      <c r="AC79" s="184">
        <v>4671.21</v>
      </c>
      <c r="AD79" s="184">
        <v>0</v>
      </c>
      <c r="AE79" s="184">
        <v>14654.09</v>
      </c>
      <c r="AF79" s="184">
        <v>0</v>
      </c>
      <c r="AG79" s="184">
        <v>416774.12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46413.55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5">
        <f t="shared" si="8"/>
        <v>1638834.34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61.331187499999992</v>
      </c>
      <c r="D80" s="187">
        <v>0</v>
      </c>
      <c r="E80" s="187">
        <v>235.83417788461534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7">
        <v>49.807490384615384</v>
      </c>
      <c r="P80" s="187">
        <v>39.330298076923071</v>
      </c>
      <c r="Q80" s="187">
        <v>30.335884615384618</v>
      </c>
      <c r="R80" s="187">
        <v>1.5770961538461539</v>
      </c>
      <c r="S80" s="187">
        <v>0</v>
      </c>
      <c r="T80" s="187">
        <v>0</v>
      </c>
      <c r="U80" s="187">
        <v>5.2884615384615388E-3</v>
      </c>
      <c r="V80" s="187">
        <v>4.807692307692308E-3</v>
      </c>
      <c r="W80" s="187">
        <v>0</v>
      </c>
      <c r="X80" s="187">
        <v>0</v>
      </c>
      <c r="Y80" s="187">
        <v>11.193990384615384</v>
      </c>
      <c r="Z80" s="187">
        <v>2.3496153846153844</v>
      </c>
      <c r="AA80" s="187">
        <v>0</v>
      </c>
      <c r="AB80" s="187">
        <v>0</v>
      </c>
      <c r="AC80" s="187">
        <v>1.4792692307692308</v>
      </c>
      <c r="AD80" s="187">
        <v>0</v>
      </c>
      <c r="AE80" s="187">
        <v>0</v>
      </c>
      <c r="AF80" s="187">
        <v>0</v>
      </c>
      <c r="AG80" s="187">
        <v>29.35455288461538</v>
      </c>
      <c r="AH80" s="187">
        <v>0</v>
      </c>
      <c r="AI80" s="187">
        <v>0</v>
      </c>
      <c r="AJ80" s="187">
        <v>55.898596153846157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30.149995192307692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19.323360576923079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567.97561057692292</v>
      </c>
      <c r="CF80" s="251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1277</v>
      </c>
      <c r="D82" s="252"/>
      <c r="E82" s="175"/>
    </row>
    <row r="83" spans="1:5" ht="12.65" customHeight="1" x14ac:dyDescent="0.35">
      <c r="A83" s="173" t="s">
        <v>255</v>
      </c>
      <c r="B83" s="172" t="s">
        <v>256</v>
      </c>
      <c r="C83" s="282" t="s">
        <v>1282</v>
      </c>
      <c r="D83" s="252"/>
      <c r="E83" s="175"/>
    </row>
    <row r="84" spans="1:5" ht="12.65" customHeight="1" x14ac:dyDescent="0.35">
      <c r="A84" s="173" t="s">
        <v>257</v>
      </c>
      <c r="B84" s="172" t="s">
        <v>256</v>
      </c>
      <c r="C84" s="282" t="s">
        <v>1283</v>
      </c>
      <c r="D84" s="205"/>
      <c r="E84" s="204"/>
    </row>
    <row r="85" spans="1:5" ht="12.65" customHeight="1" x14ac:dyDescent="0.35">
      <c r="A85" s="173" t="s">
        <v>1250</v>
      </c>
      <c r="B85" s="172"/>
      <c r="C85" s="282" t="s">
        <v>1382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82" t="s">
        <v>1382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82" t="s">
        <v>1383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82" t="s">
        <v>1286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2" t="s">
        <v>1287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2" t="s">
        <v>1380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2" t="s">
        <v>1381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2" t="s">
        <v>1290</v>
      </c>
      <c r="D92" s="252"/>
      <c r="E92" s="175"/>
    </row>
    <row r="93" spans="1:5" ht="12.65" customHeight="1" x14ac:dyDescent="0.35">
      <c r="A93" s="173" t="s">
        <v>264</v>
      </c>
      <c r="B93" s="172" t="s">
        <v>256</v>
      </c>
      <c r="C93" s="282" t="s">
        <v>1291</v>
      </c>
      <c r="D93" s="252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3" t="s">
        <v>266</v>
      </c>
      <c r="B96" s="253"/>
      <c r="C96" s="253"/>
      <c r="D96" s="253"/>
      <c r="E96" s="253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3" t="s">
        <v>269</v>
      </c>
      <c r="B100" s="253"/>
      <c r="C100" s="253"/>
      <c r="D100" s="253"/>
      <c r="E100" s="253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3" t="s">
        <v>271</v>
      </c>
      <c r="B103" s="253"/>
      <c r="C103" s="253"/>
      <c r="D103" s="253"/>
      <c r="E103" s="253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11669</v>
      </c>
      <c r="D111" s="174">
        <v>61968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1691</v>
      </c>
      <c r="D114" s="174">
        <v>2625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24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156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238</v>
      </c>
    </row>
    <row r="128" spans="1:5" ht="12.65" customHeight="1" x14ac:dyDescent="0.35">
      <c r="A128" s="173" t="s">
        <v>292</v>
      </c>
      <c r="B128" s="172" t="s">
        <v>256</v>
      </c>
      <c r="C128" s="189">
        <v>336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22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5972</v>
      </c>
      <c r="C138" s="189">
        <v>2175</v>
      </c>
      <c r="D138" s="174">
        <v>3522</v>
      </c>
      <c r="E138" s="175">
        <f>SUM(B138:D138)</f>
        <v>11669</v>
      </c>
    </row>
    <row r="139" spans="1:6" ht="12.65" customHeight="1" x14ac:dyDescent="0.35">
      <c r="A139" s="173" t="s">
        <v>215</v>
      </c>
      <c r="B139" s="174">
        <v>38203</v>
      </c>
      <c r="C139" s="189">
        <v>10527</v>
      </c>
      <c r="D139" s="174">
        <v>13238</v>
      </c>
      <c r="E139" s="175">
        <f>SUM(B139:D139)</f>
        <v>61968</v>
      </c>
    </row>
    <row r="140" spans="1:6" ht="12.65" customHeight="1" x14ac:dyDescent="0.35">
      <c r="A140" s="173" t="s">
        <v>298</v>
      </c>
      <c r="B140" s="174">
        <v>0</v>
      </c>
      <c r="C140" s="189">
        <v>0</v>
      </c>
      <c r="D140" s="174">
        <v>0</v>
      </c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686604469.67999995</v>
      </c>
      <c r="C141" s="189">
        <v>170510564.61000001</v>
      </c>
      <c r="D141" s="174">
        <v>278367969.88000011</v>
      </c>
      <c r="E141" s="175">
        <f>SUM(B141:D141)</f>
        <v>1135483004.1700001</v>
      </c>
      <c r="F141" s="199"/>
    </row>
    <row r="142" spans="1:6" ht="12.65" customHeight="1" x14ac:dyDescent="0.35">
      <c r="A142" s="173" t="s">
        <v>246</v>
      </c>
      <c r="B142" s="174">
        <v>861198668.25</v>
      </c>
      <c r="C142" s="189">
        <v>271392734.70999998</v>
      </c>
      <c r="D142" s="174">
        <v>692922514.3599999</v>
      </c>
      <c r="E142" s="175">
        <f>SUM(B142:D142)</f>
        <v>1825513917.3199999</v>
      </c>
      <c r="F142" s="199"/>
    </row>
    <row r="143" spans="1:6" ht="12.65" customHeight="1" x14ac:dyDescent="0.3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89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3" t="s">
        <v>306</v>
      </c>
      <c r="B164" s="253"/>
      <c r="C164" s="253"/>
      <c r="D164" s="253"/>
      <c r="E164" s="253"/>
    </row>
    <row r="165" spans="1:5" ht="11.4" customHeight="1" x14ac:dyDescent="0.35">
      <c r="A165" s="173" t="s">
        <v>307</v>
      </c>
      <c r="B165" s="172" t="s">
        <v>256</v>
      </c>
      <c r="C165" s="189">
        <v>13589257.640000001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449396.58107650973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2093406.220740879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20917625.285971493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303744.68261150096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10411161.522380453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>
        <v>1175528.8372191712</v>
      </c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48940120.770000003</v>
      </c>
      <c r="E173" s="175"/>
    </row>
    <row r="174" spans="1:5" ht="11.4" customHeight="1" x14ac:dyDescent="0.35">
      <c r="A174" s="253" t="s">
        <v>314</v>
      </c>
      <c r="B174" s="253"/>
      <c r="C174" s="253"/>
      <c r="D174" s="253"/>
      <c r="E174" s="253"/>
    </row>
    <row r="175" spans="1:5" ht="11.4" customHeight="1" x14ac:dyDescent="0.35">
      <c r="A175" s="173" t="s">
        <v>315</v>
      </c>
      <c r="B175" s="172" t="s">
        <v>256</v>
      </c>
      <c r="C175" s="189">
        <v>12430772.119999999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2817923.2700000014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15248695.390000001</v>
      </c>
      <c r="E177" s="175"/>
    </row>
    <row r="178" spans="1:5" ht="11.4" customHeight="1" x14ac:dyDescent="0.35">
      <c r="A178" s="253" t="s">
        <v>317</v>
      </c>
      <c r="B178" s="253"/>
      <c r="C178" s="253"/>
      <c r="D178" s="253"/>
      <c r="E178" s="253"/>
    </row>
    <row r="179" spans="1:5" ht="11.4" customHeight="1" x14ac:dyDescent="0.35">
      <c r="A179" s="173" t="s">
        <v>318</v>
      </c>
      <c r="B179" s="172" t="s">
        <v>256</v>
      </c>
      <c r="C179" s="189">
        <v>5065989.33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1209710.3499999996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6275699.6799999997</v>
      </c>
      <c r="E181" s="175"/>
    </row>
    <row r="182" spans="1:5" ht="11.4" customHeight="1" x14ac:dyDescent="0.35">
      <c r="A182" s="253" t="s">
        <v>320</v>
      </c>
      <c r="B182" s="253"/>
      <c r="C182" s="253"/>
      <c r="D182" s="253"/>
      <c r="E182" s="253"/>
    </row>
    <row r="183" spans="1:5" ht="11.4" customHeight="1" x14ac:dyDescent="0.35">
      <c r="A183" s="173" t="s">
        <v>321</v>
      </c>
      <c r="B183" s="172" t="s">
        <v>256</v>
      </c>
      <c r="C183" s="189">
        <v>241812.3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17878452.43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18120264.73</v>
      </c>
      <c r="E186" s="175"/>
    </row>
    <row r="187" spans="1:5" ht="11.4" customHeight="1" x14ac:dyDescent="0.35">
      <c r="A187" s="253" t="s">
        <v>323</v>
      </c>
      <c r="B187" s="253"/>
      <c r="C187" s="253"/>
      <c r="D187" s="253"/>
      <c r="E187" s="253"/>
    </row>
    <row r="188" spans="1:5" ht="11.4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-3760601.31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-3760601.31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6695719.1299999999</v>
      </c>
      <c r="C195" s="189">
        <v>0</v>
      </c>
      <c r="D195" s="174">
        <v>0</v>
      </c>
      <c r="E195" s="175">
        <f t="shared" ref="E195:E203" si="10">SUM(B195:C195)-D195</f>
        <v>6695719.1299999999</v>
      </c>
    </row>
    <row r="196" spans="1:8" ht="12.65" customHeight="1" x14ac:dyDescent="0.35">
      <c r="A196" s="173" t="s">
        <v>333</v>
      </c>
      <c r="B196" s="174">
        <v>2153149</v>
      </c>
      <c r="C196" s="189">
        <v>0</v>
      </c>
      <c r="D196" s="174">
        <v>0</v>
      </c>
      <c r="E196" s="175">
        <f t="shared" si="10"/>
        <v>2153149</v>
      </c>
    </row>
    <row r="197" spans="1:8" ht="12.65" customHeight="1" x14ac:dyDescent="0.35">
      <c r="A197" s="173" t="s">
        <v>334</v>
      </c>
      <c r="B197" s="174">
        <v>99727204.209999993</v>
      </c>
      <c r="C197" s="189">
        <v>0</v>
      </c>
      <c r="D197" s="174">
        <v>0</v>
      </c>
      <c r="E197" s="175">
        <f t="shared" si="10"/>
        <v>99727204.209999993</v>
      </c>
    </row>
    <row r="198" spans="1:8" ht="12.65" customHeight="1" x14ac:dyDescent="0.35">
      <c r="A198" s="173" t="s">
        <v>335</v>
      </c>
      <c r="B198" s="174">
        <v>8216408.2449117675</v>
      </c>
      <c r="C198" s="189">
        <v>645502.5032353719</v>
      </c>
      <c r="D198" s="174">
        <v>0</v>
      </c>
      <c r="E198" s="175">
        <f t="shared" si="10"/>
        <v>8861910.7481471393</v>
      </c>
    </row>
    <row r="199" spans="1:8" ht="12.65" customHeight="1" x14ac:dyDescent="0.35">
      <c r="A199" s="173" t="s">
        <v>336</v>
      </c>
      <c r="B199" s="174">
        <v>4782848.4182974296</v>
      </c>
      <c r="C199" s="189">
        <v>-12079.362798521335</v>
      </c>
      <c r="D199" s="174">
        <v>1328.1490384937063</v>
      </c>
      <c r="E199" s="175">
        <f t="shared" si="10"/>
        <v>4769440.9064604146</v>
      </c>
    </row>
    <row r="200" spans="1:8" ht="12.65" customHeight="1" x14ac:dyDescent="0.35">
      <c r="A200" s="173" t="s">
        <v>337</v>
      </c>
      <c r="B200" s="174">
        <v>151699397.32572681</v>
      </c>
      <c r="C200" s="189">
        <v>4516205.1070758477</v>
      </c>
      <c r="D200" s="174">
        <v>7138912.0893452568</v>
      </c>
      <c r="E200" s="175">
        <f t="shared" si="10"/>
        <v>149076690.3434574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34004074.309246421</v>
      </c>
      <c r="C202" s="189">
        <v>302243.71929155814</v>
      </c>
      <c r="D202" s="174">
        <v>100490.07490701519</v>
      </c>
      <c r="E202" s="175">
        <f t="shared" si="10"/>
        <v>34205827.953630969</v>
      </c>
    </row>
    <row r="203" spans="1:8" ht="12.65" customHeight="1" x14ac:dyDescent="0.35">
      <c r="A203" s="173" t="s">
        <v>340</v>
      </c>
      <c r="B203" s="174">
        <v>430760581.64578748</v>
      </c>
      <c r="C203" s="189">
        <v>174511044.93679735</v>
      </c>
      <c r="D203" s="174">
        <v>0</v>
      </c>
      <c r="E203" s="175">
        <f t="shared" si="10"/>
        <v>605271626.58258486</v>
      </c>
    </row>
    <row r="204" spans="1:8" ht="12.65" customHeight="1" x14ac:dyDescent="0.35">
      <c r="A204" s="173" t="s">
        <v>203</v>
      </c>
      <c r="B204" s="175">
        <f>SUM(B195:B203)</f>
        <v>738039382.28396988</v>
      </c>
      <c r="C204" s="191">
        <f>SUM(C195:C203)</f>
        <v>179962916.90360162</v>
      </c>
      <c r="D204" s="175">
        <f>SUM(D195:D203)</f>
        <v>7240730.3132907655</v>
      </c>
      <c r="E204" s="175">
        <f>SUM(E195:E203)</f>
        <v>910761568.87428081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5"/>
    </row>
    <row r="209" spans="1:8" ht="12.65" customHeight="1" x14ac:dyDescent="0.35">
      <c r="A209" s="173" t="s">
        <v>333</v>
      </c>
      <c r="B209" s="174">
        <v>653398.14</v>
      </c>
      <c r="C209" s="189">
        <v>543757.25</v>
      </c>
      <c r="D209" s="174">
        <v>0</v>
      </c>
      <c r="E209" s="175">
        <f t="shared" ref="E209:E216" si="11">SUM(B209:C209)-D209</f>
        <v>1197155.3900000001</v>
      </c>
      <c r="H209" s="255"/>
    </row>
    <row r="210" spans="1:8" ht="12.65" customHeight="1" x14ac:dyDescent="0.35">
      <c r="A210" s="173" t="s">
        <v>334</v>
      </c>
      <c r="B210" s="174">
        <v>65421017.5</v>
      </c>
      <c r="C210" s="189">
        <v>12212644.120000001</v>
      </c>
      <c r="D210" s="174">
        <v>0</v>
      </c>
      <c r="E210" s="175">
        <f t="shared" si="11"/>
        <v>77633661.620000005</v>
      </c>
      <c r="H210" s="255"/>
    </row>
    <row r="211" spans="1:8" ht="12.65" customHeight="1" x14ac:dyDescent="0.35">
      <c r="A211" s="173" t="s">
        <v>335</v>
      </c>
      <c r="B211" s="174">
        <v>6077657.6699808883</v>
      </c>
      <c r="C211" s="189">
        <v>1601726.4890202235</v>
      </c>
      <c r="D211" s="174">
        <v>5057.0099808881932</v>
      </c>
      <c r="E211" s="175">
        <f t="shared" si="11"/>
        <v>7674327.1490202239</v>
      </c>
      <c r="H211" s="255"/>
    </row>
    <row r="212" spans="1:8" ht="12.65" customHeight="1" x14ac:dyDescent="0.35">
      <c r="A212" s="173" t="s">
        <v>336</v>
      </c>
      <c r="B212" s="174">
        <v>3765522.6657002782</v>
      </c>
      <c r="C212" s="189">
        <v>490002.62534507719</v>
      </c>
      <c r="D212" s="174">
        <v>10950.692904127769</v>
      </c>
      <c r="E212" s="175">
        <f t="shared" si="11"/>
        <v>4244574.5981412278</v>
      </c>
      <c r="H212" s="255"/>
    </row>
    <row r="213" spans="1:8" ht="12.65" customHeight="1" x14ac:dyDescent="0.35">
      <c r="A213" s="173" t="s">
        <v>337</v>
      </c>
      <c r="B213" s="174">
        <v>126366436.96648081</v>
      </c>
      <c r="C213" s="189">
        <v>45089519.693500802</v>
      </c>
      <c r="D213" s="174">
        <v>15597272.736129306</v>
      </c>
      <c r="E213" s="175">
        <f t="shared" si="11"/>
        <v>155858683.92385229</v>
      </c>
      <c r="H213" s="255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5"/>
    </row>
    <row r="215" spans="1:8" ht="12.65" customHeight="1" x14ac:dyDescent="0.35">
      <c r="A215" s="173" t="s">
        <v>339</v>
      </c>
      <c r="B215" s="174">
        <v>20574237.689616553</v>
      </c>
      <c r="C215" s="189">
        <v>2373613.9921338959</v>
      </c>
      <c r="D215" s="174">
        <v>307297.97121811798</v>
      </c>
      <c r="E215" s="175">
        <f t="shared" si="11"/>
        <v>22640553.710532334</v>
      </c>
      <c r="H215" s="255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5"/>
    </row>
    <row r="217" spans="1:8" ht="12.65" customHeight="1" x14ac:dyDescent="0.35">
      <c r="A217" s="173" t="s">
        <v>203</v>
      </c>
      <c r="B217" s="175">
        <f>SUM(B208:B216)</f>
        <v>222858270.63177854</v>
      </c>
      <c r="C217" s="191">
        <f>SUM(C208:C216)</f>
        <v>62311264.169999994</v>
      </c>
      <c r="D217" s="175">
        <f>SUM(D208:D216)</f>
        <v>15920578.410232441</v>
      </c>
      <c r="E217" s="175">
        <f>SUM(E208:E216)</f>
        <v>269248956.39154607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8" t="s">
        <v>1254</v>
      </c>
      <c r="C220" s="298"/>
      <c r="D220" s="208"/>
      <c r="E220" s="208"/>
    </row>
    <row r="221" spans="1:8" ht="12.65" customHeight="1" x14ac:dyDescent="0.35">
      <c r="A221" s="267" t="s">
        <v>1254</v>
      </c>
      <c r="B221" s="208"/>
      <c r="C221" s="189">
        <v>11723231.5</v>
      </c>
      <c r="D221" s="172">
        <f>C221</f>
        <v>11723231.5</v>
      </c>
      <c r="E221" s="208"/>
    </row>
    <row r="222" spans="1:8" ht="12.65" customHeight="1" x14ac:dyDescent="0.35">
      <c r="A222" s="253" t="s">
        <v>343</v>
      </c>
      <c r="B222" s="253"/>
      <c r="C222" s="253"/>
      <c r="D222" s="253"/>
      <c r="E222" s="253"/>
    </row>
    <row r="223" spans="1:8" ht="12.65" customHeight="1" x14ac:dyDescent="0.35">
      <c r="A223" s="173" t="s">
        <v>344</v>
      </c>
      <c r="B223" s="172" t="s">
        <v>256</v>
      </c>
      <c r="C223" s="189">
        <v>1287552269.1500001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379100445.13999999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208340634.82000002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319537946.13000005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23084387.790000003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2217615683.0299997</v>
      </c>
      <c r="E229" s="175"/>
    </row>
    <row r="230" spans="1:5" ht="12.65" customHeight="1" x14ac:dyDescent="0.35">
      <c r="A230" s="253" t="s">
        <v>351</v>
      </c>
      <c r="B230" s="253"/>
      <c r="C230" s="253"/>
      <c r="D230" s="253"/>
      <c r="E230" s="253"/>
    </row>
    <row r="231" spans="1:5" ht="12.65" customHeight="1" x14ac:dyDescent="0.35">
      <c r="A231" s="171" t="s">
        <v>352</v>
      </c>
      <c r="B231" s="172" t="s">
        <v>256</v>
      </c>
      <c r="C231" s="189">
        <v>10973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4392897.45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10340679.35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14733576.800000001</v>
      </c>
      <c r="E236" s="175"/>
    </row>
    <row r="237" spans="1:5" ht="12.65" customHeight="1" x14ac:dyDescent="0.35">
      <c r="A237" s="253" t="s">
        <v>356</v>
      </c>
      <c r="B237" s="253"/>
      <c r="C237" s="253"/>
      <c r="D237" s="253"/>
      <c r="E237" s="253"/>
    </row>
    <row r="238" spans="1:5" ht="12.65" customHeight="1" x14ac:dyDescent="0.35">
      <c r="A238" s="173" t="s">
        <v>357</v>
      </c>
      <c r="B238" s="172" t="s">
        <v>256</v>
      </c>
      <c r="C238" s="189">
        <v>15943302.430000002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15943302.430000002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2260015793.7599998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3" t="s">
        <v>361</v>
      </c>
      <c r="B249" s="253"/>
      <c r="C249" s="253"/>
      <c r="D249" s="253"/>
      <c r="E249" s="253"/>
    </row>
    <row r="250" spans="1:5" ht="12.65" customHeight="1" x14ac:dyDescent="0.35">
      <c r="A250" s="173" t="s">
        <v>362</v>
      </c>
      <c r="B250" s="172" t="s">
        <v>256</v>
      </c>
      <c r="C250" s="189">
        <v>30990620.22118102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364561325.47154945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274417093.2922954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6560652.547817233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15947646.705535982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1588102.0911071338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145231253.74489543</v>
      </c>
      <c r="E260" s="175"/>
    </row>
    <row r="261" spans="1:5" ht="11.25" customHeight="1" x14ac:dyDescent="0.35">
      <c r="A261" s="253" t="s">
        <v>372</v>
      </c>
      <c r="B261" s="253"/>
      <c r="C261" s="253"/>
      <c r="D261" s="253"/>
      <c r="E261" s="253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3" t="s">
        <v>375</v>
      </c>
      <c r="B266" s="253"/>
      <c r="C266" s="253"/>
      <c r="D266" s="253"/>
      <c r="E266" s="253"/>
    </row>
    <row r="267" spans="1:5" ht="12.65" customHeight="1" x14ac:dyDescent="0.35">
      <c r="A267" s="173" t="s">
        <v>332</v>
      </c>
      <c r="B267" s="172" t="s">
        <v>256</v>
      </c>
      <c r="C267" s="189">
        <v>6695719.1299999999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2153149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99727204.209999993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8861910.7481471393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4769440.9064604146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149076690.33864444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34205827.953630954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605271626.58258486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910761568.86946785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269248956.3886674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641512612.48080039</v>
      </c>
      <c r="E277" s="175"/>
    </row>
    <row r="278" spans="1:5" ht="12.65" customHeight="1" x14ac:dyDescent="0.35">
      <c r="A278" s="253" t="s">
        <v>382</v>
      </c>
      <c r="B278" s="253"/>
      <c r="C278" s="253"/>
      <c r="D278" s="253"/>
      <c r="E278" s="253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421127687.68000001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68893339.868323922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490021027.54832393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3" t="s">
        <v>387</v>
      </c>
      <c r="B285" s="253"/>
      <c r="C285" s="253"/>
      <c r="D285" s="253"/>
      <c r="E285" s="253"/>
    </row>
    <row r="286" spans="1:5" ht="12.65" customHeight="1" x14ac:dyDescent="0.35">
      <c r="A286" s="173" t="s">
        <v>388</v>
      </c>
      <c r="B286" s="172" t="s">
        <v>256</v>
      </c>
      <c r="C286" s="189">
        <v>8265174.1250746259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22247926.703453686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30513100.828528311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1307277994.6025481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3" t="s">
        <v>395</v>
      </c>
      <c r="B303" s="253"/>
      <c r="C303" s="253"/>
      <c r="D303" s="253"/>
      <c r="E303" s="253"/>
    </row>
    <row r="304" spans="1:5" ht="12.65" customHeight="1" x14ac:dyDescent="0.35">
      <c r="A304" s="173" t="s">
        <v>396</v>
      </c>
      <c r="B304" s="172" t="s">
        <v>256</v>
      </c>
      <c r="C304" s="189">
        <v>501207.83918151556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4871122.4990899507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30208949.670300353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64397336.125862643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75557158.939999998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5399196.2267623832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180934971.30119684</v>
      </c>
      <c r="E314" s="175"/>
    </row>
    <row r="315" spans="1:5" ht="12.65" customHeight="1" x14ac:dyDescent="0.35">
      <c r="A315" s="253" t="s">
        <v>406</v>
      </c>
      <c r="B315" s="253"/>
      <c r="C315" s="253"/>
      <c r="D315" s="253"/>
      <c r="E315" s="253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69549427.694329351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69549427.694329351</v>
      </c>
      <c r="E319" s="175"/>
    </row>
    <row r="320" spans="1:5" ht="12.65" customHeight="1" x14ac:dyDescent="0.35">
      <c r="A320" s="253" t="s">
        <v>411</v>
      </c>
      <c r="B320" s="253"/>
      <c r="C320" s="253"/>
      <c r="D320" s="253"/>
      <c r="E320" s="253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2147947.674497372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73628482.059999987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-169370.17000000004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75607059.564497352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5399196.2267623832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70207863.337734967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189">
        <v>986585732.27201939</v>
      </c>
      <c r="D332" s="175"/>
      <c r="E332" s="175"/>
    </row>
    <row r="333" spans="1:5" ht="12.65" customHeight="1" x14ac:dyDescent="0.35">
      <c r="A333" s="173"/>
      <c r="B333" s="172"/>
      <c r="C333" s="228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1307277994.6052804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1307277994.6025481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3" t="s">
        <v>427</v>
      </c>
      <c r="B358" s="253"/>
      <c r="C358" s="253"/>
      <c r="D358" s="253"/>
      <c r="E358" s="253"/>
    </row>
    <row r="359" spans="1:5" ht="12.65" customHeight="1" x14ac:dyDescent="0.35">
      <c r="A359" s="173" t="s">
        <v>428</v>
      </c>
      <c r="B359" s="172" t="s">
        <v>256</v>
      </c>
      <c r="C359" s="189">
        <v>1135483004.1700001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1825513917.3199999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2960996921.4899998</v>
      </c>
      <c r="E361" s="175"/>
    </row>
    <row r="362" spans="1:5" ht="12.65" customHeight="1" x14ac:dyDescent="0.35">
      <c r="A362" s="253" t="s">
        <v>431</v>
      </c>
      <c r="B362" s="253"/>
      <c r="C362" s="253"/>
      <c r="D362" s="253"/>
      <c r="E362" s="253"/>
    </row>
    <row r="363" spans="1:5" ht="12.65" customHeight="1" x14ac:dyDescent="0.35">
      <c r="A363" s="173" t="s">
        <v>1254</v>
      </c>
      <c r="B363" s="253"/>
      <c r="C363" s="189">
        <v>11723231.5</v>
      </c>
      <c r="D363" s="175"/>
      <c r="E363" s="253"/>
    </row>
    <row r="364" spans="1:5" ht="12.65" customHeight="1" x14ac:dyDescent="0.35">
      <c r="A364" s="173" t="s">
        <v>432</v>
      </c>
      <c r="B364" s="172" t="s">
        <v>256</v>
      </c>
      <c r="C364" s="189">
        <v>2217615683.0300002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14733576.800000001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15943302.430000002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2260015793.7600002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700981127.72999954</v>
      </c>
      <c r="E368" s="175"/>
    </row>
    <row r="369" spans="1:5" ht="12.65" customHeight="1" x14ac:dyDescent="0.35">
      <c r="A369" s="253" t="s">
        <v>436</v>
      </c>
      <c r="B369" s="253"/>
      <c r="C369" s="253"/>
      <c r="D369" s="253"/>
      <c r="E369" s="253"/>
    </row>
    <row r="370" spans="1:5" ht="12.65" customHeight="1" x14ac:dyDescent="0.35">
      <c r="A370" s="173" t="s">
        <v>437</v>
      </c>
      <c r="B370" s="172" t="s">
        <v>256</v>
      </c>
      <c r="C370" s="189">
        <v>20760979.18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20760979.18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721742106.90999949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3" t="s">
        <v>441</v>
      </c>
      <c r="B377" s="253"/>
      <c r="C377" s="253"/>
      <c r="D377" s="253"/>
      <c r="E377" s="253"/>
    </row>
    <row r="378" spans="1:5" ht="12.65" customHeight="1" x14ac:dyDescent="0.35">
      <c r="A378" s="173" t="s">
        <v>442</v>
      </c>
      <c r="B378" s="172" t="s">
        <v>256</v>
      </c>
      <c r="C378" s="189">
        <v>221988497.43000001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48940120.770000003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42739153.950000003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115937557.19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4843677.04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187316984.70000002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62311264.170000002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15248695.390000001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6275699.6799999997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18120264.73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-3760601.31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3022011.7200000286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722983325.46000004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-1241218.5500005484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91183471.719999999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89942253.16999945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89942253.16999945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6"/>
    </row>
    <row r="412" spans="1:5" ht="12.65" customHeight="1" x14ac:dyDescent="0.35">
      <c r="A412" s="179" t="str">
        <f>C84&amp;"   "&amp;"H-"&amp;FIXED(C83,0,TRUE)&amp;"     FYE "&amp;C82</f>
        <v>St Michael Medical Center   H-0     FYE 06/30/2021</v>
      </c>
      <c r="B412" s="179"/>
      <c r="C412" s="179"/>
      <c r="D412" s="179"/>
      <c r="E412" s="256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11669</v>
      </c>
      <c r="C414" s="194">
        <f>E138</f>
        <v>11669</v>
      </c>
      <c r="D414" s="179"/>
    </row>
    <row r="415" spans="1:5" ht="12.65" customHeight="1" x14ac:dyDescent="0.35">
      <c r="A415" s="179" t="s">
        <v>464</v>
      </c>
      <c r="B415" s="179">
        <f>D111</f>
        <v>61968</v>
      </c>
      <c r="C415" s="179">
        <f>E139</f>
        <v>61968</v>
      </c>
      <c r="D415" s="194">
        <f>SUM(C59:H59)+N59</f>
        <v>61968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1691</v>
      </c>
    </row>
    <row r="424" spans="1:7" ht="12.65" customHeight="1" x14ac:dyDescent="0.35">
      <c r="A424" s="179" t="s">
        <v>1243</v>
      </c>
      <c r="B424" s="179">
        <f>D114</f>
        <v>2625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221988497.43000001</v>
      </c>
      <c r="C427" s="179">
        <f t="shared" ref="C427:C434" si="13">CE61</f>
        <v>221988497.43000004</v>
      </c>
      <c r="D427" s="179"/>
    </row>
    <row r="428" spans="1:7" ht="12.65" customHeight="1" x14ac:dyDescent="0.35">
      <c r="A428" s="179" t="s">
        <v>3</v>
      </c>
      <c r="B428" s="179">
        <f t="shared" si="12"/>
        <v>48940120.770000003</v>
      </c>
      <c r="C428" s="179">
        <f t="shared" si="13"/>
        <v>48940122</v>
      </c>
      <c r="D428" s="179">
        <f>D173</f>
        <v>48940120.770000003</v>
      </c>
    </row>
    <row r="429" spans="1:7" ht="12.65" customHeight="1" x14ac:dyDescent="0.35">
      <c r="A429" s="179" t="s">
        <v>236</v>
      </c>
      <c r="B429" s="179">
        <f t="shared" si="12"/>
        <v>42739153.950000003</v>
      </c>
      <c r="C429" s="179">
        <f t="shared" si="13"/>
        <v>42739153.95000001</v>
      </c>
      <c r="D429" s="179"/>
    </row>
    <row r="430" spans="1:7" ht="12.65" customHeight="1" x14ac:dyDescent="0.35">
      <c r="A430" s="179" t="s">
        <v>237</v>
      </c>
      <c r="B430" s="179">
        <f t="shared" si="12"/>
        <v>115937557.19</v>
      </c>
      <c r="C430" s="179">
        <f t="shared" si="13"/>
        <v>115937557.18999998</v>
      </c>
      <c r="D430" s="179"/>
    </row>
    <row r="431" spans="1:7" ht="12.65" customHeight="1" x14ac:dyDescent="0.35">
      <c r="A431" s="179" t="s">
        <v>444</v>
      </c>
      <c r="B431" s="179">
        <f t="shared" si="12"/>
        <v>4843677.04</v>
      </c>
      <c r="C431" s="179">
        <f t="shared" si="13"/>
        <v>4843677.040000001</v>
      </c>
      <c r="D431" s="179"/>
    </row>
    <row r="432" spans="1:7" ht="12.65" customHeight="1" x14ac:dyDescent="0.35">
      <c r="A432" s="179" t="s">
        <v>445</v>
      </c>
      <c r="B432" s="179">
        <f t="shared" si="12"/>
        <v>187316984.70000002</v>
      </c>
      <c r="C432" s="179">
        <f t="shared" si="13"/>
        <v>187316984.69999999</v>
      </c>
      <c r="D432" s="179"/>
    </row>
    <row r="433" spans="1:7" ht="12.65" customHeight="1" x14ac:dyDescent="0.35">
      <c r="A433" s="179" t="s">
        <v>6</v>
      </c>
      <c r="B433" s="179">
        <f t="shared" si="12"/>
        <v>62311264.170000002</v>
      </c>
      <c r="C433" s="179">
        <f t="shared" si="13"/>
        <v>62311264</v>
      </c>
      <c r="D433" s="179">
        <f>C217</f>
        <v>62311264.169999994</v>
      </c>
    </row>
    <row r="434" spans="1:7" ht="12.65" customHeight="1" x14ac:dyDescent="0.35">
      <c r="A434" s="179" t="s">
        <v>474</v>
      </c>
      <c r="B434" s="179">
        <f t="shared" si="12"/>
        <v>15248695.390000001</v>
      </c>
      <c r="C434" s="179">
        <f t="shared" si="13"/>
        <v>15248695.390000001</v>
      </c>
      <c r="D434" s="179">
        <f>D177</f>
        <v>15248695.390000001</v>
      </c>
    </row>
    <row r="435" spans="1:7" ht="12.65" customHeight="1" x14ac:dyDescent="0.35">
      <c r="A435" s="179" t="s">
        <v>447</v>
      </c>
      <c r="B435" s="179">
        <f t="shared" si="12"/>
        <v>6275699.6799999997</v>
      </c>
      <c r="C435" s="179"/>
      <c r="D435" s="179">
        <f>D181</f>
        <v>6275699.6799999997</v>
      </c>
    </row>
    <row r="436" spans="1:7" ht="12.65" customHeight="1" x14ac:dyDescent="0.35">
      <c r="A436" s="179" t="s">
        <v>475</v>
      </c>
      <c r="B436" s="179">
        <f t="shared" si="12"/>
        <v>18120264.73</v>
      </c>
      <c r="C436" s="179"/>
      <c r="D436" s="179">
        <f>D186</f>
        <v>18120264.73</v>
      </c>
    </row>
    <row r="437" spans="1:7" ht="12.65" customHeight="1" x14ac:dyDescent="0.35">
      <c r="A437" s="194" t="s">
        <v>449</v>
      </c>
      <c r="B437" s="194">
        <f t="shared" si="12"/>
        <v>-3760601.31</v>
      </c>
      <c r="C437" s="194"/>
      <c r="D437" s="194">
        <f>D190</f>
        <v>-3760601.31</v>
      </c>
    </row>
    <row r="438" spans="1:7" ht="12.65" customHeight="1" x14ac:dyDescent="0.35">
      <c r="A438" s="194" t="s">
        <v>476</v>
      </c>
      <c r="B438" s="194">
        <f>C386+C387+C388</f>
        <v>20635363.100000001</v>
      </c>
      <c r="C438" s="194">
        <f>CD69</f>
        <v>20635363.100000001</v>
      </c>
      <c r="D438" s="194">
        <f>D181+D186+D190</f>
        <v>20635363.100000001</v>
      </c>
    </row>
    <row r="439" spans="1:7" ht="12.65" customHeight="1" x14ac:dyDescent="0.35">
      <c r="A439" s="179" t="s">
        <v>451</v>
      </c>
      <c r="B439" s="194">
        <f>C389</f>
        <v>3022011.7200000286</v>
      </c>
      <c r="C439" s="194">
        <f>SUM(C69:CC69)</f>
        <v>3022011.720000003</v>
      </c>
      <c r="D439" s="179"/>
    </row>
    <row r="440" spans="1:7" ht="12.65" customHeight="1" x14ac:dyDescent="0.35">
      <c r="A440" s="179" t="s">
        <v>477</v>
      </c>
      <c r="B440" s="194">
        <f>B438+B439</f>
        <v>23657374.82000003</v>
      </c>
      <c r="C440" s="194">
        <f>CE69</f>
        <v>23657374.820000004</v>
      </c>
      <c r="D440" s="179"/>
    </row>
    <row r="441" spans="1:7" ht="12.65" customHeight="1" x14ac:dyDescent="0.35">
      <c r="A441" s="179" t="s">
        <v>478</v>
      </c>
      <c r="B441" s="179">
        <f>D390</f>
        <v>722983325.46000004</v>
      </c>
      <c r="C441" s="179">
        <f>SUM(C427:C437)+C440</f>
        <v>722983326.5200001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11723231.5</v>
      </c>
      <c r="C444" s="179">
        <f>C363</f>
        <v>11723231.5</v>
      </c>
      <c r="D444" s="179"/>
    </row>
    <row r="445" spans="1:7" ht="12.65" customHeight="1" x14ac:dyDescent="0.35">
      <c r="A445" s="179" t="s">
        <v>343</v>
      </c>
      <c r="B445" s="179">
        <f>D229</f>
        <v>2217615683.0299997</v>
      </c>
      <c r="C445" s="179">
        <f>C364</f>
        <v>2217615683.0300002</v>
      </c>
      <c r="D445" s="179"/>
    </row>
    <row r="446" spans="1:7" ht="12.65" customHeight="1" x14ac:dyDescent="0.35">
      <c r="A446" s="179" t="s">
        <v>351</v>
      </c>
      <c r="B446" s="179">
        <f>D236</f>
        <v>14733576.800000001</v>
      </c>
      <c r="C446" s="179">
        <f>C365</f>
        <v>14733576.800000001</v>
      </c>
      <c r="D446" s="179"/>
    </row>
    <row r="447" spans="1:7" ht="12.65" customHeight="1" x14ac:dyDescent="0.35">
      <c r="A447" s="179" t="s">
        <v>356</v>
      </c>
      <c r="B447" s="179">
        <f>D240</f>
        <v>15943302.430000002</v>
      </c>
      <c r="C447" s="179">
        <f>C366</f>
        <v>15943302.430000002</v>
      </c>
      <c r="D447" s="179"/>
    </row>
    <row r="448" spans="1:7" ht="12.65" customHeight="1" x14ac:dyDescent="0.35">
      <c r="A448" s="179" t="s">
        <v>358</v>
      </c>
      <c r="B448" s="179">
        <f>D242</f>
        <v>2260015793.7599998</v>
      </c>
      <c r="C448" s="179">
        <f>D367</f>
        <v>2260015793.7600002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10973</v>
      </c>
    </row>
    <row r="454" spans="1:7" ht="12.65" customHeight="1" x14ac:dyDescent="0.35">
      <c r="A454" s="179" t="s">
        <v>168</v>
      </c>
      <c r="B454" s="179">
        <f>C233</f>
        <v>4392897.45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10340679.35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20760979.18</v>
      </c>
      <c r="C458" s="194">
        <f>CE70</f>
        <v>20760979.18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1135483004.1700001</v>
      </c>
      <c r="C463" s="194">
        <f>CE73</f>
        <v>1135483004.1699996</v>
      </c>
      <c r="D463" s="194">
        <f>E141+E147+E153</f>
        <v>1135483004.1700001</v>
      </c>
    </row>
    <row r="464" spans="1:7" ht="12.65" customHeight="1" x14ac:dyDescent="0.35">
      <c r="A464" s="179" t="s">
        <v>246</v>
      </c>
      <c r="B464" s="194">
        <f>C360</f>
        <v>1825513917.3199999</v>
      </c>
      <c r="C464" s="194">
        <f>CE74</f>
        <v>1825513917.3200002</v>
      </c>
      <c r="D464" s="194">
        <f>E142+E148+E154</f>
        <v>1825513917.3199999</v>
      </c>
    </row>
    <row r="465" spans="1:7" ht="12.65" customHeight="1" x14ac:dyDescent="0.35">
      <c r="A465" s="179" t="s">
        <v>247</v>
      </c>
      <c r="B465" s="194">
        <f>D361</f>
        <v>2960996921.4899998</v>
      </c>
      <c r="C465" s="194">
        <f>CE75</f>
        <v>2960996921.4900002</v>
      </c>
      <c r="D465" s="194">
        <f>D463+D464</f>
        <v>2960996921.4899998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6695719.1299999999</v>
      </c>
      <c r="C468" s="179">
        <f>E195</f>
        <v>6695719.1299999999</v>
      </c>
      <c r="D468" s="179"/>
    </row>
    <row r="469" spans="1:7" ht="12.65" customHeight="1" x14ac:dyDescent="0.35">
      <c r="A469" s="179" t="s">
        <v>333</v>
      </c>
      <c r="B469" s="179">
        <f t="shared" si="14"/>
        <v>2153149</v>
      </c>
      <c r="C469" s="179">
        <f>E196</f>
        <v>2153149</v>
      </c>
      <c r="D469" s="179"/>
    </row>
    <row r="470" spans="1:7" ht="12.65" customHeight="1" x14ac:dyDescent="0.35">
      <c r="A470" s="179" t="s">
        <v>334</v>
      </c>
      <c r="B470" s="179">
        <f t="shared" si="14"/>
        <v>99727204.209999993</v>
      </c>
      <c r="C470" s="179">
        <f>E197</f>
        <v>99727204.209999993</v>
      </c>
      <c r="D470" s="179"/>
    </row>
    <row r="471" spans="1:7" ht="12.65" customHeight="1" x14ac:dyDescent="0.35">
      <c r="A471" s="179" t="s">
        <v>494</v>
      </c>
      <c r="B471" s="179">
        <f t="shared" si="14"/>
        <v>8861910.7481471393</v>
      </c>
      <c r="C471" s="179">
        <f>E198</f>
        <v>8861910.7481471393</v>
      </c>
      <c r="D471" s="179"/>
    </row>
    <row r="472" spans="1:7" ht="12.65" customHeight="1" x14ac:dyDescent="0.35">
      <c r="A472" s="179" t="s">
        <v>377</v>
      </c>
      <c r="B472" s="179">
        <f t="shared" si="14"/>
        <v>4769440.9064604146</v>
      </c>
      <c r="C472" s="179">
        <f>E199</f>
        <v>4769440.9064604146</v>
      </c>
      <c r="D472" s="179"/>
    </row>
    <row r="473" spans="1:7" ht="12.65" customHeight="1" x14ac:dyDescent="0.35">
      <c r="A473" s="179" t="s">
        <v>495</v>
      </c>
      <c r="B473" s="179">
        <f t="shared" si="14"/>
        <v>149076690.33864444</v>
      </c>
      <c r="C473" s="179">
        <f>SUM(E200:E201)</f>
        <v>149076690.3434574</v>
      </c>
      <c r="D473" s="179"/>
    </row>
    <row r="474" spans="1:7" ht="12.65" customHeight="1" x14ac:dyDescent="0.35">
      <c r="A474" s="179" t="s">
        <v>339</v>
      </c>
      <c r="B474" s="179">
        <f t="shared" si="14"/>
        <v>34205827.953630954</v>
      </c>
      <c r="C474" s="179">
        <f>E202</f>
        <v>34205827.953630969</v>
      </c>
      <c r="D474" s="179"/>
    </row>
    <row r="475" spans="1:7" ht="12.65" customHeight="1" x14ac:dyDescent="0.35">
      <c r="A475" s="179" t="s">
        <v>340</v>
      </c>
      <c r="B475" s="179">
        <f t="shared" si="14"/>
        <v>605271626.58258486</v>
      </c>
      <c r="C475" s="179">
        <f>E203</f>
        <v>605271626.58258486</v>
      </c>
      <c r="D475" s="179"/>
    </row>
    <row r="476" spans="1:7" ht="12.65" customHeight="1" x14ac:dyDescent="0.35">
      <c r="A476" s="179" t="s">
        <v>203</v>
      </c>
      <c r="B476" s="179">
        <f>D275</f>
        <v>910761568.86946785</v>
      </c>
      <c r="C476" s="179">
        <f>E204</f>
        <v>910761568.87428081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269248956.3886674</v>
      </c>
      <c r="C478" s="179">
        <f>E217</f>
        <v>269248956.39154607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1307277994.6025481</v>
      </c>
    </row>
    <row r="482" spans="1:12" ht="12.65" customHeight="1" x14ac:dyDescent="0.35">
      <c r="A482" s="180" t="s">
        <v>499</v>
      </c>
      <c r="C482" s="180">
        <f>D339</f>
        <v>1307277994.6052804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142</v>
      </c>
      <c r="B493" s="257" t="str">
        <f>RIGHT('Prior Year'!C82,4)</f>
        <v>2020</v>
      </c>
      <c r="C493" s="257" t="str">
        <f>RIGHT(C82,4)</f>
        <v>2021</v>
      </c>
      <c r="D493" s="257" t="str">
        <f>RIGHT('Prior Year'!C82,4)</f>
        <v>2020</v>
      </c>
      <c r="E493" s="257" t="str">
        <f>RIGHT(C82,4)</f>
        <v>2021</v>
      </c>
      <c r="F493" s="257" t="str">
        <f>RIGHT('Prior Year'!C82,4)</f>
        <v>2020</v>
      </c>
      <c r="G493" s="257" t="str">
        <f>RIGHT(C82,4)</f>
        <v>2021</v>
      </c>
      <c r="H493" s="257"/>
      <c r="K493" s="257"/>
      <c r="L493" s="257"/>
    </row>
    <row r="494" spans="1:12" ht="12.65" customHeight="1" x14ac:dyDescent="0.3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5" customHeight="1" x14ac:dyDescent="0.35">
      <c r="A496" s="180" t="s">
        <v>512</v>
      </c>
      <c r="B496" s="236">
        <f>'Prior Year'!C71</f>
        <v>10593458.529999999</v>
      </c>
      <c r="C496" s="236">
        <f>C71</f>
        <v>18571251.159999996</v>
      </c>
      <c r="D496" s="236">
        <f>'Prior Year'!C59</f>
        <v>5067</v>
      </c>
      <c r="E496" s="180">
        <f>C59</f>
        <v>6180</v>
      </c>
      <c r="F496" s="259">
        <f t="shared" ref="F496:G511" si="15">IF(B496=0,"",IF(D496=0,"",B496/D496))</f>
        <v>2090.6766390369053</v>
      </c>
      <c r="G496" s="260">
        <f t="shared" si="15"/>
        <v>3005.056822006472</v>
      </c>
      <c r="H496" s="261">
        <f>IF(B496=0,"",IF(C496=0,"",IF(D496=0,"",IF(E496=0,"",IF(G496/F496-1&lt;-0.25,G496/F496-1,IF(G496/F496-1&gt;0.25,G496/F496-1,""))))))</f>
        <v>0.4373608839819374</v>
      </c>
      <c r="I496" s="263"/>
      <c r="K496" s="257"/>
      <c r="L496" s="257"/>
    </row>
    <row r="497" spans="1:12" ht="12.65" customHeight="1" x14ac:dyDescent="0.3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5" customHeight="1" x14ac:dyDescent="0.35">
      <c r="A498" s="180" t="s">
        <v>514</v>
      </c>
      <c r="B498" s="236">
        <f>'Prior Year'!E71</f>
        <v>58556441.150000013</v>
      </c>
      <c r="C498" s="236">
        <f>E71</f>
        <v>58143424.319999978</v>
      </c>
      <c r="D498" s="236">
        <f>'Prior Year'!E59</f>
        <v>56881</v>
      </c>
      <c r="E498" s="180">
        <f>E59</f>
        <v>55788</v>
      </c>
      <c r="F498" s="259">
        <f t="shared" si="15"/>
        <v>1029.4551985724586</v>
      </c>
      <c r="G498" s="259">
        <f t="shared" si="15"/>
        <v>1042.2209851580981</v>
      </c>
      <c r="H498" s="261" t="str">
        <f t="shared" si="16"/>
        <v/>
      </c>
      <c r="I498" s="263"/>
      <c r="K498" s="257"/>
      <c r="L498" s="257"/>
    </row>
    <row r="499" spans="1:12" ht="12.65" customHeight="1" x14ac:dyDescent="0.3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5" customHeight="1" x14ac:dyDescent="0.3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5" customHeight="1" x14ac:dyDescent="0.35">
      <c r="A501" s="180" t="s">
        <v>517</v>
      </c>
      <c r="B501" s="236">
        <f>'Prior Year'!H71</f>
        <v>715.07999999999993</v>
      </c>
      <c r="C501" s="236">
        <f>H71</f>
        <v>566.91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5" customHeight="1" x14ac:dyDescent="0.3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5" customHeight="1" x14ac:dyDescent="0.3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5" customHeight="1" x14ac:dyDescent="0.3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5" customHeight="1" x14ac:dyDescent="0.3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5" customHeight="1" x14ac:dyDescent="0.3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5" customHeight="1" x14ac:dyDescent="0.3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5" customHeight="1" x14ac:dyDescent="0.35">
      <c r="A508" s="180" t="s">
        <v>524</v>
      </c>
      <c r="B508" s="236">
        <f>'Prior Year'!O71</f>
        <v>13437668.41</v>
      </c>
      <c r="C508" s="236">
        <f>O71</f>
        <v>15159274.840000002</v>
      </c>
      <c r="D508" s="236">
        <f>'Prior Year'!O59</f>
        <v>2689</v>
      </c>
      <c r="E508" s="180">
        <f>O59</f>
        <v>2625</v>
      </c>
      <c r="F508" s="259">
        <f t="shared" si="15"/>
        <v>4997.2734882856084</v>
      </c>
      <c r="G508" s="259">
        <f t="shared" si="15"/>
        <v>5774.9618438095249</v>
      </c>
      <c r="H508" s="261" t="str">
        <f t="shared" si="16"/>
        <v/>
      </c>
      <c r="I508" s="263"/>
      <c r="K508" s="257"/>
      <c r="L508" s="257"/>
    </row>
    <row r="509" spans="1:12" ht="12.65" customHeight="1" x14ac:dyDescent="0.35">
      <c r="A509" s="180" t="s">
        <v>525</v>
      </c>
      <c r="B509" s="236">
        <f>'Prior Year'!P71</f>
        <v>45847889.230000004</v>
      </c>
      <c r="C509" s="236">
        <f>P71</f>
        <v>51696113.339999996</v>
      </c>
      <c r="D509" s="236">
        <f>'Prior Year'!P59</f>
        <v>908840</v>
      </c>
      <c r="E509" s="180">
        <f>P59</f>
        <v>1038094</v>
      </c>
      <c r="F509" s="259">
        <f t="shared" si="15"/>
        <v>50.446601414990539</v>
      </c>
      <c r="G509" s="259">
        <f t="shared" si="15"/>
        <v>49.799067656686191</v>
      </c>
      <c r="H509" s="261" t="str">
        <f t="shared" si="16"/>
        <v/>
      </c>
      <c r="I509" s="263"/>
      <c r="K509" s="257"/>
      <c r="L509" s="257"/>
    </row>
    <row r="510" spans="1:12" ht="12.65" customHeight="1" x14ac:dyDescent="0.35">
      <c r="A510" s="180" t="s">
        <v>526</v>
      </c>
      <c r="B510" s="236">
        <f>'Prior Year'!Q71</f>
        <v>6985695.7000000011</v>
      </c>
      <c r="C510" s="236">
        <f>Q71</f>
        <v>7304343.1099999975</v>
      </c>
      <c r="D510" s="236">
        <f>'Prior Year'!Q59</f>
        <v>30625</v>
      </c>
      <c r="E510" s="180">
        <f>Q59</f>
        <v>34655</v>
      </c>
      <c r="F510" s="259">
        <f t="shared" si="15"/>
        <v>228.10434938775515</v>
      </c>
      <c r="G510" s="259">
        <f t="shared" si="15"/>
        <v>210.77313836387239</v>
      </c>
      <c r="H510" s="261" t="str">
        <f t="shared" si="16"/>
        <v/>
      </c>
      <c r="I510" s="263"/>
      <c r="K510" s="257"/>
      <c r="L510" s="257"/>
    </row>
    <row r="511" spans="1:12" ht="12.65" customHeight="1" x14ac:dyDescent="0.35">
      <c r="A511" s="180" t="s">
        <v>527</v>
      </c>
      <c r="B511" s="236">
        <f>'Prior Year'!R71</f>
        <v>1500047.3699999999</v>
      </c>
      <c r="C511" s="236">
        <f>R71</f>
        <v>2368090.7199999997</v>
      </c>
      <c r="D511" s="236">
        <f>'Prior Year'!R59</f>
        <v>500310</v>
      </c>
      <c r="E511" s="180">
        <f>R59</f>
        <v>963585</v>
      </c>
      <c r="F511" s="259">
        <f t="shared" si="15"/>
        <v>2.9982358337830544</v>
      </c>
      <c r="G511" s="259">
        <f t="shared" si="15"/>
        <v>2.4575836278065761</v>
      </c>
      <c r="H511" s="261" t="str">
        <f t="shared" si="16"/>
        <v/>
      </c>
      <c r="I511" s="263"/>
      <c r="K511" s="257"/>
      <c r="L511" s="257"/>
    </row>
    <row r="512" spans="1:12" ht="12.65" customHeight="1" x14ac:dyDescent="0.35">
      <c r="A512" s="180" t="s">
        <v>528</v>
      </c>
      <c r="B512" s="236">
        <f>'Prior Year'!S71</f>
        <v>2081053.6243250007</v>
      </c>
      <c r="C512" s="236">
        <f>S71</f>
        <v>1488640.0785149201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5" customHeight="1" x14ac:dyDescent="0.35">
      <c r="A513" s="180" t="s">
        <v>1245</v>
      </c>
      <c r="B513" s="236">
        <f>'Prior Year'!T71</f>
        <v>0</v>
      </c>
      <c r="C513" s="236">
        <f>T71</f>
        <v>191573.68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5" customHeight="1" x14ac:dyDescent="0.35">
      <c r="A514" s="180" t="s">
        <v>530</v>
      </c>
      <c r="B514" s="236">
        <f>'Prior Year'!U71</f>
        <v>15323169.450000001</v>
      </c>
      <c r="C514" s="236">
        <f>U71</f>
        <v>19142458.469999999</v>
      </c>
      <c r="D514" s="236">
        <f>'Prior Year'!U59</f>
        <v>1068434</v>
      </c>
      <c r="E514" s="180">
        <f>U59</f>
        <v>1326106</v>
      </c>
      <c r="F514" s="259">
        <f t="shared" si="17"/>
        <v>14.341708940374419</v>
      </c>
      <c r="G514" s="259">
        <f t="shared" si="17"/>
        <v>14.435089253800223</v>
      </c>
      <c r="H514" s="261" t="str">
        <f t="shared" si="16"/>
        <v/>
      </c>
      <c r="I514" s="263"/>
      <c r="K514" s="257"/>
      <c r="L514" s="257"/>
    </row>
    <row r="515" spans="1:12" ht="12.65" customHeight="1" x14ac:dyDescent="0.35">
      <c r="A515" s="180" t="s">
        <v>531</v>
      </c>
      <c r="B515" s="236">
        <f>'Prior Year'!V71</f>
        <v>1186698.48</v>
      </c>
      <c r="C515" s="236">
        <f>V71</f>
        <v>1158941.6399999999</v>
      </c>
      <c r="D515" s="236">
        <f>'Prior Year'!V59</f>
        <v>6698</v>
      </c>
      <c r="E515" s="180">
        <f>V59</f>
        <v>8370</v>
      </c>
      <c r="F515" s="259">
        <f t="shared" si="17"/>
        <v>177.17206330247834</v>
      </c>
      <c r="G515" s="259">
        <f t="shared" si="17"/>
        <v>138.46375627240141</v>
      </c>
      <c r="H515" s="261" t="str">
        <f t="shared" si="16"/>
        <v/>
      </c>
      <c r="I515" s="263"/>
      <c r="K515" s="257"/>
      <c r="L515" s="257"/>
    </row>
    <row r="516" spans="1:12" ht="12.65" customHeight="1" x14ac:dyDescent="0.35">
      <c r="A516" s="180" t="s">
        <v>532</v>
      </c>
      <c r="B516" s="236">
        <f>'Prior Year'!W71</f>
        <v>924998.70000000007</v>
      </c>
      <c r="C516" s="236">
        <f>W71</f>
        <v>1168963.4100000001</v>
      </c>
      <c r="D516" s="236">
        <f>'Prior Year'!W59</f>
        <v>2893</v>
      </c>
      <c r="E516" s="180">
        <f>W59</f>
        <v>5192</v>
      </c>
      <c r="F516" s="259">
        <f t="shared" si="17"/>
        <v>319.7368475630833</v>
      </c>
      <c r="G516" s="259">
        <f t="shared" si="17"/>
        <v>225.14703582434518</v>
      </c>
      <c r="H516" s="261">
        <f t="shared" si="16"/>
        <v>-0.29583644318653568</v>
      </c>
      <c r="I516" s="263" t="s">
        <v>1385</v>
      </c>
      <c r="K516" s="257"/>
      <c r="L516" s="257"/>
    </row>
    <row r="517" spans="1:12" ht="12.65" customHeight="1" x14ac:dyDescent="0.35">
      <c r="A517" s="180" t="s">
        <v>533</v>
      </c>
      <c r="B517" s="236">
        <f>'Prior Year'!X71</f>
        <v>0</v>
      </c>
      <c r="C517" s="236">
        <f>X71</f>
        <v>0</v>
      </c>
      <c r="D517" s="236">
        <f>'Prior Year'!X59</f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5" customHeight="1" x14ac:dyDescent="0.35">
      <c r="A518" s="180" t="s">
        <v>534</v>
      </c>
      <c r="B518" s="236">
        <f>'Prior Year'!Y71</f>
        <v>42045074.289999992</v>
      </c>
      <c r="C518" s="236">
        <f>Y71</f>
        <v>45516528.109999999</v>
      </c>
      <c r="D518" s="236">
        <f>'Prior Year'!Y59</f>
        <v>130982</v>
      </c>
      <c r="E518" s="180">
        <f>Y59</f>
        <v>156133</v>
      </c>
      <c r="F518" s="259">
        <f t="shared" si="17"/>
        <v>320.99887228779522</v>
      </c>
      <c r="G518" s="259">
        <f t="shared" si="17"/>
        <v>291.52407312995973</v>
      </c>
      <c r="H518" s="261" t="str">
        <f t="shared" si="16"/>
        <v/>
      </c>
      <c r="I518" s="263"/>
      <c r="K518" s="257"/>
      <c r="L518" s="257"/>
    </row>
    <row r="519" spans="1:12" ht="12.65" customHeight="1" x14ac:dyDescent="0.35">
      <c r="A519" s="180" t="s">
        <v>535</v>
      </c>
      <c r="B519" s="236">
        <f>'Prior Year'!Z71</f>
        <v>4941343.43</v>
      </c>
      <c r="C519" s="236">
        <f>Z71</f>
        <v>6827699.419999999</v>
      </c>
      <c r="D519" s="236">
        <f>'Prior Year'!Z59</f>
        <v>15185</v>
      </c>
      <c r="E519" s="180">
        <f>Z59</f>
        <v>14380</v>
      </c>
      <c r="F519" s="259">
        <f t="shared" si="17"/>
        <v>325.40951135989462</v>
      </c>
      <c r="G519" s="259">
        <f t="shared" si="17"/>
        <v>474.80524478442271</v>
      </c>
      <c r="H519" s="261">
        <f t="shared" si="16"/>
        <v>0.45910069684257082</v>
      </c>
      <c r="I519" s="263" t="s">
        <v>1386</v>
      </c>
      <c r="K519" s="257"/>
      <c r="L519" s="257"/>
    </row>
    <row r="520" spans="1:12" ht="12.65" customHeight="1" x14ac:dyDescent="0.35">
      <c r="A520" s="180" t="s">
        <v>536</v>
      </c>
      <c r="B520" s="236">
        <f>'Prior Year'!AA71</f>
        <v>1149465.01</v>
      </c>
      <c r="C520" s="236">
        <f>AA71</f>
        <v>1147106.17</v>
      </c>
      <c r="D520" s="236">
        <f>'Prior Year'!AA59</f>
        <v>2947</v>
      </c>
      <c r="E520" s="180">
        <f>AA59</f>
        <v>3053</v>
      </c>
      <c r="F520" s="259">
        <f t="shared" si="17"/>
        <v>390.04581269087208</v>
      </c>
      <c r="G520" s="259">
        <f t="shared" si="17"/>
        <v>375.73081231575497</v>
      </c>
      <c r="H520" s="261" t="str">
        <f t="shared" si="16"/>
        <v/>
      </c>
      <c r="I520" s="263"/>
      <c r="K520" s="257"/>
      <c r="L520" s="257"/>
    </row>
    <row r="521" spans="1:12" ht="12.65" customHeight="1" x14ac:dyDescent="0.35">
      <c r="A521" s="180" t="s">
        <v>537</v>
      </c>
      <c r="B521" s="236">
        <f>'Prior Year'!AB71</f>
        <v>20779029.439999998</v>
      </c>
      <c r="C521" s="236">
        <f>AB71</f>
        <v>23648488.669999998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5" customHeight="1" x14ac:dyDescent="0.35">
      <c r="A522" s="180" t="s">
        <v>538</v>
      </c>
      <c r="B522" s="236">
        <f>'Prior Year'!AC71</f>
        <v>6879542.71</v>
      </c>
      <c r="C522" s="236">
        <f>AC71</f>
        <v>7476310.9199999981</v>
      </c>
      <c r="D522" s="236">
        <f>'Prior Year'!AC59</f>
        <v>92514</v>
      </c>
      <c r="E522" s="180">
        <f>AC59</f>
        <v>80523</v>
      </c>
      <c r="F522" s="259">
        <f t="shared" si="17"/>
        <v>74.362179886287478</v>
      </c>
      <c r="G522" s="259">
        <f t="shared" si="17"/>
        <v>92.846899891956312</v>
      </c>
      <c r="H522" s="261" t="str">
        <f t="shared" si="16"/>
        <v/>
      </c>
      <c r="I522" s="263"/>
      <c r="K522" s="257"/>
      <c r="L522" s="257"/>
    </row>
    <row r="523" spans="1:12" ht="12.65" customHeight="1" x14ac:dyDescent="0.35">
      <c r="A523" s="180" t="s">
        <v>539</v>
      </c>
      <c r="B523" s="236">
        <f>'Prior Year'!AD71</f>
        <v>1097548.7400000002</v>
      </c>
      <c r="C523" s="236">
        <f>AD71</f>
        <v>1176665.6999999997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5" customHeight="1" x14ac:dyDescent="0.35">
      <c r="A524" s="180" t="s">
        <v>540</v>
      </c>
      <c r="B524" s="236">
        <f>'Prior Year'!AE71</f>
        <v>4604051.4000000004</v>
      </c>
      <c r="C524" s="236">
        <f>AE71</f>
        <v>5322742.79</v>
      </c>
      <c r="D524" s="236">
        <f>'Prior Year'!AE59</f>
        <v>68657</v>
      </c>
      <c r="E524" s="180">
        <f>AE59</f>
        <v>98135</v>
      </c>
      <c r="F524" s="259">
        <f t="shared" si="17"/>
        <v>67.058732540017772</v>
      </c>
      <c r="G524" s="259">
        <f t="shared" si="17"/>
        <v>54.238984969684616</v>
      </c>
      <c r="H524" s="261" t="str">
        <f t="shared" si="16"/>
        <v/>
      </c>
      <c r="I524" s="263"/>
      <c r="K524" s="257"/>
      <c r="L524" s="257"/>
    </row>
    <row r="525" spans="1:12" ht="12.65" customHeight="1" x14ac:dyDescent="0.3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5" customHeight="1" x14ac:dyDescent="0.35">
      <c r="A526" s="180" t="s">
        <v>542</v>
      </c>
      <c r="B526" s="236">
        <f>'Prior Year'!AG71</f>
        <v>22025999.486168943</v>
      </c>
      <c r="C526" s="236">
        <f>AG71</f>
        <v>21927610.409200005</v>
      </c>
      <c r="D526" s="236">
        <f>'Prior Year'!AG59</f>
        <v>67619</v>
      </c>
      <c r="E526" s="180">
        <f>AG59</f>
        <v>62913</v>
      </c>
      <c r="F526" s="259">
        <f t="shared" si="17"/>
        <v>325.7368415115418</v>
      </c>
      <c r="G526" s="259">
        <f t="shared" si="17"/>
        <v>348.53862332427326</v>
      </c>
      <c r="H526" s="261" t="str">
        <f t="shared" si="16"/>
        <v/>
      </c>
      <c r="I526" s="263"/>
      <c r="K526" s="257"/>
      <c r="L526" s="257"/>
    </row>
    <row r="527" spans="1:12" ht="12.65" customHeight="1" x14ac:dyDescent="0.3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5" customHeight="1" x14ac:dyDescent="0.3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5" customHeight="1" x14ac:dyDescent="0.35">
      <c r="A529" s="180" t="s">
        <v>545</v>
      </c>
      <c r="B529" s="236">
        <f>'Prior Year'!AJ71</f>
        <v>162600052.47999999</v>
      </c>
      <c r="C529" s="236">
        <f>AJ71</f>
        <v>165238790.89999998</v>
      </c>
      <c r="D529" s="236">
        <f>'Prior Year'!AJ59</f>
        <v>506141.09</v>
      </c>
      <c r="E529" s="180">
        <f>AJ59</f>
        <v>482068.19</v>
      </c>
      <c r="F529" s="259">
        <f t="shared" si="18"/>
        <v>321.25440058620802</v>
      </c>
      <c r="G529" s="259">
        <f t="shared" si="18"/>
        <v>342.7705754656825</v>
      </c>
      <c r="H529" s="261" t="str">
        <f t="shared" si="16"/>
        <v/>
      </c>
      <c r="I529" s="263"/>
      <c r="K529" s="257"/>
      <c r="L529" s="257"/>
    </row>
    <row r="530" spans="1:12" ht="12.65" customHeight="1" x14ac:dyDescent="0.35">
      <c r="A530" s="180" t="s">
        <v>546</v>
      </c>
      <c r="B530" s="236">
        <f>'Prior Year'!AK71</f>
        <v>1598237.19</v>
      </c>
      <c r="C530" s="236">
        <f>AK71</f>
        <v>1956635.8399999996</v>
      </c>
      <c r="D530" s="236">
        <f>'Prior Year'!AK59</f>
        <v>30310</v>
      </c>
      <c r="E530" s="180">
        <f>AK59</f>
        <v>37326.5</v>
      </c>
      <c r="F530" s="259">
        <f t="shared" si="18"/>
        <v>52.729699439129</v>
      </c>
      <c r="G530" s="259">
        <f t="shared" si="18"/>
        <v>52.419483208980203</v>
      </c>
      <c r="H530" s="261" t="str">
        <f t="shared" si="16"/>
        <v/>
      </c>
      <c r="I530" s="263"/>
      <c r="K530" s="257"/>
      <c r="L530" s="257"/>
    </row>
    <row r="531" spans="1:12" ht="12.65" customHeight="1" x14ac:dyDescent="0.35">
      <c r="A531" s="180" t="s">
        <v>547</v>
      </c>
      <c r="B531" s="236">
        <f>'Prior Year'!AL71</f>
        <v>784227.79</v>
      </c>
      <c r="C531" s="236">
        <f>AL71</f>
        <v>1085215.19</v>
      </c>
      <c r="D531" s="236">
        <f>'Prior Year'!AL59</f>
        <v>6389</v>
      </c>
      <c r="E531" s="180">
        <f>AL59</f>
        <v>8382</v>
      </c>
      <c r="F531" s="259">
        <f t="shared" si="18"/>
        <v>122.74656284238536</v>
      </c>
      <c r="G531" s="259">
        <f t="shared" si="18"/>
        <v>129.46971963731806</v>
      </c>
      <c r="H531" s="261" t="str">
        <f t="shared" si="16"/>
        <v/>
      </c>
      <c r="I531" s="263"/>
      <c r="K531" s="257"/>
      <c r="L531" s="257"/>
    </row>
    <row r="532" spans="1:12" ht="12.65" customHeight="1" x14ac:dyDescent="0.3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5" customHeight="1" x14ac:dyDescent="0.35">
      <c r="A533" s="180" t="s">
        <v>1246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5" customHeight="1" x14ac:dyDescent="0.3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5" customHeight="1" x14ac:dyDescent="0.35">
      <c r="A535" s="180" t="s">
        <v>550</v>
      </c>
      <c r="B535" s="236">
        <f>'Prior Year'!AP71</f>
        <v>51592031.570000008</v>
      </c>
      <c r="C535" s="236">
        <f>AP71</f>
        <v>55271475.119999997</v>
      </c>
      <c r="D535" s="236">
        <f>'Prior Year'!AP59</f>
        <v>514343</v>
      </c>
      <c r="E535" s="180">
        <f>AP59</f>
        <v>671748</v>
      </c>
      <c r="F535" s="259">
        <f t="shared" si="18"/>
        <v>100.30666611580212</v>
      </c>
      <c r="G535" s="259">
        <f t="shared" si="18"/>
        <v>82.280073956305046</v>
      </c>
      <c r="H535" s="261" t="str">
        <f t="shared" si="16"/>
        <v/>
      </c>
      <c r="I535" s="263"/>
      <c r="K535" s="257"/>
      <c r="L535" s="257"/>
    </row>
    <row r="536" spans="1:12" ht="12.65" customHeight="1" x14ac:dyDescent="0.3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5" customHeight="1" x14ac:dyDescent="0.35">
      <c r="A537" s="180" t="s">
        <v>552</v>
      </c>
      <c r="B537" s="236">
        <f>'Prior Year'!AR71</f>
        <v>129810.49500000002</v>
      </c>
      <c r="C537" s="236">
        <f>AR71</f>
        <v>497630.71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5" customHeight="1" x14ac:dyDescent="0.3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5" customHeight="1" x14ac:dyDescent="0.3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5" customHeight="1" x14ac:dyDescent="0.3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5" customHeight="1" x14ac:dyDescent="0.35">
      <c r="A541" s="180" t="s">
        <v>556</v>
      </c>
      <c r="B541" s="236">
        <f>'Prior Year'!AV71</f>
        <v>4868557.3</v>
      </c>
      <c r="C541" s="236">
        <f>AV71</f>
        <v>8807616.4500000011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5" customHeight="1" x14ac:dyDescent="0.35">
      <c r="A542" s="180" t="s">
        <v>1247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5" customHeight="1" x14ac:dyDescent="0.3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5" customHeight="1" x14ac:dyDescent="0.35">
      <c r="A544" s="180" t="s">
        <v>558</v>
      </c>
      <c r="B544" s="236">
        <f>'Prior Year'!AY71</f>
        <v>6880304.4900000021</v>
      </c>
      <c r="C544" s="236">
        <f>AY71</f>
        <v>7075967.6400000025</v>
      </c>
      <c r="D544" s="236">
        <f>'Prior Year'!AY59</f>
        <v>200502</v>
      </c>
      <c r="E544" s="180">
        <f>AY59</f>
        <v>219575</v>
      </c>
      <c r="F544" s="259">
        <f t="shared" ref="F544:G550" si="19">IF(B544=0,"",IF(D544=0,"",B544/D544))</f>
        <v>34.315390819044211</v>
      </c>
      <c r="G544" s="259">
        <f t="shared" si="19"/>
        <v>32.225743550039859</v>
      </c>
      <c r="H544" s="261" t="str">
        <f t="shared" si="16"/>
        <v/>
      </c>
      <c r="I544" s="263"/>
      <c r="K544" s="257"/>
      <c r="L544" s="257"/>
    </row>
    <row r="545" spans="1:13" ht="12.65" customHeight="1" x14ac:dyDescent="0.3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428430</v>
      </c>
      <c r="E545" s="180">
        <f>AZ59</f>
        <v>195573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5" customHeight="1" x14ac:dyDescent="0.35">
      <c r="A546" s="180" t="s">
        <v>560</v>
      </c>
      <c r="B546" s="236">
        <f>'Prior Year'!BA71</f>
        <v>318590.40999999997</v>
      </c>
      <c r="C546" s="236">
        <f>BA71</f>
        <v>303449.82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5" customHeight="1" x14ac:dyDescent="0.35">
      <c r="A547" s="180" t="s">
        <v>561</v>
      </c>
      <c r="B547" s="236">
        <f>'Prior Year'!BB71</f>
        <v>48268</v>
      </c>
      <c r="C547" s="236">
        <f>BB71</f>
        <v>51158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5" customHeight="1" x14ac:dyDescent="0.35">
      <c r="A548" s="180" t="s">
        <v>562</v>
      </c>
      <c r="B548" s="236">
        <f>'Prior Year'!BC71</f>
        <v>1257463.51</v>
      </c>
      <c r="C548" s="236">
        <f>BC71</f>
        <v>1035488.7299999999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5" customHeight="1" x14ac:dyDescent="0.35">
      <c r="A549" s="180" t="s">
        <v>563</v>
      </c>
      <c r="B549" s="236">
        <f>'Prior Year'!BD71</f>
        <v>2693387.06</v>
      </c>
      <c r="C549" s="236">
        <f>BD71</f>
        <v>2793028.67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5" customHeight="1" x14ac:dyDescent="0.35">
      <c r="A550" s="180" t="s">
        <v>564</v>
      </c>
      <c r="B550" s="236">
        <f>'Prior Year'!BE71</f>
        <v>18189119.061999999</v>
      </c>
      <c r="C550" s="236">
        <f>BE71</f>
        <v>23661932.639999997</v>
      </c>
      <c r="D550" s="236">
        <f>'Prior Year'!BE59</f>
        <v>577281</v>
      </c>
      <c r="E550" s="180">
        <f>BE59</f>
        <v>572953.5</v>
      </c>
      <c r="F550" s="259">
        <f t="shared" si="19"/>
        <v>31.508258650466583</v>
      </c>
      <c r="G550" s="259">
        <f t="shared" si="19"/>
        <v>41.298172783655211</v>
      </c>
      <c r="H550" s="261">
        <f t="shared" si="16"/>
        <v>0.31070946324872994</v>
      </c>
      <c r="I550" s="263" t="s">
        <v>1387</v>
      </c>
      <c r="K550" s="257"/>
      <c r="L550" s="257"/>
    </row>
    <row r="551" spans="1:13" ht="12.65" customHeight="1" x14ac:dyDescent="0.35">
      <c r="A551" s="180" t="s">
        <v>565</v>
      </c>
      <c r="B551" s="236">
        <f>'Prior Year'!BF71</f>
        <v>5202055.2799999993</v>
      </c>
      <c r="C551" s="236">
        <f>BF71</f>
        <v>4873756.25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5" customHeight="1" x14ac:dyDescent="0.35">
      <c r="A552" s="180" t="s">
        <v>566</v>
      </c>
      <c r="B552" s="236">
        <f>'Prior Year'!BG71</f>
        <v>349760.21</v>
      </c>
      <c r="C552" s="236">
        <f>BG71</f>
        <v>350784.8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5" customHeight="1" x14ac:dyDescent="0.35">
      <c r="A553" s="180" t="s">
        <v>567</v>
      </c>
      <c r="B553" s="236">
        <f>'Prior Year'!BH71</f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5" customHeight="1" x14ac:dyDescent="0.35">
      <c r="A554" s="180" t="s">
        <v>568</v>
      </c>
      <c r="B554" s="236">
        <f>'Prior Year'!BI71</f>
        <v>-29356.940000000002</v>
      </c>
      <c r="C554" s="236">
        <f>BI71</f>
        <v>-44891.770000000004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5" customHeight="1" x14ac:dyDescent="0.35">
      <c r="A555" s="180" t="s">
        <v>569</v>
      </c>
      <c r="B555" s="236">
        <f>'Prior Year'!BJ71</f>
        <v>0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5" customHeight="1" x14ac:dyDescent="0.35">
      <c r="A556" s="180" t="s">
        <v>570</v>
      </c>
      <c r="B556" s="236">
        <f>'Prior Year'!BK71</f>
        <v>8002783.4777212506</v>
      </c>
      <c r="C556" s="236">
        <f>BK71</f>
        <v>15485678.733355202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5" customHeight="1" x14ac:dyDescent="0.35">
      <c r="A557" s="180" t="s">
        <v>571</v>
      </c>
      <c r="B557" s="236">
        <f>'Prior Year'!BL71</f>
        <v>3876323.4587513171</v>
      </c>
      <c r="C557" s="236">
        <f>BL71</f>
        <v>5746144.4000000004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5" customHeight="1" x14ac:dyDescent="0.3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5" customHeight="1" x14ac:dyDescent="0.35">
      <c r="A559" s="180" t="s">
        <v>573</v>
      </c>
      <c r="B559" s="236">
        <f>'Prior Year'!BN71</f>
        <v>11089485.128182502</v>
      </c>
      <c r="C559" s="236">
        <f>BN71</f>
        <v>14631233.426045995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5" customHeight="1" x14ac:dyDescent="0.3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5" customHeight="1" x14ac:dyDescent="0.3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5" customHeight="1" x14ac:dyDescent="0.3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5" customHeight="1" x14ac:dyDescent="0.35">
      <c r="A563" s="180" t="s">
        <v>577</v>
      </c>
      <c r="B563" s="236">
        <f>'Prior Year'!BR71</f>
        <v>286666.22000000003</v>
      </c>
      <c r="C563" s="236">
        <f>BR71</f>
        <v>954663.47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5" customHeight="1" x14ac:dyDescent="0.35">
      <c r="A564" s="180" t="s">
        <v>1248</v>
      </c>
      <c r="B564" s="236">
        <f>'Prior Year'!BS71</f>
        <v>179361</v>
      </c>
      <c r="C564" s="236">
        <f>BS71</f>
        <v>353097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5" customHeight="1" x14ac:dyDescent="0.3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5" customHeight="1" x14ac:dyDescent="0.35">
      <c r="A566" s="180" t="s">
        <v>579</v>
      </c>
      <c r="B566" s="236">
        <f>'Prior Year'!BU71</f>
        <v>113414</v>
      </c>
      <c r="C566" s="236">
        <f>BU71</f>
        <v>120203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5" customHeight="1" x14ac:dyDescent="0.35">
      <c r="A567" s="180" t="s">
        <v>580</v>
      </c>
      <c r="B567" s="236">
        <f>'Prior Year'!BV71</f>
        <v>5520596.2093459489</v>
      </c>
      <c r="C567" s="236">
        <f>BV71</f>
        <v>9054306.0528597999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5" customHeight="1" x14ac:dyDescent="0.35">
      <c r="A568" s="180" t="s">
        <v>581</v>
      </c>
      <c r="B568" s="236">
        <f>'Prior Year'!BW71</f>
        <v>-119855.86619175004</v>
      </c>
      <c r="C568" s="236">
        <f>BW71</f>
        <v>-28442.40851092001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5" customHeight="1" x14ac:dyDescent="0.35">
      <c r="A569" s="180" t="s">
        <v>582</v>
      </c>
      <c r="B569" s="236">
        <f>'Prior Year'!BX71</f>
        <v>4797647.6230057497</v>
      </c>
      <c r="C569" s="236">
        <f>BX71</f>
        <v>3745274.2092108801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5" customHeight="1" x14ac:dyDescent="0.35">
      <c r="A570" s="180" t="s">
        <v>583</v>
      </c>
      <c r="B570" s="236">
        <f>'Prior Year'!BY71</f>
        <v>6250085.25</v>
      </c>
      <c r="C570" s="236">
        <f>BY71</f>
        <v>5002961.8100000005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5" customHeight="1" x14ac:dyDescent="0.35">
      <c r="A571" s="180" t="s">
        <v>584</v>
      </c>
      <c r="B571" s="236">
        <f>'Prior Year'!BZ71</f>
        <v>2942027.7100000004</v>
      </c>
      <c r="C571" s="236">
        <f>BZ71</f>
        <v>2772214.3099999991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5" customHeight="1" x14ac:dyDescent="0.35">
      <c r="A572" s="180" t="s">
        <v>585</v>
      </c>
      <c r="B572" s="236">
        <f>'Prior Year'!CA71</f>
        <v>1591659.34</v>
      </c>
      <c r="C572" s="236">
        <f>CA71</f>
        <v>969194.54000000015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5" customHeight="1" x14ac:dyDescent="0.35">
      <c r="A573" s="180" t="s">
        <v>586</v>
      </c>
      <c r="B573" s="236">
        <f>'Prior Year'!CB71</f>
        <v>0</v>
      </c>
      <c r="C573" s="236">
        <f>CB71</f>
        <v>116068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5" customHeight="1" x14ac:dyDescent="0.35">
      <c r="A574" s="180" t="s">
        <v>587</v>
      </c>
      <c r="B574" s="236">
        <f>'Prior Year'!CC71</f>
        <v>63166719.053662755</v>
      </c>
      <c r="C574" s="236">
        <f>CC71</f>
        <v>72791012.329324096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5" customHeight="1" x14ac:dyDescent="0.35">
      <c r="A575" s="180" t="s">
        <v>588</v>
      </c>
      <c r="B575" s="236">
        <f>'Prior Year'!CD71</f>
        <v>-2025459.620000001</v>
      </c>
      <c r="C575" s="236">
        <f>CD71</f>
        <v>8113905.6100000013</v>
      </c>
      <c r="D575" s="181" t="s">
        <v>529</v>
      </c>
      <c r="E575" s="181" t="s">
        <v>529</v>
      </c>
      <c r="F575" s="259"/>
      <c r="G575" s="259"/>
      <c r="H575" s="261"/>
    </row>
    <row r="576" spans="1:13" ht="12.65" customHeight="1" x14ac:dyDescent="0.35">
      <c r="M576" s="261"/>
    </row>
    <row r="577" spans="13:13" ht="12.65" customHeight="1" x14ac:dyDescent="0.35">
      <c r="M577" s="261"/>
    </row>
    <row r="578" spans="13:13" ht="12.65" customHeight="1" x14ac:dyDescent="0.35">
      <c r="M578" s="261"/>
    </row>
    <row r="612" spans="1:14" ht="12.65" customHeight="1" x14ac:dyDescent="0.35">
      <c r="A612" s="196"/>
      <c r="C612" s="181" t="s">
        <v>589</v>
      </c>
      <c r="D612" s="180">
        <f>CE76-(BE76+CD76)</f>
        <v>472014</v>
      </c>
      <c r="E612" s="180">
        <f>SUM(C624:D647)+SUM(C668:D713)</f>
        <v>614142128.17212319</v>
      </c>
      <c r="F612" s="180">
        <f>CE64-(AX64+BD64+BE64+BG64+BJ64+BN64+BP64+BQ64+CB64+CC64+CD64)</f>
        <v>115694516.41999999</v>
      </c>
      <c r="G612" s="180">
        <f>CE77-(AX77+AY77+BD77+BE77+BG77+BJ77+BN77+BP77+BQ77+CB77+CC77+CD77)</f>
        <v>219575</v>
      </c>
      <c r="H612" s="197">
        <f>CE60-(AX60+AY60+AZ60+BD60+BE60+BG60+BJ60+BN60+BO60+BP60+BQ60+BR60+CB60+CC60+CD60)</f>
        <v>1882.6901586538459</v>
      </c>
      <c r="I612" s="180">
        <f>CE78-(AX78+AY78+AZ78+BD78+BE78+BF78+BG78+BJ78+BN78+BO78+BP78+BQ78+BR78+CB78+CC78+CD78)</f>
        <v>133451.23000000001</v>
      </c>
      <c r="J612" s="180">
        <f>CE79-(AX79+AY79+AZ79+BA79+BD79+BE79+BF79+BG79+BJ79+BN79+BO79+BP79+BQ79+BR79+CB79+CC79+CD79)</f>
        <v>1638834.34</v>
      </c>
      <c r="K612" s="180">
        <f>CE75-(AW75+AX75+AY75+AZ75+BA75+BB75+BC75+BD75+BE75+BF75+BG75+BH75+BI75+BJ75+BK75+BL75+BM75+BN75+BO75+BP75+BQ75+BR75+BS75+BT75+BU75+BV75+BW75+BX75+CB75+CC75+CD75)</f>
        <v>2960996921.4900002</v>
      </c>
      <c r="L612" s="197">
        <f>CE80-(AW80+AX80+AY80+AZ80+BA80+BB80+BC80+BD80+BE80+BF80+BG80+BH80+BI80+BJ80+BK80+BL80+BM80+BN80+BO80+BP80+BQ80+BR80+BS80+BT80+BU80+BV80+BW80+BX80+BY80+BZ80+CA80+CB80+CC80+CD80)</f>
        <v>567.97561057692292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23661932.639999997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68">
        <f>CD69-CD70</f>
        <v>8113905.6100000013</v>
      </c>
      <c r="D615" s="262">
        <f>SUM(C614:C615)</f>
        <v>31775838.25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350784.8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14631233.426045995</v>
      </c>
      <c r="D619" s="180">
        <f>(D615/D612)*BN76</f>
        <v>191120.61250672649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72791012.329324096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116068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88080219.167876825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2793028.67</v>
      </c>
      <c r="D624" s="180">
        <f>(D615/D612)*BD76</f>
        <v>1770979.2015549326</v>
      </c>
      <c r="E624" s="180">
        <f>(E623/E612)*SUM(C624:D624)</f>
        <v>654569.67560090078</v>
      </c>
      <c r="F624" s="180">
        <f>SUM(C624:E624)</f>
        <v>5218577.5471558329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7075967.6400000025</v>
      </c>
      <c r="D625" s="180">
        <f>(D615/D612)*AY76</f>
        <v>1227339.0091287016</v>
      </c>
      <c r="E625" s="180">
        <f>(E623/E612)*SUM(C625:D625)</f>
        <v>1190859.6331765905</v>
      </c>
      <c r="F625" s="180">
        <f>(F624/F612)*AY64</f>
        <v>66935.464925678083</v>
      </c>
      <c r="G625" s="180">
        <f>SUM(C625:F625)</f>
        <v>9561101.7472309731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954663.47</v>
      </c>
      <c r="D626" s="180">
        <f>(D615/D612)*BR76</f>
        <v>134033.51162412556</v>
      </c>
      <c r="E626" s="180">
        <f>(E623/E612)*SUM(C626:D626)</f>
        <v>156140.84159030934</v>
      </c>
      <c r="F626" s="180">
        <f>(F624/F612)*BR64</f>
        <v>646.93987753570195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1245484.7630919705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4873756.25</v>
      </c>
      <c r="D629" s="180">
        <f>(D615/D612)*BF76</f>
        <v>528863.51949730306</v>
      </c>
      <c r="E629" s="180">
        <f>(E623/E612)*SUM(C629:D629)</f>
        <v>774843.33275482152</v>
      </c>
      <c r="F629" s="180">
        <f>(F624/F612)*BF64</f>
        <v>11842.860561660604</v>
      </c>
      <c r="G629" s="180">
        <f>(G625/G612)*BF77</f>
        <v>0</v>
      </c>
      <c r="H629" s="180">
        <f>(H628/H612)*BF60</f>
        <v>46995.822709129723</v>
      </c>
      <c r="I629" s="180">
        <f>SUM(C629:H629)</f>
        <v>6236301.7855229154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303449.82</v>
      </c>
      <c r="D630" s="180">
        <f>(D615/D612)*BA76</f>
        <v>125147.31195843768</v>
      </c>
      <c r="E630" s="180">
        <f>(E623/E612)*SUM(C630:D630)</f>
        <v>61469.369362399957</v>
      </c>
      <c r="F630" s="180">
        <f>(F624/F612)*BA64</f>
        <v>60.371925676093184</v>
      </c>
      <c r="G630" s="180">
        <f>(G625/G612)*BA77</f>
        <v>0</v>
      </c>
      <c r="H630" s="180">
        <f>(H628/H612)*BA60</f>
        <v>1701.6025631209934</v>
      </c>
      <c r="I630" s="180">
        <f>(I629/I612)*BA78</f>
        <v>27949.803501021845</v>
      </c>
      <c r="J630" s="180">
        <f>SUM(C630:I630)</f>
        <v>519778.2793106566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51158</v>
      </c>
      <c r="D632" s="180">
        <f>(D615/D612)*BB76</f>
        <v>38506.865217980827</v>
      </c>
      <c r="E632" s="180">
        <f>(E623/E612)*SUM(C632:D632)</f>
        <v>12859.728420787362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8599.9395387759505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1035488.7299999999</v>
      </c>
      <c r="D633" s="180">
        <f>(D615/D612)*BC76</f>
        <v>0</v>
      </c>
      <c r="E633" s="180">
        <f>(E623/E612)*SUM(C633:D633)</f>
        <v>148509.71802850245</v>
      </c>
      <c r="F633" s="180">
        <f>(F624/F612)*BC64</f>
        <v>264.13704188515669</v>
      </c>
      <c r="G633" s="180">
        <f>(G625/G612)*BC77</f>
        <v>0</v>
      </c>
      <c r="H633" s="180">
        <f>(H628/H612)*BC60</f>
        <v>9447.3148596211286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-44891.770000000004</v>
      </c>
      <c r="D634" s="180">
        <f>(D615/D612)*BI76</f>
        <v>0</v>
      </c>
      <c r="E634" s="180">
        <f>(E623/E612)*SUM(C634:D634)</f>
        <v>-6438.374374678503</v>
      </c>
      <c r="F634" s="180">
        <f>(F624/F612)*BI64</f>
        <v>1449.0836379969746</v>
      </c>
      <c r="G634" s="180">
        <f>(G625/G612)*BI77</f>
        <v>0</v>
      </c>
      <c r="H634" s="180">
        <f>(H628/H612)*BI60</f>
        <v>1.3517150881785802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15485678.733355202</v>
      </c>
      <c r="D635" s="180">
        <f>(D615/D612)*BK76</f>
        <v>0</v>
      </c>
      <c r="E635" s="180">
        <f>(E623/E612)*SUM(C635:D635)</f>
        <v>2220954.9129236378</v>
      </c>
      <c r="F635" s="180">
        <f>(F624/F612)*BK64</f>
        <v>175.65518116420907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5746144.4000000004</v>
      </c>
      <c r="D637" s="180">
        <f>(D615/D612)*BL76</f>
        <v>0</v>
      </c>
      <c r="E637" s="180">
        <f>(E623/E612)*SUM(C637:D637)</f>
        <v>824111.61017180607</v>
      </c>
      <c r="F637" s="180">
        <f>(F624/F612)*BL64</f>
        <v>742.24139370592115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353097</v>
      </c>
      <c r="D639" s="180">
        <f>(D615/D612)*BS76</f>
        <v>265778.1536373921</v>
      </c>
      <c r="E639" s="180">
        <f>(E623/E612)*SUM(C639:D639)</f>
        <v>88759.029334423802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59357.624648754303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120203</v>
      </c>
      <c r="D641" s="180">
        <f>(D615/D612)*BU76</f>
        <v>90477.669323367532</v>
      </c>
      <c r="E641" s="180">
        <f>(E623/E612)*SUM(C641:D641)</f>
        <v>30215.806207054986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20206.850944256781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9054306.0528597999</v>
      </c>
      <c r="D642" s="180">
        <f>(D615/D612)*BV76</f>
        <v>253626.9487915083</v>
      </c>
      <c r="E642" s="180">
        <f>(E623/E612)*SUM(C642:D642)</f>
        <v>1334943.0712813535</v>
      </c>
      <c r="F642" s="180">
        <f>(F624/F612)*BV64</f>
        <v>76.453754879934621</v>
      </c>
      <c r="G642" s="180">
        <f>(G625/G612)*BV77</f>
        <v>0</v>
      </c>
      <c r="H642" s="180">
        <f>(H628/H612)*BV60</f>
        <v>0</v>
      </c>
      <c r="I642" s="180">
        <f>(I629/I612)*BV78</f>
        <v>56643.832539053146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-28442.40851092001</v>
      </c>
      <c r="D643" s="180">
        <f>(D615/D612)*BW76</f>
        <v>0</v>
      </c>
      <c r="E643" s="180">
        <f>(E623/E612)*SUM(C643:D643)</f>
        <v>-4079.2081513124817</v>
      </c>
      <c r="F643" s="180">
        <f>(F624/F612)*BW64</f>
        <v>758.51176818245222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3745274.2092108801</v>
      </c>
      <c r="D644" s="180">
        <f>(D615/D612)*BX76</f>
        <v>0</v>
      </c>
      <c r="E644" s="180">
        <f>(E623/E612)*SUM(C644:D644)</f>
        <v>537146.95354466129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41511111.828294814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5002961.8100000005</v>
      </c>
      <c r="D645" s="180">
        <f>(D615/D612)*BY76</f>
        <v>88761.01711522328</v>
      </c>
      <c r="E645" s="180">
        <f>(E623/E612)*SUM(C645:D645)</f>
        <v>730254.51598509552</v>
      </c>
      <c r="F645" s="180">
        <f>(F624/F612)*BY64</f>
        <v>1280.3527594190325</v>
      </c>
      <c r="G645" s="180">
        <f>(G625/G612)*BY77</f>
        <v>0</v>
      </c>
      <c r="H645" s="180">
        <f>(H628/H612)*BY60</f>
        <v>18892.088494876476</v>
      </c>
      <c r="I645" s="180">
        <f>(I629/I612)*BY78</f>
        <v>19823.462031251907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2772214.3099999991</v>
      </c>
      <c r="D646" s="180">
        <f>(D615/D612)*BZ76</f>
        <v>0</v>
      </c>
      <c r="E646" s="180">
        <f>(E623/E612)*SUM(C646:D646)</f>
        <v>397590.77386837365</v>
      </c>
      <c r="F646" s="180">
        <f>(F624/F612)*BZ64</f>
        <v>370.57175044898122</v>
      </c>
      <c r="G646" s="180">
        <f>(G625/G612)*BZ77</f>
        <v>0</v>
      </c>
      <c r="H646" s="180">
        <f>(H628/H612)*BZ60</f>
        <v>17795.036529310742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969194.54000000015</v>
      </c>
      <c r="D647" s="180">
        <f>(D615/D612)*CA76</f>
        <v>0</v>
      </c>
      <c r="E647" s="180">
        <f>(E623/E612)*SUM(C647:D647)</f>
        <v>139001.81014057409</v>
      </c>
      <c r="F647" s="180">
        <f>(F624/F612)*CA64</f>
        <v>91.018651662590784</v>
      </c>
      <c r="G647" s="180">
        <f>(G625/G612)*CA77</f>
        <v>0</v>
      </c>
      <c r="H647" s="180">
        <f>(H628/H612)*CA60</f>
        <v>4281.7944895093451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10162513.101815745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179928189.26228502</v>
      </c>
      <c r="L648" s="262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18571251.159999996</v>
      </c>
      <c r="D668" s="180">
        <f>(D615/D612)*C76</f>
        <v>1689724.3303694383</v>
      </c>
      <c r="E668" s="180">
        <f>(E623/E612)*SUM(C668:D668)</f>
        <v>2905827.6250453875</v>
      </c>
      <c r="F668" s="180">
        <f>(F624/F612)*C64</f>
        <v>56408.022484569534</v>
      </c>
      <c r="G668" s="180">
        <f>(G625/G612)*C77</f>
        <v>848056.55301865155</v>
      </c>
      <c r="H668" s="180">
        <f>(H628/H612)*C60</f>
        <v>61392.854239655346</v>
      </c>
      <c r="I668" s="180">
        <f>(I629/I612)*C78</f>
        <v>377374.96927146224</v>
      </c>
      <c r="J668" s="180">
        <f>(J630/J612)*C79</f>
        <v>44978.994493434489</v>
      </c>
      <c r="K668" s="180">
        <f>(K644/K612)*C75</f>
        <v>957857.21847926977</v>
      </c>
      <c r="L668" s="180">
        <f>(L647/L612)*C80</f>
        <v>1097369.2970470518</v>
      </c>
      <c r="M668" s="180">
        <f t="shared" ref="M668:M713" si="20">ROUND(SUM(D668:L668),0)</f>
        <v>8038990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58143424.319999978</v>
      </c>
      <c r="D670" s="180">
        <f>(D615/D612)*E76</f>
        <v>5561717.5354568399</v>
      </c>
      <c r="E670" s="180">
        <f>(E623/E612)*SUM(C670:D670)</f>
        <v>9136586.7921321001</v>
      </c>
      <c r="F670" s="180">
        <f>(F624/F612)*E64</f>
        <v>91172.396349446572</v>
      </c>
      <c r="G670" s="180">
        <f>(G625/G612)*E77</f>
        <v>7252111.45985574</v>
      </c>
      <c r="H670" s="180">
        <f>(H628/H612)*E60</f>
        <v>227690.11874314211</v>
      </c>
      <c r="I670" s="180">
        <f>(I629/I612)*E78</f>
        <v>1242127.4561281176</v>
      </c>
      <c r="J670" s="180">
        <f>(J630/J612)*E79</f>
        <v>138355.58315759443</v>
      </c>
      <c r="K670" s="180">
        <f>(K644/K612)*E75</f>
        <v>3217456.7689215662</v>
      </c>
      <c r="L670" s="180">
        <f>(L647/L612)*E80</f>
        <v>4219666.9680480221</v>
      </c>
      <c r="M670" s="180">
        <f t="shared" si="20"/>
        <v>31086885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566.91</v>
      </c>
      <c r="D673" s="180">
        <f>(D615/D612)*H76</f>
        <v>0</v>
      </c>
      <c r="E673" s="180">
        <f>(E623/E612)*SUM(C673:D673)</f>
        <v>81.30619079508314</v>
      </c>
      <c r="F673" s="180">
        <f>(F624/F612)*H64</f>
        <v>0.43527796207070912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82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15159274.840000002</v>
      </c>
      <c r="D680" s="180">
        <f>(D615/D612)*O76</f>
        <v>1077620.0087007482</v>
      </c>
      <c r="E680" s="180">
        <f>(E623/E612)*SUM(C680:D680)</f>
        <v>2328694.2733205729</v>
      </c>
      <c r="F680" s="180">
        <f>(F624/F612)*O64</f>
        <v>38984.975130254235</v>
      </c>
      <c r="G680" s="180">
        <f>(G625/G612)*O77</f>
        <v>755656.88134553703</v>
      </c>
      <c r="H680" s="180">
        <f>(H628/H612)*O60</f>
        <v>46876.782727199497</v>
      </c>
      <c r="I680" s="180">
        <f>(I629/I612)*O78</f>
        <v>240670.5107813917</v>
      </c>
      <c r="J680" s="180">
        <f>(J630/J612)*O79</f>
        <v>27882.250407167885</v>
      </c>
      <c r="K680" s="180">
        <f>(K644/K612)*O75</f>
        <v>1080391.6410813679</v>
      </c>
      <c r="L680" s="180">
        <f>(L647/L612)*O80</f>
        <v>891181.35387551715</v>
      </c>
      <c r="M680" s="180">
        <f t="shared" si="20"/>
        <v>6487959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51696113.339999996</v>
      </c>
      <c r="D681" s="180">
        <f>(D615/D612)*P76</f>
        <v>3161231.8712212457</v>
      </c>
      <c r="E681" s="180">
        <f>(E623/E612)*SUM(C681:D681)</f>
        <v>7867636.4436247284</v>
      </c>
      <c r="F681" s="180">
        <f>(F624/F612)*P64</f>
        <v>1089212.5769329192</v>
      </c>
      <c r="G681" s="180">
        <f>(G625/G612)*P77</f>
        <v>41801.924979354357</v>
      </c>
      <c r="H681" s="180">
        <f>(H628/H612)*P60</f>
        <v>67898.369533004705</v>
      </c>
      <c r="I681" s="180">
        <f>(I629/I612)*P78</f>
        <v>706014.44201330503</v>
      </c>
      <c r="J681" s="180">
        <f>(J630/J612)*P79</f>
        <v>119165.28466694959</v>
      </c>
      <c r="K681" s="180">
        <f>(K644/K612)*P75</f>
        <v>8223464.6103616301</v>
      </c>
      <c r="L681" s="180">
        <f>(L647/L612)*P80</f>
        <v>703718.01546030876</v>
      </c>
      <c r="M681" s="180">
        <f t="shared" si="20"/>
        <v>21980144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7304343.1099999975</v>
      </c>
      <c r="D682" s="180">
        <f>(D615/D612)*Q76</f>
        <v>290383.50195412635</v>
      </c>
      <c r="E682" s="180">
        <f>(E623/E612)*SUM(C682:D682)</f>
        <v>1089235.1359969613</v>
      </c>
      <c r="F682" s="180">
        <f>(F624/F612)*Q64</f>
        <v>20610.39616782972</v>
      </c>
      <c r="G682" s="180">
        <f>(G625/G612)*Q77</f>
        <v>0</v>
      </c>
      <c r="H682" s="180">
        <f>(H628/H612)*Q60</f>
        <v>29942.77280652805</v>
      </c>
      <c r="I682" s="180">
        <f>(I629/I612)*Q78</f>
        <v>64852.865735157466</v>
      </c>
      <c r="J682" s="180">
        <f>(J630/J612)*Q79</f>
        <v>0</v>
      </c>
      <c r="K682" s="180">
        <f>(K644/K612)*Q75</f>
        <v>777446.16804982035</v>
      </c>
      <c r="L682" s="180">
        <f>(L647/L612)*Q80</f>
        <v>542785.32232373778</v>
      </c>
      <c r="M682" s="180">
        <f t="shared" si="20"/>
        <v>2815256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2368090.7199999997</v>
      </c>
      <c r="D683" s="180">
        <f>(D615/D612)*R76</f>
        <v>3904.5422773477057</v>
      </c>
      <c r="E683" s="180">
        <f>(E623/E612)*SUM(C683:D683)</f>
        <v>340191.38727444445</v>
      </c>
      <c r="F683" s="180">
        <f>(F624/F612)*R64</f>
        <v>17732.147933084521</v>
      </c>
      <c r="G683" s="180">
        <f>(G625/G612)*R77</f>
        <v>0</v>
      </c>
      <c r="H683" s="180">
        <f>(H628/H612)*R60</f>
        <v>2233.2973076764706</v>
      </c>
      <c r="I683" s="180">
        <f>(I629/I612)*R78</f>
        <v>872.02184134441472</v>
      </c>
      <c r="J683" s="180">
        <f>(J630/J612)*R79</f>
        <v>0</v>
      </c>
      <c r="K683" s="180">
        <f>(K644/K612)*R75</f>
        <v>558935.46683208901</v>
      </c>
      <c r="L683" s="180">
        <f>(L647/L612)*R80</f>
        <v>28218.219282347392</v>
      </c>
      <c r="M683" s="180">
        <f t="shared" si="20"/>
        <v>952087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1488640.0785149201</v>
      </c>
      <c r="D684" s="180">
        <f>(D615/D612)*S76</f>
        <v>847083.71510114113</v>
      </c>
      <c r="E684" s="180">
        <f>(E623/E612)*SUM(C684:D684)</f>
        <v>334989.33588817075</v>
      </c>
      <c r="F684" s="180">
        <f>(F624/F612)*S64</f>
        <v>-81678.830634500919</v>
      </c>
      <c r="G684" s="180">
        <f>(G625/G612)*S77</f>
        <v>0</v>
      </c>
      <c r="H684" s="180">
        <f>(H628/H612)*S60</f>
        <v>16891.699648158403</v>
      </c>
      <c r="I684" s="180">
        <f>(I629/I612)*S78</f>
        <v>189183.63499373742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1306470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191573.68</v>
      </c>
      <c r="D685" s="180">
        <f>(D615/D612)*T76</f>
        <v>0</v>
      </c>
      <c r="E685" s="180">
        <f>(E623/E612)*SUM(C685:D685)</f>
        <v>27475.483193798314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27475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19142458.469999999</v>
      </c>
      <c r="D686" s="180">
        <f>(D615/D612)*U76</f>
        <v>803460.55310594605</v>
      </c>
      <c r="E686" s="180">
        <f>(E623/E612)*SUM(C686:D686)</f>
        <v>2860642.2495209654</v>
      </c>
      <c r="F686" s="180">
        <f>(F624/F612)*U64</f>
        <v>244674.59188240167</v>
      </c>
      <c r="G686" s="180">
        <f>(G625/G612)*U77</f>
        <v>0</v>
      </c>
      <c r="H686" s="180">
        <f>(H628/H612)*U60</f>
        <v>35514.873172633503</v>
      </c>
      <c r="I686" s="180">
        <f>(I629/I612)*U78</f>
        <v>179441.0461456136</v>
      </c>
      <c r="J686" s="180">
        <f>(J630/J612)*U79</f>
        <v>0</v>
      </c>
      <c r="K686" s="180">
        <f>(K644/K612)*U75</f>
        <v>1463235.4016697921</v>
      </c>
      <c r="L686" s="180">
        <f>(L647/L612)*U80</f>
        <v>94.623886434970956</v>
      </c>
      <c r="M686" s="180">
        <f t="shared" si="20"/>
        <v>5587063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1158941.6399999999</v>
      </c>
      <c r="D687" s="180">
        <f>(D615/D612)*V76</f>
        <v>0</v>
      </c>
      <c r="E687" s="180">
        <f>(E623/E612)*SUM(C687:D687)</f>
        <v>166215.32536417872</v>
      </c>
      <c r="F687" s="180">
        <f>(F624/F612)*V64</f>
        <v>10797.002189377088</v>
      </c>
      <c r="G687" s="180">
        <f>(G625/G612)*V77</f>
        <v>0</v>
      </c>
      <c r="H687" s="180">
        <f>(H628/H612)*V60</f>
        <v>2551.4814979154389</v>
      </c>
      <c r="I687" s="180">
        <f>(I629/I612)*V78</f>
        <v>0</v>
      </c>
      <c r="J687" s="180">
        <f>(J630/J612)*V79</f>
        <v>0</v>
      </c>
      <c r="K687" s="180">
        <f>(K644/K612)*V75</f>
        <v>389933.8289894138</v>
      </c>
      <c r="L687" s="180">
        <f>(L647/L612)*V80</f>
        <v>86.021714940882688</v>
      </c>
      <c r="M687" s="180">
        <f t="shared" si="20"/>
        <v>569584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1168963.4100000001</v>
      </c>
      <c r="D688" s="180">
        <f>(D615/D612)*W76</f>
        <v>138409.29176253246</v>
      </c>
      <c r="E688" s="180">
        <f>(E623/E612)*SUM(C688:D688)</f>
        <v>187503.29740132968</v>
      </c>
      <c r="F688" s="180">
        <f>(F624/F612)*W64</f>
        <v>2646.1702041307312</v>
      </c>
      <c r="G688" s="180">
        <f>(G625/G612)*W77</f>
        <v>0</v>
      </c>
      <c r="H688" s="180">
        <f>(H628/H612)*W60</f>
        <v>2609.9582828830894</v>
      </c>
      <c r="I688" s="180">
        <f>(I629/I612)*W78</f>
        <v>30911.670789726148</v>
      </c>
      <c r="J688" s="180">
        <f>(J630/J612)*W79</f>
        <v>0</v>
      </c>
      <c r="K688" s="180">
        <f>(K644/K612)*W75</f>
        <v>327196.39085404144</v>
      </c>
      <c r="L688" s="180">
        <f>(L647/L612)*W80</f>
        <v>0</v>
      </c>
      <c r="M688" s="180">
        <f t="shared" si="20"/>
        <v>689277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45516528.109999999</v>
      </c>
      <c r="D690" s="180">
        <f>(D615/D612)*Y76</f>
        <v>1676125.7520931582</v>
      </c>
      <c r="E690" s="180">
        <f>(E623/E612)*SUM(C690:D690)</f>
        <v>6768366.9701322317</v>
      </c>
      <c r="F690" s="180">
        <f>(F624/F612)*Y64</f>
        <v>924707.46747487399</v>
      </c>
      <c r="G690" s="180">
        <f>(G625/G612)*Y77</f>
        <v>0</v>
      </c>
      <c r="H690" s="180">
        <f>(H628/H612)*Y60</f>
        <v>83739.17590047908</v>
      </c>
      <c r="I690" s="180">
        <f>(I629/I612)*Y78</f>
        <v>374337.92768609029</v>
      </c>
      <c r="J690" s="180">
        <f>(J630/J612)*Y79</f>
        <v>33052.239092749129</v>
      </c>
      <c r="K690" s="180">
        <f>(K644/K612)*Y75</f>
        <v>5432596.1342598023</v>
      </c>
      <c r="L690" s="180">
        <f>(L647/L612)*Y80</f>
        <v>200288.65998260421</v>
      </c>
      <c r="M690" s="180">
        <f t="shared" si="20"/>
        <v>15493214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6827699.419999999</v>
      </c>
      <c r="D691" s="180">
        <f>(D615/D612)*Z76</f>
        <v>1514423.8460554136</v>
      </c>
      <c r="E691" s="180">
        <f>(E623/E612)*SUM(C691:D691)</f>
        <v>1196426.7095412032</v>
      </c>
      <c r="F691" s="180">
        <f>(F624/F612)*Z64</f>
        <v>6567.5000535071085</v>
      </c>
      <c r="G691" s="180">
        <f>(G625/G612)*Z77</f>
        <v>0</v>
      </c>
      <c r="H691" s="180">
        <f>(H628/H612)*Z60</f>
        <v>13885.005035629671</v>
      </c>
      <c r="I691" s="180">
        <f>(I629/I612)*Z78</f>
        <v>338224.19556696468</v>
      </c>
      <c r="J691" s="180">
        <f>(J630/J612)*Z79</f>
        <v>3308.4710282140873</v>
      </c>
      <c r="K691" s="180">
        <f>(K644/K612)*Z75</f>
        <v>581179.1334336648</v>
      </c>
      <c r="L691" s="180">
        <f>(L647/L612)*Z80</f>
        <v>42040.53252590818</v>
      </c>
      <c r="M691" s="180">
        <f t="shared" si="20"/>
        <v>3696055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1147106.17</v>
      </c>
      <c r="D692" s="180">
        <f>(D615/D612)*AA76</f>
        <v>0</v>
      </c>
      <c r="E692" s="180">
        <f>(E623/E612)*SUM(C692:D692)</f>
        <v>164517.88312119574</v>
      </c>
      <c r="F692" s="180">
        <f>(F624/F612)*AA64</f>
        <v>21655.231524136059</v>
      </c>
      <c r="G692" s="180">
        <f>(G625/G612)*AA77</f>
        <v>0</v>
      </c>
      <c r="H692" s="180">
        <f>(H628/H612)*AA60</f>
        <v>2151.8827127889517</v>
      </c>
      <c r="I692" s="180">
        <f>(I629/I612)*AA78</f>
        <v>0</v>
      </c>
      <c r="J692" s="180">
        <f>(J630/J612)*AA79</f>
        <v>0</v>
      </c>
      <c r="K692" s="180">
        <f>(K644/K612)*AA75</f>
        <v>223864.98312632361</v>
      </c>
      <c r="L692" s="180">
        <f>(L647/L612)*AA80</f>
        <v>0</v>
      </c>
      <c r="M692" s="180">
        <f t="shared" si="20"/>
        <v>412190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23648488.669999998</v>
      </c>
      <c r="D693" s="180">
        <f>(D615/D612)*AB76</f>
        <v>394964.64726205159</v>
      </c>
      <c r="E693" s="180">
        <f>(E623/E612)*SUM(C693:D693)</f>
        <v>3448310.3187207547</v>
      </c>
      <c r="F693" s="180">
        <f>(F624/F612)*AB64</f>
        <v>689670.55484914838</v>
      </c>
      <c r="G693" s="180">
        <f>(G625/G612)*AB77</f>
        <v>0</v>
      </c>
      <c r="H693" s="180">
        <f>(H628/H612)*AB60</f>
        <v>31523.493874692798</v>
      </c>
      <c r="I693" s="180">
        <f>(I629/I612)*AB78</f>
        <v>88209.519709787608</v>
      </c>
      <c r="J693" s="180">
        <f>(J630/J612)*AB79</f>
        <v>0</v>
      </c>
      <c r="K693" s="180">
        <f>(K644/K612)*AB75</f>
        <v>3900848.1240621558</v>
      </c>
      <c r="L693" s="180">
        <f>(L647/L612)*AB80</f>
        <v>0</v>
      </c>
      <c r="M693" s="180">
        <f t="shared" si="20"/>
        <v>8553527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7476310.9199999981</v>
      </c>
      <c r="D694" s="180">
        <f>(D615/D612)*AC76</f>
        <v>437746.31307678373</v>
      </c>
      <c r="E694" s="180">
        <f>(E623/E612)*SUM(C694:D694)</f>
        <v>1135033.5103556977</v>
      </c>
      <c r="F694" s="180">
        <f>(F624/F612)*AC64</f>
        <v>30229.076556358144</v>
      </c>
      <c r="G694" s="180">
        <f>(G625/G612)*AC77</f>
        <v>0</v>
      </c>
      <c r="H694" s="180">
        <f>(H628/H612)*AC60</f>
        <v>30163.782994204375</v>
      </c>
      <c r="I694" s="180">
        <f>(I629/I612)*AC78</f>
        <v>97764.172816242368</v>
      </c>
      <c r="J694" s="180">
        <f>(J630/J612)*AC79</f>
        <v>1481.5368685151739</v>
      </c>
      <c r="K694" s="180">
        <f>(K644/K612)*AC75</f>
        <v>915103.71046808222</v>
      </c>
      <c r="L694" s="180">
        <f>(L647/L612)*AC80</f>
        <v>26467.84942673031</v>
      </c>
      <c r="M694" s="180">
        <f t="shared" si="20"/>
        <v>2673990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1176665.6999999997</v>
      </c>
      <c r="D695" s="180">
        <f>(D615/D612)*AD76</f>
        <v>0</v>
      </c>
      <c r="E695" s="180">
        <f>(E623/E612)*SUM(C695:D695)</f>
        <v>168757.30875488181</v>
      </c>
      <c r="F695" s="180">
        <f>(F624/F612)*AD64</f>
        <v>729.51458779936672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56682.786496759843</v>
      </c>
      <c r="L695" s="180">
        <f>(L647/L612)*AD80</f>
        <v>0</v>
      </c>
      <c r="M695" s="180">
        <f t="shared" si="20"/>
        <v>226170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5322742.79</v>
      </c>
      <c r="D696" s="180">
        <f>(D615/D612)*AE76</f>
        <v>1062641.3766885092</v>
      </c>
      <c r="E696" s="180">
        <f>(E623/E612)*SUM(C696:D696)</f>
        <v>915791.33082266839</v>
      </c>
      <c r="F696" s="180">
        <f>(F624/F612)*AE64</f>
        <v>1440.1290907399514</v>
      </c>
      <c r="G696" s="180">
        <f>(G625/G612)*AE77</f>
        <v>0</v>
      </c>
      <c r="H696" s="180">
        <f>(H628/H612)*AE60</f>
        <v>17049.433667177527</v>
      </c>
      <c r="I696" s="180">
        <f>(I629/I612)*AE78</f>
        <v>237325.25457968254</v>
      </c>
      <c r="J696" s="180">
        <f>(J630/J612)*AE79</f>
        <v>4647.7410798357441</v>
      </c>
      <c r="K696" s="180">
        <f>(K644/K612)*AE75</f>
        <v>209863.31737372704</v>
      </c>
      <c r="L696" s="180">
        <f>(L647/L612)*AE80</f>
        <v>0</v>
      </c>
      <c r="M696" s="180">
        <f t="shared" si="20"/>
        <v>2448759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21927610.409200005</v>
      </c>
      <c r="D698" s="180">
        <f>(D615/D612)*AG76</f>
        <v>3004780.9013495892</v>
      </c>
      <c r="E698" s="180">
        <f>(E623/E612)*SUM(C698:D698)</f>
        <v>3575801.7407934563</v>
      </c>
      <c r="F698" s="180">
        <f>(F624/F612)*AG64</f>
        <v>86034.00270527105</v>
      </c>
      <c r="G698" s="180">
        <f>(G625/G612)*AG77</f>
        <v>663474.92803168995</v>
      </c>
      <c r="H698" s="180">
        <f>(H628/H612)*AG60</f>
        <v>40795.887260385352</v>
      </c>
      <c r="I698" s="180">
        <f>(I629/I612)*AG78</f>
        <v>671073.42892219441</v>
      </c>
      <c r="J698" s="180">
        <f>(J630/J612)*AG79</f>
        <v>132185.49896557152</v>
      </c>
      <c r="K698" s="180">
        <f>(K644/K612)*AG75</f>
        <v>3488927.3230232443</v>
      </c>
      <c r="L698" s="180">
        <f>(L647/L612)*AG80</f>
        <v>525226.82793514954</v>
      </c>
      <c r="M698" s="180">
        <f t="shared" si="20"/>
        <v>12188301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165238790.89999998</v>
      </c>
      <c r="D701" s="180">
        <f>(D615/D612)*AJ76</f>
        <v>0</v>
      </c>
      <c r="E701" s="180">
        <f>(E623/E612)*SUM(C701:D701)</f>
        <v>23698535.322474901</v>
      </c>
      <c r="F701" s="180">
        <f>(F624/F612)*AJ64</f>
        <v>135611.83015003876</v>
      </c>
      <c r="G701" s="180">
        <f>(G625/G612)*AJ77</f>
        <v>0</v>
      </c>
      <c r="H701" s="180">
        <f>(H628/H612)*AJ60</f>
        <v>339356.35174458427</v>
      </c>
      <c r="I701" s="180">
        <f>(I629/I612)*AJ78</f>
        <v>0</v>
      </c>
      <c r="J701" s="180">
        <f>(J630/J612)*AJ79</f>
        <v>0</v>
      </c>
      <c r="K701" s="180">
        <f>(K644/K612)*AJ75</f>
        <v>3746519.4313688246</v>
      </c>
      <c r="L701" s="180">
        <f>(L647/L612)*AJ80</f>
        <v>1000166.5656198685</v>
      </c>
      <c r="M701" s="180">
        <f t="shared" si="20"/>
        <v>28920190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1956635.8399999996</v>
      </c>
      <c r="D702" s="180">
        <f>(D615/D612)*AK76</f>
        <v>315089.82981251617</v>
      </c>
      <c r="E702" s="180">
        <f>(E623/E612)*SUM(C702:D702)</f>
        <v>325810.72964644205</v>
      </c>
      <c r="F702" s="180">
        <f>(F624/F612)*AK64</f>
        <v>586.36361930332077</v>
      </c>
      <c r="G702" s="180">
        <f>(G625/G612)*AK77</f>
        <v>0</v>
      </c>
      <c r="H702" s="180">
        <f>(H628/H612)*AK60</f>
        <v>6377.6112409467405</v>
      </c>
      <c r="I702" s="180">
        <f>(I629/I612)*AK78</f>
        <v>70370.659110560911</v>
      </c>
      <c r="J702" s="180">
        <f>(J630/J612)*AK79</f>
        <v>0</v>
      </c>
      <c r="K702" s="180">
        <f>(K644/K612)*AK75</f>
        <v>117635.29221274704</v>
      </c>
      <c r="L702" s="180">
        <f>(L647/L612)*AK80</f>
        <v>0</v>
      </c>
      <c r="M702" s="180">
        <f t="shared" si="20"/>
        <v>835870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1085215.19</v>
      </c>
      <c r="D703" s="180">
        <f>(D615/D612)*AL76</f>
        <v>103672.3294330253</v>
      </c>
      <c r="E703" s="180">
        <f>(E623/E612)*SUM(C703:D703)</f>
        <v>170510.16120533182</v>
      </c>
      <c r="F703" s="180">
        <f>(F624/F612)*AL64</f>
        <v>167.98075707439449</v>
      </c>
      <c r="G703" s="180">
        <f>(G625/G612)*AL77</f>
        <v>0</v>
      </c>
      <c r="H703" s="180">
        <f>(H628/H612)*AL60</f>
        <v>3410.3549039319296</v>
      </c>
      <c r="I703" s="180">
        <f>(I629/I612)*AL78</f>
        <v>23153.683373627566</v>
      </c>
      <c r="J703" s="180">
        <f>(J630/J612)*AL79</f>
        <v>0</v>
      </c>
      <c r="K703" s="180">
        <f>(K644/K612)*AL75</f>
        <v>58307.608526793418</v>
      </c>
      <c r="L703" s="180">
        <f>(L647/L612)*AL80</f>
        <v>0</v>
      </c>
      <c r="M703" s="180">
        <f t="shared" si="20"/>
        <v>359222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55271475.119999997</v>
      </c>
      <c r="D707" s="180">
        <f>(D615/D612)*AP76</f>
        <v>4764887.9722529417</v>
      </c>
      <c r="E707" s="180">
        <f>(E623/E612)*SUM(C707:D707)</f>
        <v>8610410.8098668307</v>
      </c>
      <c r="F707" s="180">
        <f>(F624/F612)*AP64</f>
        <v>1719799.2829066608</v>
      </c>
      <c r="G707" s="180">
        <f>(G625/G612)*AP77</f>
        <v>0</v>
      </c>
      <c r="H707" s="180">
        <f>(H628/H612)*AP60</f>
        <v>60966.30384592362</v>
      </c>
      <c r="I707" s="180">
        <f>(I629/I612)*AP78</f>
        <v>1064167.3436268563</v>
      </c>
      <c r="J707" s="180">
        <f>(J630/J612)*AP79</f>
        <v>0</v>
      </c>
      <c r="K707" s="180">
        <f>(K644/K612)*AP75</f>
        <v>5783666.4887036951</v>
      </c>
      <c r="L707" s="180">
        <f>(L647/L612)*AP80</f>
        <v>539459.29271554854</v>
      </c>
      <c r="M707" s="180">
        <f t="shared" si="20"/>
        <v>22543357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497630.71</v>
      </c>
      <c r="D709" s="180">
        <f>(D615/D612)*AR76</f>
        <v>0</v>
      </c>
      <c r="E709" s="180">
        <f>(E623/E612)*SUM(C709:D709)</f>
        <v>71370.160083174909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71370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8807616.4500000011</v>
      </c>
      <c r="D713" s="180">
        <f>(D615/D612)*AV76</f>
        <v>213336.11167094621</v>
      </c>
      <c r="E713" s="180">
        <f>(E623/E612)*SUM(C713:D713)</f>
        <v>1293784.3575393134</v>
      </c>
      <c r="F713" s="180">
        <f>(F624/F612)*AV64</f>
        <v>26125.065733551011</v>
      </c>
      <c r="G713" s="180">
        <f>(G625/G612)*AV77</f>
        <v>0</v>
      </c>
      <c r="H713" s="180">
        <f>(H628/H612)*AV60</f>
        <v>23348.260591773036</v>
      </c>
      <c r="I713" s="180">
        <f>(I629/I612)*AV78</f>
        <v>47645.469227938796</v>
      </c>
      <c r="J713" s="180">
        <f>(J630/J612)*AV79</f>
        <v>14720.679550624454</v>
      </c>
      <c r="K713" s="180">
        <f>(K644/K612)*AV75</f>
        <v>0</v>
      </c>
      <c r="L713" s="180">
        <f>(L647/L612)*AV80</f>
        <v>345743.55197157722</v>
      </c>
      <c r="M713" s="180">
        <f t="shared" si="20"/>
        <v>1964703</v>
      </c>
      <c r="N713" s="199" t="s">
        <v>741</v>
      </c>
    </row>
    <row r="715" spans="1:83" ht="12.65" customHeight="1" x14ac:dyDescent="0.35">
      <c r="C715" s="180">
        <f>SUM(C614:C647)+SUM(C668:C713)</f>
        <v>702222347.33999968</v>
      </c>
      <c r="D715" s="180">
        <f>SUM(D616:D647)+SUM(D668:D713)</f>
        <v>31775838.25</v>
      </c>
      <c r="E715" s="180">
        <f>SUM(E624:E647)+SUM(E668:E713)</f>
        <v>88080219.16787684</v>
      </c>
      <c r="F715" s="180">
        <f>SUM(F625:F648)+SUM(F668:F713)</f>
        <v>5218577.5471558319</v>
      </c>
      <c r="G715" s="180">
        <f>SUM(G626:G647)+SUM(G668:G713)</f>
        <v>9561101.747230975</v>
      </c>
      <c r="H715" s="180">
        <f>SUM(H629:H647)+SUM(H668:H713)</f>
        <v>1245484.7630919707</v>
      </c>
      <c r="I715" s="180">
        <f>SUM(I630:I647)+SUM(I668:I713)</f>
        <v>6236301.7855229164</v>
      </c>
      <c r="J715" s="180">
        <f>SUM(J631:J647)+SUM(J668:J713)</f>
        <v>519778.27931065654</v>
      </c>
      <c r="K715" s="180">
        <f>SUM(K668:K713)</f>
        <v>41511111.828294814</v>
      </c>
      <c r="L715" s="180">
        <f>SUM(L668:L713)</f>
        <v>10162513.101815749</v>
      </c>
      <c r="M715" s="180">
        <f>SUM(M668:M713)</f>
        <v>179928190</v>
      </c>
      <c r="N715" s="198" t="s">
        <v>742</v>
      </c>
    </row>
    <row r="716" spans="1:83" ht="12.65" customHeight="1" x14ac:dyDescent="0.35">
      <c r="C716" s="180">
        <f>CE71</f>
        <v>702222347.34000015</v>
      </c>
      <c r="D716" s="180">
        <f>D615</f>
        <v>31775838.25</v>
      </c>
      <c r="E716" s="180">
        <f>E623</f>
        <v>88080219.167876825</v>
      </c>
      <c r="F716" s="180">
        <f>F624</f>
        <v>5218577.5471558329</v>
      </c>
      <c r="G716" s="180">
        <f>G625</f>
        <v>9561101.7472309731</v>
      </c>
      <c r="H716" s="180">
        <f>H628</f>
        <v>1245484.7630919705</v>
      </c>
      <c r="I716" s="180">
        <f>I629</f>
        <v>6236301.7855229154</v>
      </c>
      <c r="J716" s="180">
        <f>J630</f>
        <v>519778.2793106566</v>
      </c>
      <c r="K716" s="180">
        <f>K644</f>
        <v>41511111.828294814</v>
      </c>
      <c r="L716" s="180">
        <f>L647</f>
        <v>10162513.101815745</v>
      </c>
      <c r="M716" s="180">
        <f>C648</f>
        <v>179928189.26228502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142*2021*A</v>
      </c>
      <c r="B722" s="271">
        <f>ROUND(C165,0)</f>
        <v>13589258</v>
      </c>
      <c r="C722" s="271">
        <f>ROUND(C166,0)</f>
        <v>449397</v>
      </c>
      <c r="D722" s="271">
        <f>ROUND(C167,0)</f>
        <v>2093406</v>
      </c>
      <c r="E722" s="271">
        <f>ROUND(C168,0)</f>
        <v>20917625</v>
      </c>
      <c r="F722" s="271">
        <f>ROUND(C169,0)</f>
        <v>303745</v>
      </c>
      <c r="G722" s="271">
        <f>ROUND(C170,0)</f>
        <v>10411162</v>
      </c>
      <c r="H722" s="271">
        <f>ROUND(C171+C172,0)</f>
        <v>1175529</v>
      </c>
      <c r="I722" s="271">
        <f>ROUND(C175,0)</f>
        <v>12430772</v>
      </c>
      <c r="J722" s="271">
        <f>ROUND(C176,0)</f>
        <v>2817923</v>
      </c>
      <c r="K722" s="271">
        <f>ROUND(C179,0)</f>
        <v>5065989</v>
      </c>
      <c r="L722" s="271">
        <f>ROUND(C180,0)</f>
        <v>1209710</v>
      </c>
      <c r="M722" s="271">
        <f>ROUND(C183,0)</f>
        <v>241812</v>
      </c>
      <c r="N722" s="271">
        <f>ROUND(C184,0)</f>
        <v>17878452</v>
      </c>
      <c r="O722" s="271">
        <f>ROUND(C185,0)</f>
        <v>0</v>
      </c>
      <c r="P722" s="271">
        <f>ROUND(C188,0)</f>
        <v>0</v>
      </c>
      <c r="Q722" s="271">
        <f>ROUND(C189,0)</f>
        <v>-3760601</v>
      </c>
      <c r="R722" s="271">
        <f>ROUND(B195,0)</f>
        <v>6695719</v>
      </c>
      <c r="S722" s="271">
        <f>ROUND(C195,0)</f>
        <v>0</v>
      </c>
      <c r="T722" s="271">
        <f>ROUND(D195,0)</f>
        <v>0</v>
      </c>
      <c r="U722" s="271">
        <f>ROUND(B196,0)</f>
        <v>2153149</v>
      </c>
      <c r="V722" s="271">
        <f>ROUND(C196,0)</f>
        <v>0</v>
      </c>
      <c r="W722" s="271">
        <f>ROUND(D196,0)</f>
        <v>0</v>
      </c>
      <c r="X722" s="271">
        <f>ROUND(B197,0)</f>
        <v>99727204</v>
      </c>
      <c r="Y722" s="271">
        <f>ROUND(C197,0)</f>
        <v>0</v>
      </c>
      <c r="Z722" s="271">
        <f>ROUND(D197,0)</f>
        <v>0</v>
      </c>
      <c r="AA722" s="271">
        <f>ROUND(B198,0)</f>
        <v>8216408</v>
      </c>
      <c r="AB722" s="271">
        <f>ROUND(C198,0)</f>
        <v>645503</v>
      </c>
      <c r="AC722" s="271">
        <f>ROUND(D198,0)</f>
        <v>0</v>
      </c>
      <c r="AD722" s="271">
        <f>ROUND(B199,0)</f>
        <v>4782848</v>
      </c>
      <c r="AE722" s="271">
        <f>ROUND(C199,0)</f>
        <v>-12079</v>
      </c>
      <c r="AF722" s="271">
        <f>ROUND(D199,0)</f>
        <v>1328</v>
      </c>
      <c r="AG722" s="271">
        <f>ROUND(B200,0)</f>
        <v>151699397</v>
      </c>
      <c r="AH722" s="271">
        <f>ROUND(C200,0)</f>
        <v>4516205</v>
      </c>
      <c r="AI722" s="271">
        <f>ROUND(D200,0)</f>
        <v>7138912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34004074</v>
      </c>
      <c r="AN722" s="271">
        <f>ROUND(C202,0)</f>
        <v>302244</v>
      </c>
      <c r="AO722" s="271">
        <f>ROUND(D202,0)</f>
        <v>100490</v>
      </c>
      <c r="AP722" s="271">
        <f>ROUND(B203,0)</f>
        <v>430760582</v>
      </c>
      <c r="AQ722" s="271">
        <f>ROUND(C203,0)</f>
        <v>174511045</v>
      </c>
      <c r="AR722" s="271">
        <f>ROUND(D203,0)</f>
        <v>0</v>
      </c>
      <c r="AS722" s="271"/>
      <c r="AT722" s="271"/>
      <c r="AU722" s="271"/>
      <c r="AV722" s="271">
        <f>ROUND(B209,0)</f>
        <v>653398</v>
      </c>
      <c r="AW722" s="271">
        <f>ROUND(C209,0)</f>
        <v>543757</v>
      </c>
      <c r="AX722" s="271">
        <f>ROUND(D209,0)</f>
        <v>0</v>
      </c>
      <c r="AY722" s="271">
        <f>ROUND(B210,0)</f>
        <v>65421018</v>
      </c>
      <c r="AZ722" s="271">
        <f>ROUND(C210,0)</f>
        <v>12212644</v>
      </c>
      <c r="BA722" s="271">
        <f>ROUND(D210,0)</f>
        <v>0</v>
      </c>
      <c r="BB722" s="271">
        <f>ROUND(B211,0)</f>
        <v>6077658</v>
      </c>
      <c r="BC722" s="271">
        <f>ROUND(C211,0)</f>
        <v>1601726</v>
      </c>
      <c r="BD722" s="271">
        <f>ROUND(D211,0)</f>
        <v>5057</v>
      </c>
      <c r="BE722" s="271">
        <f>ROUND(B212,0)</f>
        <v>3765523</v>
      </c>
      <c r="BF722" s="271">
        <f>ROUND(C212,0)</f>
        <v>490003</v>
      </c>
      <c r="BG722" s="271">
        <f>ROUND(D212,0)</f>
        <v>10951</v>
      </c>
      <c r="BH722" s="271">
        <f>ROUND(B213,0)</f>
        <v>126366437</v>
      </c>
      <c r="BI722" s="271">
        <f>ROUND(C213,0)</f>
        <v>45089520</v>
      </c>
      <c r="BJ722" s="271">
        <f>ROUND(D213,0)</f>
        <v>15597273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20574238</v>
      </c>
      <c r="BO722" s="271">
        <f>ROUND(C215,0)</f>
        <v>2373614</v>
      </c>
      <c r="BP722" s="271">
        <f>ROUND(D215,0)</f>
        <v>307298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1287552269</v>
      </c>
      <c r="BU722" s="271">
        <f>ROUND(C224,0)</f>
        <v>379100445</v>
      </c>
      <c r="BV722" s="271">
        <f>ROUND(C225,0)</f>
        <v>0</v>
      </c>
      <c r="BW722" s="271">
        <f>ROUND(C226,0)</f>
        <v>208340635</v>
      </c>
      <c r="BX722" s="271">
        <f>ROUND(C227,0)</f>
        <v>319537946</v>
      </c>
      <c r="BY722" s="271">
        <f>ROUND(C228,0)</f>
        <v>23084388</v>
      </c>
      <c r="BZ722" s="271">
        <f>ROUND(C231,0)</f>
        <v>10973</v>
      </c>
      <c r="CA722" s="271">
        <f>ROUND(C233,0)</f>
        <v>4392897</v>
      </c>
      <c r="CB722" s="271">
        <f>ROUND(C234,0)</f>
        <v>10340679</v>
      </c>
      <c r="CC722" s="271">
        <f>ROUND(C238+C239,0)</f>
        <v>15943302</v>
      </c>
      <c r="CD722" s="271">
        <f>D221</f>
        <v>11723231.5</v>
      </c>
      <c r="CE722" s="271"/>
    </row>
    <row r="723" spans="1:84" ht="12.65" customHeight="1" x14ac:dyDescent="0.3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5" customHeight="1" x14ac:dyDescent="0.3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142*2021*A</v>
      </c>
      <c r="B726" s="271">
        <f>ROUND(C111,0)</f>
        <v>11669</v>
      </c>
      <c r="C726" s="271">
        <f>ROUND(C112,0)</f>
        <v>0</v>
      </c>
      <c r="D726" s="271">
        <f>ROUND(C113,0)</f>
        <v>0</v>
      </c>
      <c r="E726" s="271">
        <f>ROUND(C114,0)</f>
        <v>1691</v>
      </c>
      <c r="F726" s="271">
        <f>ROUND(D111,0)</f>
        <v>61968</v>
      </c>
      <c r="G726" s="271">
        <f>ROUND(D112,0)</f>
        <v>0</v>
      </c>
      <c r="H726" s="271">
        <f>ROUND(D113,0)</f>
        <v>0</v>
      </c>
      <c r="I726" s="271">
        <f>ROUND(D114,0)</f>
        <v>2625</v>
      </c>
      <c r="J726" s="271">
        <f>ROUND(C116,0)</f>
        <v>24</v>
      </c>
      <c r="K726" s="271">
        <f>ROUND(C117,0)</f>
        <v>24</v>
      </c>
      <c r="L726" s="271">
        <f>ROUND(C118,0)</f>
        <v>156</v>
      </c>
      <c r="M726" s="271">
        <f>ROUND(C119,0)</f>
        <v>0</v>
      </c>
      <c r="N726" s="271">
        <f>ROUND(C120,0)</f>
        <v>34</v>
      </c>
      <c r="O726" s="271">
        <f>ROUND(C121,0)</f>
        <v>0</v>
      </c>
      <c r="P726" s="271">
        <f>ROUND(C122,0)</f>
        <v>0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336</v>
      </c>
      <c r="W726" s="271">
        <f>ROUND(C129,0)</f>
        <v>22</v>
      </c>
      <c r="X726" s="271">
        <f>ROUND(B138,0)</f>
        <v>5972</v>
      </c>
      <c r="Y726" s="271">
        <f>ROUND(B139,0)</f>
        <v>38203</v>
      </c>
      <c r="Z726" s="271">
        <f>ROUND(B140,0)</f>
        <v>0</v>
      </c>
      <c r="AA726" s="271">
        <f>ROUND(B141,0)</f>
        <v>686604470</v>
      </c>
      <c r="AB726" s="271">
        <f>ROUND(B142,0)</f>
        <v>861198668</v>
      </c>
      <c r="AC726" s="271">
        <f>ROUND(C138,0)</f>
        <v>2175</v>
      </c>
      <c r="AD726" s="271">
        <f>ROUND(C139,0)</f>
        <v>10527</v>
      </c>
      <c r="AE726" s="271">
        <f>ROUND(C140,0)</f>
        <v>0</v>
      </c>
      <c r="AF726" s="271">
        <f>ROUND(C141,0)</f>
        <v>170510565</v>
      </c>
      <c r="AG726" s="271">
        <f>ROUND(C142,0)</f>
        <v>271392735</v>
      </c>
      <c r="AH726" s="271">
        <f>ROUND(D138,0)</f>
        <v>3522</v>
      </c>
      <c r="AI726" s="271">
        <f>ROUND(D139,0)</f>
        <v>13238</v>
      </c>
      <c r="AJ726" s="271">
        <f>ROUND(D140,0)</f>
        <v>0</v>
      </c>
      <c r="AK726" s="271">
        <f>ROUND(D141,0)</f>
        <v>278367970</v>
      </c>
      <c r="AL726" s="271">
        <f>ROUND(D142,0)</f>
        <v>692922514</v>
      </c>
      <c r="AM726" s="271">
        <f>ROUND(B144,0)</f>
        <v>0</v>
      </c>
      <c r="AN726" s="271">
        <f>ROUND(B145,0)</f>
        <v>0</v>
      </c>
      <c r="AO726" s="271">
        <f>ROUND(B146,0)</f>
        <v>0</v>
      </c>
      <c r="AP726" s="271">
        <f>ROUND(B147,0)</f>
        <v>0</v>
      </c>
      <c r="AQ726" s="271">
        <f>ROUND(B148,0)</f>
        <v>0</v>
      </c>
      <c r="AR726" s="271">
        <f>ROUND(C144,0)</f>
        <v>0</v>
      </c>
      <c r="AS726" s="271">
        <f>ROUND(C145,0)</f>
        <v>0</v>
      </c>
      <c r="AT726" s="271">
        <f>ROUND(C146,0)</f>
        <v>0</v>
      </c>
      <c r="AU726" s="271">
        <f>ROUND(C147,0)</f>
        <v>0</v>
      </c>
      <c r="AV726" s="271">
        <f>ROUND(C148,0)</f>
        <v>0</v>
      </c>
      <c r="AW726" s="271">
        <f>ROUND(D144,0)</f>
        <v>0</v>
      </c>
      <c r="AX726" s="271">
        <f>ROUND(D145,0)</f>
        <v>0</v>
      </c>
      <c r="AY726" s="271">
        <f>ROUND(D146,0)</f>
        <v>0</v>
      </c>
      <c r="AZ726" s="271">
        <f>ROUND(D147,0)</f>
        <v>0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5" customHeight="1" x14ac:dyDescent="0.3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5" customHeight="1" x14ac:dyDescent="0.3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142*2021*A</v>
      </c>
      <c r="B730" s="271">
        <f>ROUND(C250,0)</f>
        <v>30990620</v>
      </c>
      <c r="C730" s="271">
        <f>ROUND(C251,0)</f>
        <v>0</v>
      </c>
      <c r="D730" s="271">
        <f>ROUND(C252,0)</f>
        <v>364561325</v>
      </c>
      <c r="E730" s="271">
        <f>ROUND(C253,0)</f>
        <v>274417093</v>
      </c>
      <c r="F730" s="271">
        <f>ROUND(C254,0)</f>
        <v>0</v>
      </c>
      <c r="G730" s="271">
        <f>ROUND(C255,0)</f>
        <v>6560653</v>
      </c>
      <c r="H730" s="271">
        <f>ROUND(C256,0)</f>
        <v>0</v>
      </c>
      <c r="I730" s="271">
        <f>ROUND(C257,0)</f>
        <v>15947647</v>
      </c>
      <c r="J730" s="271">
        <f>ROUND(C258,0)</f>
        <v>1588102</v>
      </c>
      <c r="K730" s="271">
        <f>ROUND(C259,0)</f>
        <v>0</v>
      </c>
      <c r="L730" s="271">
        <f>ROUND(C262,0)</f>
        <v>0</v>
      </c>
      <c r="M730" s="271">
        <f>ROUND(C263,0)</f>
        <v>0</v>
      </c>
      <c r="N730" s="271">
        <f>ROUND(C264,0)</f>
        <v>0</v>
      </c>
      <c r="O730" s="271">
        <f>ROUND(C267,0)</f>
        <v>6695719</v>
      </c>
      <c r="P730" s="271">
        <f>ROUND(C268,0)</f>
        <v>2153149</v>
      </c>
      <c r="Q730" s="271">
        <f>ROUND(C269,0)</f>
        <v>99727204</v>
      </c>
      <c r="R730" s="271">
        <f>ROUND(C270,0)</f>
        <v>8861911</v>
      </c>
      <c r="S730" s="271">
        <f>ROUND(C271,0)</f>
        <v>4769441</v>
      </c>
      <c r="T730" s="271">
        <f>ROUND(C272,0)</f>
        <v>149076690</v>
      </c>
      <c r="U730" s="271">
        <f>ROUND(C273,0)</f>
        <v>34205828</v>
      </c>
      <c r="V730" s="271">
        <f>ROUND(C274,0)</f>
        <v>605271627</v>
      </c>
      <c r="W730" s="271">
        <f>ROUND(C275,0)</f>
        <v>0</v>
      </c>
      <c r="X730" s="271">
        <f>ROUND(C276,0)</f>
        <v>269248956</v>
      </c>
      <c r="Y730" s="271">
        <f>ROUND(C279,0)</f>
        <v>0</v>
      </c>
      <c r="Z730" s="271">
        <f>ROUND(C280,0)</f>
        <v>0</v>
      </c>
      <c r="AA730" s="271">
        <f>ROUND(C281,0)</f>
        <v>421127688</v>
      </c>
      <c r="AB730" s="271">
        <f>ROUND(C282,0)</f>
        <v>68893340</v>
      </c>
      <c r="AC730" s="271">
        <f>ROUND(C286,0)</f>
        <v>8265174</v>
      </c>
      <c r="AD730" s="271">
        <f>ROUND(C287,0)</f>
        <v>0</v>
      </c>
      <c r="AE730" s="271">
        <f>ROUND(C288,0)</f>
        <v>0</v>
      </c>
      <c r="AF730" s="271">
        <f>ROUND(C289,0)</f>
        <v>22247927</v>
      </c>
      <c r="AG730" s="271">
        <f>ROUND(C304,0)</f>
        <v>501208</v>
      </c>
      <c r="AH730" s="271">
        <f>ROUND(C305,0)</f>
        <v>4871122</v>
      </c>
      <c r="AI730" s="271">
        <f>ROUND(C306,0)</f>
        <v>30208950</v>
      </c>
      <c r="AJ730" s="271">
        <f>ROUND(C307,0)</f>
        <v>64397336</v>
      </c>
      <c r="AK730" s="271">
        <f>ROUND(C308,0)</f>
        <v>0</v>
      </c>
      <c r="AL730" s="271">
        <f>ROUND(C309,0)</f>
        <v>75557159</v>
      </c>
      <c r="AM730" s="271">
        <f>ROUND(C310,0)</f>
        <v>0</v>
      </c>
      <c r="AN730" s="271">
        <f>ROUND(C311,0)</f>
        <v>0</v>
      </c>
      <c r="AO730" s="271">
        <f>ROUND(C312,0)</f>
        <v>0</v>
      </c>
      <c r="AP730" s="271">
        <f>ROUND(C313,0)</f>
        <v>5399196</v>
      </c>
      <c r="AQ730" s="271">
        <f>ROUND(C316,0)</f>
        <v>0</v>
      </c>
      <c r="AR730" s="271">
        <f>ROUND(C317,0)</f>
        <v>0</v>
      </c>
      <c r="AS730" s="271">
        <f>ROUND(C318,0)</f>
        <v>69549428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2147948</v>
      </c>
      <c r="AX730" s="271">
        <f>ROUND(C325,0)</f>
        <v>0</v>
      </c>
      <c r="AY730" s="271">
        <f>ROUND(C326,0)</f>
        <v>73628482</v>
      </c>
      <c r="AZ730" s="271">
        <f>ROUND(C327,0)</f>
        <v>-169370</v>
      </c>
      <c r="BA730" s="271">
        <f>ROUND(C328,0)</f>
        <v>0</v>
      </c>
      <c r="BB730" s="271">
        <f>ROUND(C332,0)</f>
        <v>986585732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2067.66</v>
      </c>
      <c r="BJ730" s="271">
        <f>ROUND(C359,0)</f>
        <v>1135483004</v>
      </c>
      <c r="BK730" s="271">
        <f>ROUND(C360,0)</f>
        <v>1825513917</v>
      </c>
      <c r="BL730" s="271">
        <f>ROUND(C364,0)</f>
        <v>2217615683</v>
      </c>
      <c r="BM730" s="271">
        <f>ROUND(C365,0)</f>
        <v>14733577</v>
      </c>
      <c r="BN730" s="271">
        <f>ROUND(C366,0)</f>
        <v>15943302</v>
      </c>
      <c r="BO730" s="271">
        <f>ROUND(C370,0)</f>
        <v>20760979</v>
      </c>
      <c r="BP730" s="271">
        <f>ROUND(C371,0)</f>
        <v>0</v>
      </c>
      <c r="BQ730" s="271">
        <f>ROUND(C378,0)</f>
        <v>221988497</v>
      </c>
      <c r="BR730" s="271">
        <f>ROUND(C379,0)</f>
        <v>48940121</v>
      </c>
      <c r="BS730" s="271">
        <f>ROUND(C380,0)</f>
        <v>42739154</v>
      </c>
      <c r="BT730" s="271">
        <f>ROUND(C381,0)</f>
        <v>115937557</v>
      </c>
      <c r="BU730" s="271">
        <f>ROUND(C382,0)</f>
        <v>4843677</v>
      </c>
      <c r="BV730" s="271">
        <f>ROUND(C383,0)</f>
        <v>187316985</v>
      </c>
      <c r="BW730" s="271">
        <f>ROUND(C384,0)</f>
        <v>62311264</v>
      </c>
      <c r="BX730" s="271">
        <f>ROUND(C385,0)</f>
        <v>15248695</v>
      </c>
      <c r="BY730" s="271">
        <f>ROUND(C386,0)</f>
        <v>6275700</v>
      </c>
      <c r="BZ730" s="271">
        <f>ROUND(C387,0)</f>
        <v>18120265</v>
      </c>
      <c r="CA730" s="271">
        <f>ROUND(C388,0)</f>
        <v>-3760601</v>
      </c>
      <c r="CB730" s="271">
        <f>C363</f>
        <v>11723231.5</v>
      </c>
      <c r="CC730" s="271">
        <f>ROUND(C389,0)</f>
        <v>3022012</v>
      </c>
      <c r="CD730" s="271">
        <f>ROUND(C392,0)</f>
        <v>91183472</v>
      </c>
      <c r="CE730" s="271">
        <f>ROUND(C394,0)</f>
        <v>0</v>
      </c>
      <c r="CF730" s="201">
        <f>ROUND(C395,0)</f>
        <v>0</v>
      </c>
    </row>
    <row r="731" spans="1:84" ht="12.65" customHeight="1" x14ac:dyDescent="0.3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5" customHeight="1" x14ac:dyDescent="0.3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142*2021*6010*A</v>
      </c>
      <c r="B734" s="271">
        <f>ROUND(C59,0)</f>
        <v>6180</v>
      </c>
      <c r="C734" s="271">
        <f>ROUND(C60,2)</f>
        <v>92.8</v>
      </c>
      <c r="D734" s="271">
        <f>ROUND(C61,0)</f>
        <v>11331865</v>
      </c>
      <c r="E734" s="271">
        <f>ROUND(C62,0)</f>
        <v>2499999</v>
      </c>
      <c r="F734" s="271">
        <f>ROUND(C63,0)</f>
        <v>1035854</v>
      </c>
      <c r="G734" s="271">
        <f>ROUND(C64,0)</f>
        <v>1250551</v>
      </c>
      <c r="H734" s="271">
        <f>ROUND(C65,0)</f>
        <v>1337</v>
      </c>
      <c r="I734" s="271">
        <f>ROUND(C66,0)</f>
        <v>61455</v>
      </c>
      <c r="J734" s="271">
        <f>ROUND(C67,0)</f>
        <v>2365210</v>
      </c>
      <c r="K734" s="271">
        <f>ROUND(C68,0)</f>
        <v>15607</v>
      </c>
      <c r="L734" s="271">
        <f>ROUND(C69,0)</f>
        <v>9618</v>
      </c>
      <c r="M734" s="271">
        <f>ROUND(C70,0)</f>
        <v>245</v>
      </c>
      <c r="N734" s="271">
        <f>ROUND(C75,0)</f>
        <v>68324170</v>
      </c>
      <c r="O734" s="271">
        <f>ROUND(C73,0)</f>
        <v>67255596</v>
      </c>
      <c r="P734" s="271">
        <f>IF(C76&gt;0,ROUND(C76,0),0)</f>
        <v>25100</v>
      </c>
      <c r="Q734" s="271">
        <f>IF(C77&gt;0,ROUND(C77,0),0)</f>
        <v>19476</v>
      </c>
      <c r="R734" s="271">
        <f>IF(C78&gt;0,ROUND(C78,0),0)</f>
        <v>8075</v>
      </c>
      <c r="S734" s="271">
        <f>IF(C79&gt;0,ROUND(C79,0),0)</f>
        <v>141816</v>
      </c>
      <c r="T734" s="271">
        <f>IF(C80&gt;0,ROUND(C80,2),0)</f>
        <v>61.33</v>
      </c>
      <c r="U734" s="271"/>
      <c r="V734" s="271"/>
      <c r="W734" s="271"/>
      <c r="X734" s="271"/>
      <c r="Y734" s="271">
        <f>IF(M668&lt;&gt;0,ROUND(M668,0),0)</f>
        <v>8038990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5" customHeight="1" x14ac:dyDescent="0.35">
      <c r="A735" s="209" t="str">
        <f>RIGHT($C$83,3)&amp;"*"&amp;RIGHT($C$82,4)&amp;"*"&amp;D$55&amp;"*"&amp;"A"</f>
        <v>142*2021*6030*A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>
        <f t="shared" ref="Y735:Y779" si="21">IF(M669&lt;&gt;0,ROUND(M669,0),0)</f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5" customHeight="1" x14ac:dyDescent="0.35">
      <c r="A736" s="209" t="str">
        <f>RIGHT($C$83,3)&amp;"*"&amp;RIGHT($C$82,4)&amp;"*"&amp;E$55&amp;"*"&amp;"A"</f>
        <v>142*2021*6070*A</v>
      </c>
      <c r="B736" s="271">
        <f>ROUND(E59,0)</f>
        <v>55788</v>
      </c>
      <c r="C736" s="273">
        <f>ROUND(E60,2)</f>
        <v>344.18</v>
      </c>
      <c r="D736" s="271">
        <f>ROUND(E61,0)</f>
        <v>34500568</v>
      </c>
      <c r="E736" s="271">
        <f>ROUND(E62,0)</f>
        <v>7602248</v>
      </c>
      <c r="F736" s="271">
        <f>ROUND(E63,0)</f>
        <v>5274570</v>
      </c>
      <c r="G736" s="271">
        <f>ROUND(E64,0)</f>
        <v>2021268</v>
      </c>
      <c r="H736" s="271">
        <f>ROUND(E65,0)</f>
        <v>12042</v>
      </c>
      <c r="I736" s="271">
        <f>ROUND(E66,0)</f>
        <v>1149384</v>
      </c>
      <c r="J736" s="271">
        <f>ROUND(E67,0)</f>
        <v>7454166</v>
      </c>
      <c r="K736" s="271">
        <f>ROUND(E68,0)</f>
        <v>32604</v>
      </c>
      <c r="L736" s="271">
        <f>ROUND(E69,0)</f>
        <v>106973</v>
      </c>
      <c r="M736" s="271">
        <f>ROUND(E70,0)</f>
        <v>10400</v>
      </c>
      <c r="N736" s="271">
        <f>ROUND(E75,0)</f>
        <v>229501913</v>
      </c>
      <c r="O736" s="271">
        <f>ROUND(E73,0)</f>
        <v>204725178</v>
      </c>
      <c r="P736" s="271">
        <f>IF(E76&gt;0,ROUND(E76,0),0)</f>
        <v>82617</v>
      </c>
      <c r="Q736" s="271">
        <f>IF(E77&gt;0,ROUND(E77,0),0)</f>
        <v>166548</v>
      </c>
      <c r="R736" s="271">
        <f>IF(E78&gt;0,ROUND(E78,0),0)</f>
        <v>26580</v>
      </c>
      <c r="S736" s="271">
        <f>IF(E79&gt;0,ROUND(E79,0),0)</f>
        <v>436228</v>
      </c>
      <c r="T736" s="273">
        <f>IF(E80&gt;0,ROUND(E80,2),0)</f>
        <v>235.83</v>
      </c>
      <c r="U736" s="271"/>
      <c r="V736" s="272"/>
      <c r="W736" s="271"/>
      <c r="X736" s="271"/>
      <c r="Y736" s="271">
        <f t="shared" si="21"/>
        <v>31086885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5" customHeight="1" x14ac:dyDescent="0.35">
      <c r="A737" s="209" t="str">
        <f>RIGHT($C$83,3)&amp;"*"&amp;RIGHT($C$82,4)&amp;"*"&amp;F$55&amp;"*"&amp;"A"</f>
        <v>142*2021*6100*A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>
        <f t="shared" si="21"/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5" customHeight="1" x14ac:dyDescent="0.35">
      <c r="A738" s="209" t="str">
        <f>RIGHT($C$83,3)&amp;"*"&amp;RIGHT($C$82,4)&amp;"*"&amp;G$55&amp;"*"&amp;"A"</f>
        <v>142*2021*6120*A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>
        <f t="shared" si="21"/>
        <v>0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5" customHeight="1" x14ac:dyDescent="0.35">
      <c r="A739" s="209" t="str">
        <f>RIGHT($C$83,3)&amp;"*"&amp;RIGHT($C$82,4)&amp;"*"&amp;H$55&amp;"*"&amp;"A"</f>
        <v>142*2021*6140*A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10</v>
      </c>
      <c r="H739" s="271">
        <f>ROUND(H65,0)</f>
        <v>304</v>
      </c>
      <c r="I739" s="271">
        <f>ROUND(H66,0)</f>
        <v>0</v>
      </c>
      <c r="J739" s="271">
        <f>ROUND(H67,0)</f>
        <v>0</v>
      </c>
      <c r="K739" s="271">
        <f>ROUND(H68,0)</f>
        <v>254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>
        <f t="shared" si="21"/>
        <v>82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5" customHeight="1" x14ac:dyDescent="0.35">
      <c r="A740" s="209" t="str">
        <f>RIGHT($C$83,3)&amp;"*"&amp;RIGHT($C$82,4)&amp;"*"&amp;I$55&amp;"*"&amp;"A"</f>
        <v>142*2021*6150*A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>
        <f t="shared" si="21"/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5" customHeight="1" x14ac:dyDescent="0.35">
      <c r="A741" s="209" t="str">
        <f>RIGHT($C$83,3)&amp;"*"&amp;RIGHT($C$82,4)&amp;"*"&amp;J$55&amp;"*"&amp;"A"</f>
        <v>142*2021*6170*A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>
        <f t="shared" si="21"/>
        <v>0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5" customHeight="1" x14ac:dyDescent="0.35">
      <c r="A742" s="209" t="str">
        <f>RIGHT($C$83,3)&amp;"*"&amp;RIGHT($C$82,4)&amp;"*"&amp;K$55&amp;"*"&amp;"A"</f>
        <v>142*2021*6200*A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>
        <f t="shared" si="21"/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5" customHeight="1" x14ac:dyDescent="0.35">
      <c r="A743" s="209" t="str">
        <f>RIGHT($C$83,3)&amp;"*"&amp;RIGHT($C$82,4)&amp;"*"&amp;L$55&amp;"*"&amp;"A"</f>
        <v>142*2021*6210*A</v>
      </c>
      <c r="B743" s="271">
        <f>ROUND(L59,0)</f>
        <v>0</v>
      </c>
      <c r="C743" s="273">
        <f>ROUND(L60,2)</f>
        <v>0</v>
      </c>
      <c r="D743" s="271">
        <f>ROUND(L61,0)</f>
        <v>0</v>
      </c>
      <c r="E743" s="271">
        <f>ROUND(L62,0)</f>
        <v>0</v>
      </c>
      <c r="F743" s="271">
        <f>ROUND(L63,0)</f>
        <v>0</v>
      </c>
      <c r="G743" s="271">
        <f>ROUND(L64,0)</f>
        <v>0</v>
      </c>
      <c r="H743" s="271">
        <f>ROUND(L65,0)</f>
        <v>0</v>
      </c>
      <c r="I743" s="271">
        <f>ROUND(L66,0)</f>
        <v>0</v>
      </c>
      <c r="J743" s="271">
        <f>ROUND(L67,0)</f>
        <v>0</v>
      </c>
      <c r="K743" s="271">
        <f>ROUND(L68,0)</f>
        <v>0</v>
      </c>
      <c r="L743" s="271">
        <f>ROUND(L69,0)</f>
        <v>0</v>
      </c>
      <c r="M743" s="271">
        <f>ROUND(L70,0)</f>
        <v>0</v>
      </c>
      <c r="N743" s="271">
        <f>ROUND(L75,0)</f>
        <v>0</v>
      </c>
      <c r="O743" s="271">
        <f>ROUND(L73,0)</f>
        <v>0</v>
      </c>
      <c r="P743" s="271">
        <f>IF(L76&gt;0,ROUND(L76,0),0)</f>
        <v>0</v>
      </c>
      <c r="Q743" s="271">
        <f>IF(L77&gt;0,ROUND(L77,0),0)</f>
        <v>0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>
        <f t="shared" si="21"/>
        <v>0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5" customHeight="1" x14ac:dyDescent="0.35">
      <c r="A744" s="209" t="str">
        <f>RIGHT($C$83,3)&amp;"*"&amp;RIGHT($C$82,4)&amp;"*"&amp;M$55&amp;"*"&amp;"A"</f>
        <v>142*2021*6330*A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>
        <f t="shared" si="21"/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5" customHeight="1" x14ac:dyDescent="0.35">
      <c r="A745" s="209" t="str">
        <f>RIGHT($C$83,3)&amp;"*"&amp;RIGHT($C$82,4)&amp;"*"&amp;N$55&amp;"*"&amp;"A"</f>
        <v>142*2021*6400*A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>
        <f t="shared" si="21"/>
        <v>0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5" customHeight="1" x14ac:dyDescent="0.35">
      <c r="A746" s="209" t="str">
        <f>RIGHT($C$83,3)&amp;"*"&amp;RIGHT($C$82,4)&amp;"*"&amp;O$55&amp;"*"&amp;"A"</f>
        <v>142*2021*7010*A</v>
      </c>
      <c r="B746" s="271">
        <f>ROUND(O59,0)</f>
        <v>2625</v>
      </c>
      <c r="C746" s="273">
        <f>ROUND(O60,2)</f>
        <v>70.86</v>
      </c>
      <c r="D746" s="271">
        <f>ROUND(O61,0)</f>
        <v>7902289</v>
      </c>
      <c r="E746" s="271">
        <f>ROUND(O62,0)</f>
        <v>1742172</v>
      </c>
      <c r="F746" s="271">
        <f>ROUND(O63,0)</f>
        <v>2458790</v>
      </c>
      <c r="G746" s="271">
        <f>ROUND(O64,0)</f>
        <v>864287</v>
      </c>
      <c r="H746" s="271">
        <f>ROUND(O65,0)</f>
        <v>3257</v>
      </c>
      <c r="I746" s="271">
        <f>ROUND(O66,0)</f>
        <v>633737</v>
      </c>
      <c r="J746" s="271">
        <f>ROUND(O67,0)</f>
        <v>1525926</v>
      </c>
      <c r="K746" s="271">
        <f>ROUND(O68,0)</f>
        <v>9980</v>
      </c>
      <c r="L746" s="271">
        <f>ROUND(O69,0)</f>
        <v>18836</v>
      </c>
      <c r="M746" s="271">
        <f>ROUND(O70,0)</f>
        <v>0</v>
      </c>
      <c r="N746" s="271">
        <f>ROUND(O75,0)</f>
        <v>77064578</v>
      </c>
      <c r="O746" s="271">
        <f>ROUND(O73,0)</f>
        <v>71874982</v>
      </c>
      <c r="P746" s="271">
        <f>IF(O76&gt;0,ROUND(O76,0),0)</f>
        <v>16008</v>
      </c>
      <c r="Q746" s="271">
        <f>IF(O77&gt;0,ROUND(O77,0),0)</f>
        <v>17354</v>
      </c>
      <c r="R746" s="271">
        <f>IF(O78&gt;0,ROUND(O78,0),0)</f>
        <v>5150</v>
      </c>
      <c r="S746" s="271">
        <f>IF(O79&gt;0,ROUND(O79,0),0)</f>
        <v>87911</v>
      </c>
      <c r="T746" s="273">
        <f>IF(O80&gt;0,ROUND(O80,2),0)</f>
        <v>49.81</v>
      </c>
      <c r="U746" s="271"/>
      <c r="V746" s="272"/>
      <c r="W746" s="271"/>
      <c r="X746" s="271"/>
      <c r="Y746" s="271">
        <f t="shared" si="21"/>
        <v>6487959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5" customHeight="1" x14ac:dyDescent="0.35">
      <c r="A747" s="209" t="str">
        <f>RIGHT($C$83,3)&amp;"*"&amp;RIGHT($C$82,4)&amp;"*"&amp;P$55&amp;"*"&amp;"A"</f>
        <v>142*2021*7020*A</v>
      </c>
      <c r="B747" s="271">
        <f>ROUND(P59,0)</f>
        <v>1038094</v>
      </c>
      <c r="C747" s="273">
        <f>ROUND(P60,2)</f>
        <v>102.64</v>
      </c>
      <c r="D747" s="271">
        <f>ROUND(P61,0)</f>
        <v>12045360</v>
      </c>
      <c r="E747" s="271">
        <f>ROUND(P62,0)</f>
        <v>2655666</v>
      </c>
      <c r="F747" s="271">
        <f>ROUND(P63,0)</f>
        <v>3056509</v>
      </c>
      <c r="G747" s="271">
        <f>ROUND(P64,0)</f>
        <v>24147562</v>
      </c>
      <c r="H747" s="271">
        <f>ROUND(P65,0)</f>
        <v>8487</v>
      </c>
      <c r="I747" s="271">
        <f>ROUND(P66,0)</f>
        <v>2819340</v>
      </c>
      <c r="J747" s="271">
        <f>ROUND(P67,0)</f>
        <v>5488362</v>
      </c>
      <c r="K747" s="271">
        <f>ROUND(P68,0)</f>
        <v>1516831</v>
      </c>
      <c r="L747" s="271">
        <f>ROUND(P69,0)</f>
        <v>157997</v>
      </c>
      <c r="M747" s="271">
        <f>ROUND(P70,0)</f>
        <v>200000</v>
      </c>
      <c r="N747" s="271">
        <f>ROUND(P75,0)</f>
        <v>586581576</v>
      </c>
      <c r="O747" s="271">
        <f>ROUND(P73,0)</f>
        <v>259825367</v>
      </c>
      <c r="P747" s="271">
        <f>IF(P76&gt;0,ROUND(P76,0),0)</f>
        <v>46959</v>
      </c>
      <c r="Q747" s="271">
        <f>IF(P77&gt;0,ROUND(P77,0),0)</f>
        <v>960</v>
      </c>
      <c r="R747" s="271">
        <f>IF(P78&gt;0,ROUND(P78,0),0)</f>
        <v>15108</v>
      </c>
      <c r="S747" s="271">
        <f>IF(P79&gt;0,ROUND(P79,0),0)</f>
        <v>375722</v>
      </c>
      <c r="T747" s="273">
        <f>IF(P80&gt;0,ROUND(P80,2),0)</f>
        <v>39.33</v>
      </c>
      <c r="U747" s="271"/>
      <c r="V747" s="272"/>
      <c r="W747" s="271"/>
      <c r="X747" s="271"/>
      <c r="Y747" s="271">
        <f t="shared" si="21"/>
        <v>21980144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5" customHeight="1" x14ac:dyDescent="0.35">
      <c r="A748" s="209" t="str">
        <f>RIGHT($C$83,3)&amp;"*"&amp;RIGHT($C$82,4)&amp;"*"&amp;Q$55&amp;"*"&amp;"A"</f>
        <v>142*2021*7030*A</v>
      </c>
      <c r="B748" s="271">
        <f>ROUND(Q59,0)</f>
        <v>34655</v>
      </c>
      <c r="C748" s="273">
        <f>ROUND(Q60,2)</f>
        <v>45.26</v>
      </c>
      <c r="D748" s="271">
        <f>ROUND(Q61,0)</f>
        <v>5248606</v>
      </c>
      <c r="E748" s="271">
        <f>ROUND(Q62,0)</f>
        <v>1156500</v>
      </c>
      <c r="F748" s="271">
        <f>ROUND(Q63,0)</f>
        <v>0</v>
      </c>
      <c r="G748" s="271">
        <f>ROUND(Q64,0)</f>
        <v>456927</v>
      </c>
      <c r="H748" s="271">
        <f>ROUND(Q65,0)</f>
        <v>3242</v>
      </c>
      <c r="I748" s="271">
        <f>ROUND(Q66,0)</f>
        <v>16456</v>
      </c>
      <c r="J748" s="271">
        <f>ROUND(Q67,0)</f>
        <v>388975</v>
      </c>
      <c r="K748" s="271">
        <f>ROUND(Q68,0)</f>
        <v>2370</v>
      </c>
      <c r="L748" s="271">
        <f>ROUND(Q69,0)</f>
        <v>31267</v>
      </c>
      <c r="M748" s="271">
        <f>ROUND(Q70,0)</f>
        <v>0</v>
      </c>
      <c r="N748" s="271">
        <f>ROUND(Q75,0)</f>
        <v>55455410</v>
      </c>
      <c r="O748" s="271">
        <f>ROUND(Q73,0)</f>
        <v>13702111</v>
      </c>
      <c r="P748" s="271">
        <f>IF(Q76&gt;0,ROUND(Q76,0),0)</f>
        <v>4314</v>
      </c>
      <c r="Q748" s="271">
        <f>IF(Q77&gt;0,ROUND(Q77,0),0)</f>
        <v>0</v>
      </c>
      <c r="R748" s="271">
        <f>IF(Q78&gt;0,ROUND(Q78,0),0)</f>
        <v>1388</v>
      </c>
      <c r="S748" s="271">
        <f>IF(Q79&gt;0,ROUND(Q79,0),0)</f>
        <v>0</v>
      </c>
      <c r="T748" s="273">
        <f>IF(Q80&gt;0,ROUND(Q80,2),0)</f>
        <v>30.34</v>
      </c>
      <c r="U748" s="271"/>
      <c r="V748" s="272"/>
      <c r="W748" s="271"/>
      <c r="X748" s="271"/>
      <c r="Y748" s="271">
        <f t="shared" si="21"/>
        <v>2815256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5" customHeight="1" x14ac:dyDescent="0.35">
      <c r="A749" s="209" t="str">
        <f>RIGHT($C$83,3)&amp;"*"&amp;RIGHT($C$82,4)&amp;"*"&amp;R$55&amp;"*"&amp;"A"</f>
        <v>142*2021*7040*A</v>
      </c>
      <c r="B749" s="271">
        <f>ROUND(R59,0)</f>
        <v>963585</v>
      </c>
      <c r="C749" s="273">
        <f>ROUND(R60,2)</f>
        <v>3.38</v>
      </c>
      <c r="D749" s="271">
        <f>ROUND(R61,0)</f>
        <v>387981</v>
      </c>
      <c r="E749" s="271">
        <f>ROUND(R62,0)</f>
        <v>85513</v>
      </c>
      <c r="F749" s="271">
        <f>ROUND(R63,0)</f>
        <v>219695</v>
      </c>
      <c r="G749" s="271">
        <f>ROUND(R64,0)</f>
        <v>393117</v>
      </c>
      <c r="H749" s="271">
        <f>ROUND(R65,0)</f>
        <v>0</v>
      </c>
      <c r="I749" s="271">
        <f>ROUND(R66,0)</f>
        <v>1248028</v>
      </c>
      <c r="J749" s="271">
        <f>ROUND(R67,0)</f>
        <v>5187</v>
      </c>
      <c r="K749" s="271">
        <f>ROUND(R68,0)</f>
        <v>13864</v>
      </c>
      <c r="L749" s="271">
        <f>ROUND(R69,0)</f>
        <v>14706</v>
      </c>
      <c r="M749" s="271">
        <f>ROUND(R70,0)</f>
        <v>0</v>
      </c>
      <c r="N749" s="271">
        <f>ROUND(R75,0)</f>
        <v>39868992</v>
      </c>
      <c r="O749" s="271">
        <f>ROUND(R73,0)</f>
        <v>16003744</v>
      </c>
      <c r="P749" s="271">
        <f>IF(R76&gt;0,ROUND(R76,0),0)</f>
        <v>58</v>
      </c>
      <c r="Q749" s="271">
        <f>IF(R77&gt;0,ROUND(R77,0),0)</f>
        <v>0</v>
      </c>
      <c r="R749" s="271">
        <f>IF(R78&gt;0,ROUND(R78,0),0)</f>
        <v>19</v>
      </c>
      <c r="S749" s="271">
        <f>IF(R79&gt;0,ROUND(R79,0),0)</f>
        <v>0</v>
      </c>
      <c r="T749" s="273">
        <f>IF(R80&gt;0,ROUND(R80,2),0)</f>
        <v>1.58</v>
      </c>
      <c r="U749" s="271"/>
      <c r="V749" s="272"/>
      <c r="W749" s="271"/>
      <c r="X749" s="271"/>
      <c r="Y749" s="271">
        <f t="shared" si="21"/>
        <v>952087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5" customHeight="1" x14ac:dyDescent="0.35">
      <c r="A750" s="209" t="str">
        <f>RIGHT($C$83,3)&amp;"*"&amp;RIGHT($C$82,4)&amp;"*"&amp;S$55&amp;"*"&amp;"A"</f>
        <v>142*2021*7050*A</v>
      </c>
      <c r="B750" s="271"/>
      <c r="C750" s="273">
        <f>ROUND(S60,2)</f>
        <v>25.53</v>
      </c>
      <c r="D750" s="271">
        <f>ROUND(S61,0)</f>
        <v>1335815</v>
      </c>
      <c r="E750" s="271">
        <f>ROUND(S62,0)</f>
        <v>294076</v>
      </c>
      <c r="F750" s="271">
        <f>ROUND(S63,0)</f>
        <v>0</v>
      </c>
      <c r="G750" s="271">
        <f>ROUND(S64,0)</f>
        <v>-1810799</v>
      </c>
      <c r="H750" s="271">
        <f>ROUND(S65,0)</f>
        <v>0</v>
      </c>
      <c r="I750" s="271">
        <f>ROUND(S66,0)</f>
        <v>396638</v>
      </c>
      <c r="J750" s="271">
        <f>ROUND(S67,0)</f>
        <v>1148517</v>
      </c>
      <c r="K750" s="271">
        <f>ROUND(S68,0)</f>
        <v>116929</v>
      </c>
      <c r="L750" s="271">
        <f>ROUND(S69,0)</f>
        <v>7463</v>
      </c>
      <c r="M750" s="271">
        <f>ROUND(S70,0)</f>
        <v>0</v>
      </c>
      <c r="N750" s="271">
        <f>ROUND(S75,0)</f>
        <v>0</v>
      </c>
      <c r="O750" s="271">
        <f>ROUND(S73,0)</f>
        <v>0</v>
      </c>
      <c r="P750" s="271">
        <f>IF(S76&gt;0,ROUND(S76,0),0)</f>
        <v>12583</v>
      </c>
      <c r="Q750" s="271">
        <f>IF(S77&gt;0,ROUND(S77,0),0)</f>
        <v>0</v>
      </c>
      <c r="R750" s="271">
        <f>IF(S78&gt;0,ROUND(S78,0),0)</f>
        <v>4048</v>
      </c>
      <c r="S750" s="271">
        <f>IF(S79&gt;0,ROUND(S79,0),0)</f>
        <v>0</v>
      </c>
      <c r="T750" s="273">
        <f>IF(S80&gt;0,ROUND(S80,2),0)</f>
        <v>0</v>
      </c>
      <c r="U750" s="271"/>
      <c r="V750" s="272"/>
      <c r="W750" s="271"/>
      <c r="X750" s="271"/>
      <c r="Y750" s="271">
        <f t="shared" si="21"/>
        <v>1306470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5" customHeight="1" x14ac:dyDescent="0.35">
      <c r="A751" s="209" t="str">
        <f>RIGHT($C$83,3)&amp;"*"&amp;RIGHT($C$82,4)&amp;"*"&amp;T$55&amp;"*"&amp;"A"</f>
        <v>142*2021*7060*A</v>
      </c>
      <c r="B751" s="271"/>
      <c r="C751" s="273">
        <f>ROUND(T60,2)</f>
        <v>0</v>
      </c>
      <c r="D751" s="271">
        <f>ROUND(T61,0)</f>
        <v>0</v>
      </c>
      <c r="E751" s="271">
        <f>ROUND(T62,0)</f>
        <v>0</v>
      </c>
      <c r="F751" s="271">
        <f>ROUND(T63,0)</f>
        <v>0</v>
      </c>
      <c r="G751" s="271">
        <f>ROUND(T64,0)</f>
        <v>0</v>
      </c>
      <c r="H751" s="271">
        <f>ROUND(T65,0)</f>
        <v>0</v>
      </c>
      <c r="I751" s="271">
        <f>ROUND(T66,0)</f>
        <v>191574</v>
      </c>
      <c r="J751" s="271">
        <f>ROUND(T67,0)</f>
        <v>0</v>
      </c>
      <c r="K751" s="271">
        <f>ROUND(T68,0)</f>
        <v>0</v>
      </c>
      <c r="L751" s="271">
        <f>ROUND(T69,0)</f>
        <v>0</v>
      </c>
      <c r="M751" s="271">
        <f>ROUND(T70,0)</f>
        <v>0</v>
      </c>
      <c r="N751" s="271">
        <f>ROUND(T75,0)</f>
        <v>0</v>
      </c>
      <c r="O751" s="271">
        <f>ROUND(T73,0)</f>
        <v>0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>
        <f t="shared" si="21"/>
        <v>27475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5" customHeight="1" x14ac:dyDescent="0.35">
      <c r="A752" s="209" t="str">
        <f>RIGHT($C$83,3)&amp;"*"&amp;RIGHT($C$82,4)&amp;"*"&amp;U$55&amp;"*"&amp;"A"</f>
        <v>142*2021*7070*A</v>
      </c>
      <c r="B752" s="271">
        <f>ROUND(U59,0)</f>
        <v>1326106</v>
      </c>
      <c r="C752" s="273">
        <f>ROUND(U60,2)</f>
        <v>53.68</v>
      </c>
      <c r="D752" s="271">
        <f>ROUND(U61,0)</f>
        <v>4887266</v>
      </c>
      <c r="E752" s="271">
        <f>ROUND(U62,0)</f>
        <v>1076667</v>
      </c>
      <c r="F752" s="271">
        <f>ROUND(U63,0)</f>
        <v>36428</v>
      </c>
      <c r="G752" s="271">
        <f>ROUND(U64,0)</f>
        <v>5424373</v>
      </c>
      <c r="H752" s="271">
        <f>ROUND(U65,0)</f>
        <v>197</v>
      </c>
      <c r="I752" s="271">
        <f>ROUND(U66,0)</f>
        <v>6582495</v>
      </c>
      <c r="J752" s="271">
        <f>ROUND(U67,0)</f>
        <v>1107941</v>
      </c>
      <c r="K752" s="271">
        <f>ROUND(U68,0)</f>
        <v>70969</v>
      </c>
      <c r="L752" s="271">
        <f>ROUND(U69,0)</f>
        <v>105116</v>
      </c>
      <c r="M752" s="271">
        <f>ROUND(U70,0)</f>
        <v>148994</v>
      </c>
      <c r="N752" s="271">
        <f>ROUND(U75,0)</f>
        <v>104372910</v>
      </c>
      <c r="O752" s="271">
        <f>ROUND(U73,0)</f>
        <v>64718721</v>
      </c>
      <c r="P752" s="271">
        <f>IF(U76&gt;0,ROUND(U76,0),0)</f>
        <v>11935</v>
      </c>
      <c r="Q752" s="271">
        <f>IF(U77&gt;0,ROUND(U77,0),0)</f>
        <v>0</v>
      </c>
      <c r="R752" s="271">
        <f>IF(U78&gt;0,ROUND(U78,0),0)</f>
        <v>3840</v>
      </c>
      <c r="S752" s="271">
        <f>IF(U79&gt;0,ROUND(U79,0),0)</f>
        <v>0</v>
      </c>
      <c r="T752" s="273">
        <f>IF(U80&gt;0,ROUND(U80,2),0)</f>
        <v>0.01</v>
      </c>
      <c r="U752" s="271"/>
      <c r="V752" s="272"/>
      <c r="W752" s="271"/>
      <c r="X752" s="271"/>
      <c r="Y752" s="271">
        <f t="shared" si="21"/>
        <v>5587063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5" customHeight="1" x14ac:dyDescent="0.35">
      <c r="A753" s="209" t="str">
        <f>RIGHT($C$83,3)&amp;"*"&amp;RIGHT($C$82,4)&amp;"*"&amp;V$55&amp;"*"&amp;"A"</f>
        <v>142*2021*7110*A</v>
      </c>
      <c r="B753" s="271">
        <f>ROUND(V59,0)</f>
        <v>8370</v>
      </c>
      <c r="C753" s="273">
        <f>ROUND(V60,2)</f>
        <v>3.86</v>
      </c>
      <c r="D753" s="271">
        <f>ROUND(V61,0)</f>
        <v>602548</v>
      </c>
      <c r="E753" s="271">
        <f>ROUND(V62,0)</f>
        <v>133003</v>
      </c>
      <c r="F753" s="271">
        <f>ROUND(V63,0)</f>
        <v>0</v>
      </c>
      <c r="G753" s="271">
        <f>ROUND(V64,0)</f>
        <v>239367</v>
      </c>
      <c r="H753" s="271">
        <f>ROUND(V65,0)</f>
        <v>15</v>
      </c>
      <c r="I753" s="271">
        <f>ROUND(V66,0)</f>
        <v>94895</v>
      </c>
      <c r="J753" s="271">
        <f>ROUND(V67,0)</f>
        <v>88877</v>
      </c>
      <c r="K753" s="271">
        <f>ROUND(V68,0)</f>
        <v>0</v>
      </c>
      <c r="L753" s="271">
        <f>ROUND(V69,0)</f>
        <v>237</v>
      </c>
      <c r="M753" s="271">
        <f>ROUND(V70,0)</f>
        <v>0</v>
      </c>
      <c r="N753" s="271">
        <f>ROUND(V75,0)</f>
        <v>27814068</v>
      </c>
      <c r="O753" s="271">
        <f>ROUND(V73,0)</f>
        <v>20846846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>
        <f t="shared" si="21"/>
        <v>569584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5" customHeight="1" x14ac:dyDescent="0.35">
      <c r="A754" s="209" t="str">
        <f>RIGHT($C$83,3)&amp;"*"&amp;RIGHT($C$82,4)&amp;"*"&amp;W$55&amp;"*"&amp;"A"</f>
        <v>142*2021*7120*A</v>
      </c>
      <c r="B754" s="271">
        <f>ROUND(W59,0)</f>
        <v>5192</v>
      </c>
      <c r="C754" s="273">
        <f>ROUND(W60,2)</f>
        <v>3.95</v>
      </c>
      <c r="D754" s="271">
        <f>ROUND(W61,0)</f>
        <v>731634</v>
      </c>
      <c r="E754" s="271">
        <f>ROUND(W62,0)</f>
        <v>161067</v>
      </c>
      <c r="F754" s="271">
        <f>ROUND(W63,0)</f>
        <v>0</v>
      </c>
      <c r="G754" s="271">
        <f>ROUND(W64,0)</f>
        <v>58665</v>
      </c>
      <c r="H754" s="271">
        <f>ROUND(W65,0)</f>
        <v>393</v>
      </c>
      <c r="I754" s="271">
        <f>ROUND(W66,0)</f>
        <v>28727</v>
      </c>
      <c r="J754" s="271">
        <f>ROUND(W67,0)</f>
        <v>184501</v>
      </c>
      <c r="K754" s="271">
        <f>ROUND(W68,0)</f>
        <v>1076</v>
      </c>
      <c r="L754" s="271">
        <f>ROUND(W69,0)</f>
        <v>2900</v>
      </c>
      <c r="M754" s="271">
        <f>ROUND(W70,0)</f>
        <v>0</v>
      </c>
      <c r="N754" s="271">
        <f>ROUND(W75,0)</f>
        <v>23338992</v>
      </c>
      <c r="O754" s="271">
        <f>ROUND(W73,0)</f>
        <v>6950058</v>
      </c>
      <c r="P754" s="271">
        <f>IF(W76&gt;0,ROUND(W76,0),0)</f>
        <v>2056</v>
      </c>
      <c r="Q754" s="271">
        <f>IF(W77&gt;0,ROUND(W77,0),0)</f>
        <v>0</v>
      </c>
      <c r="R754" s="271">
        <f>IF(W78&gt;0,ROUND(W78,0),0)</f>
        <v>661</v>
      </c>
      <c r="S754" s="271">
        <f>IF(W79&gt;0,ROUND(W79,0),0)</f>
        <v>0</v>
      </c>
      <c r="T754" s="273">
        <f>IF(W80&gt;0,ROUND(W80,2),0)</f>
        <v>0</v>
      </c>
      <c r="U754" s="271"/>
      <c r="V754" s="272"/>
      <c r="W754" s="271"/>
      <c r="X754" s="271"/>
      <c r="Y754" s="271">
        <f t="shared" si="21"/>
        <v>689277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5" customHeight="1" x14ac:dyDescent="0.35">
      <c r="A755" s="209" t="str">
        <f>RIGHT($C$83,3)&amp;"*"&amp;RIGHT($C$82,4)&amp;"*"&amp;X$55&amp;"*"&amp;"A"</f>
        <v>142*2021*7130*A</v>
      </c>
      <c r="B755" s="271">
        <f>ROUND(X59,0)</f>
        <v>0</v>
      </c>
      <c r="C755" s="273">
        <f>ROUND(X60,2)</f>
        <v>0</v>
      </c>
      <c r="D755" s="271">
        <f>ROUND(X61,0)</f>
        <v>0</v>
      </c>
      <c r="E755" s="271">
        <f>ROUND(X62,0)</f>
        <v>0</v>
      </c>
      <c r="F755" s="271">
        <f>ROUND(X63,0)</f>
        <v>0</v>
      </c>
      <c r="G755" s="271">
        <f>ROUND(X64,0)</f>
        <v>0</v>
      </c>
      <c r="H755" s="271">
        <f>ROUND(X65,0)</f>
        <v>0</v>
      </c>
      <c r="I755" s="271">
        <f>ROUND(X66,0)</f>
        <v>0</v>
      </c>
      <c r="J755" s="271">
        <f>ROUND(X67,0)</f>
        <v>0</v>
      </c>
      <c r="K755" s="271">
        <f>ROUND(X68,0)</f>
        <v>0</v>
      </c>
      <c r="L755" s="271">
        <f>ROUND(X69,0)</f>
        <v>0</v>
      </c>
      <c r="M755" s="271">
        <f>ROUND(X70,0)</f>
        <v>0</v>
      </c>
      <c r="N755" s="271">
        <f>ROUND(X75,0)</f>
        <v>0</v>
      </c>
      <c r="O755" s="271">
        <f>ROUND(X73,0)</f>
        <v>0</v>
      </c>
      <c r="P755" s="271">
        <f>IF(X76&gt;0,ROUND(X76,0),0)</f>
        <v>0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>
        <f t="shared" si="21"/>
        <v>0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5" customHeight="1" x14ac:dyDescent="0.35">
      <c r="A756" s="209" t="str">
        <f>RIGHT($C$83,3)&amp;"*"&amp;RIGHT($C$82,4)&amp;"*"&amp;Y$55&amp;"*"&amp;"A"</f>
        <v>142*2021*7140*A</v>
      </c>
      <c r="B756" s="271">
        <f>ROUND(Y59,0)</f>
        <v>156133</v>
      </c>
      <c r="C756" s="273">
        <f>ROUND(Y60,2)</f>
        <v>126.58</v>
      </c>
      <c r="D756" s="271">
        <f>ROUND(Y61,0)</f>
        <v>12923771</v>
      </c>
      <c r="E756" s="271">
        <f>ROUND(Y62,0)</f>
        <v>2845474</v>
      </c>
      <c r="F756" s="271">
        <f>ROUND(Y63,0)</f>
        <v>1401618</v>
      </c>
      <c r="G756" s="271">
        <f>ROUND(Y64,0)</f>
        <v>20500526</v>
      </c>
      <c r="H756" s="271">
        <f>ROUND(Y65,0)</f>
        <v>242257</v>
      </c>
      <c r="I756" s="271">
        <f>ROUND(Y66,0)</f>
        <v>3195688</v>
      </c>
      <c r="J756" s="271">
        <f>ROUND(Y67,0)</f>
        <v>3267243</v>
      </c>
      <c r="K756" s="271">
        <f>ROUND(Y68,0)</f>
        <v>1066788</v>
      </c>
      <c r="L756" s="271">
        <f>ROUND(Y69,0)</f>
        <v>82996</v>
      </c>
      <c r="M756" s="271">
        <f>ROUND(Y70,0)</f>
        <v>9833</v>
      </c>
      <c r="N756" s="271">
        <f>ROUND(Y75,0)</f>
        <v>387508301</v>
      </c>
      <c r="O756" s="271">
        <f>ROUND(Y73,0)</f>
        <v>128623260</v>
      </c>
      <c r="P756" s="271">
        <f>IF(Y76&gt;0,ROUND(Y76,0),0)</f>
        <v>24898</v>
      </c>
      <c r="Q756" s="271">
        <f>IF(Y77&gt;0,ROUND(Y77,0),0)</f>
        <v>0</v>
      </c>
      <c r="R756" s="271">
        <f>IF(Y78&gt;0,ROUND(Y78,0),0)</f>
        <v>8010</v>
      </c>
      <c r="S756" s="271">
        <f>IF(Y79&gt;0,ROUND(Y79,0),0)</f>
        <v>104212</v>
      </c>
      <c r="T756" s="273">
        <f>IF(Y80&gt;0,ROUND(Y80,2),0)</f>
        <v>11.19</v>
      </c>
      <c r="U756" s="271"/>
      <c r="V756" s="272"/>
      <c r="W756" s="271"/>
      <c r="X756" s="271"/>
      <c r="Y756" s="271">
        <f t="shared" si="21"/>
        <v>15493214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5" customHeight="1" x14ac:dyDescent="0.35">
      <c r="A757" s="209" t="str">
        <f>RIGHT($C$83,3)&amp;"*"&amp;RIGHT($C$82,4)&amp;"*"&amp;Z$55&amp;"*"&amp;"A"</f>
        <v>142*2021*7150*A</v>
      </c>
      <c r="B757" s="271">
        <f>ROUND(Z59,0)</f>
        <v>14380</v>
      </c>
      <c r="C757" s="273">
        <f>ROUND(Z60,2)</f>
        <v>20.99</v>
      </c>
      <c r="D757" s="271">
        <f>ROUND(Z61,0)</f>
        <v>2344602</v>
      </c>
      <c r="E757" s="271">
        <f>ROUND(Z62,0)</f>
        <v>516196</v>
      </c>
      <c r="F757" s="271">
        <f>ROUND(Z63,0)</f>
        <v>47300</v>
      </c>
      <c r="G757" s="271">
        <f>ROUND(Z64,0)</f>
        <v>145600</v>
      </c>
      <c r="H757" s="271">
        <f>ROUND(Z65,0)</f>
        <v>85</v>
      </c>
      <c r="I757" s="271">
        <f>ROUND(Z66,0)</f>
        <v>1648156</v>
      </c>
      <c r="J757" s="271">
        <f>ROUND(Z67,0)</f>
        <v>2116462</v>
      </c>
      <c r="K757" s="271">
        <f>ROUND(Z68,0)</f>
        <v>6969</v>
      </c>
      <c r="L757" s="271">
        <f>ROUND(Z69,0)</f>
        <v>2330</v>
      </c>
      <c r="M757" s="271">
        <f>ROUND(Z70,0)</f>
        <v>0</v>
      </c>
      <c r="N757" s="271">
        <f>ROUND(Z75,0)</f>
        <v>41455638</v>
      </c>
      <c r="O757" s="271">
        <f>ROUND(Z73,0)</f>
        <v>1584062</v>
      </c>
      <c r="P757" s="271">
        <f>IF(Z76&gt;0,ROUND(Z76,0),0)</f>
        <v>22496</v>
      </c>
      <c r="Q757" s="271">
        <f>IF(Z77&gt;0,ROUND(Z77,0),0)</f>
        <v>0</v>
      </c>
      <c r="R757" s="271">
        <f>IF(Z78&gt;0,ROUND(Z78,0),0)</f>
        <v>7238</v>
      </c>
      <c r="S757" s="271">
        <f>IF(Z79&gt;0,ROUND(Z79,0),0)</f>
        <v>10431</v>
      </c>
      <c r="T757" s="273">
        <f>IF(Z80&gt;0,ROUND(Z80,2),0)</f>
        <v>2.35</v>
      </c>
      <c r="U757" s="271"/>
      <c r="V757" s="272"/>
      <c r="W757" s="271"/>
      <c r="X757" s="271"/>
      <c r="Y757" s="271">
        <f t="shared" si="21"/>
        <v>3696055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5" customHeight="1" x14ac:dyDescent="0.35">
      <c r="A758" s="209" t="str">
        <f>RIGHT($C$83,3)&amp;"*"&amp;RIGHT($C$82,4)&amp;"*"&amp;AA$55&amp;"*"&amp;"A"</f>
        <v>142*2021*7160*A</v>
      </c>
      <c r="B758" s="271">
        <f>ROUND(AA59,0)</f>
        <v>3053</v>
      </c>
      <c r="C758" s="273">
        <f>ROUND(AA60,2)</f>
        <v>3.25</v>
      </c>
      <c r="D758" s="271">
        <f>ROUND(AA61,0)</f>
        <v>398391</v>
      </c>
      <c r="E758" s="271">
        <f>ROUND(AA62,0)</f>
        <v>87705</v>
      </c>
      <c r="F758" s="271">
        <f>ROUND(AA63,0)</f>
        <v>0</v>
      </c>
      <c r="G758" s="271">
        <f>ROUND(AA64,0)</f>
        <v>480091</v>
      </c>
      <c r="H758" s="271">
        <f>ROUND(AA65,0)</f>
        <v>0</v>
      </c>
      <c r="I758" s="271">
        <f>ROUND(AA66,0)</f>
        <v>85109</v>
      </c>
      <c r="J758" s="271">
        <f>ROUND(AA67,0)</f>
        <v>95308</v>
      </c>
      <c r="K758" s="271">
        <f>ROUND(AA68,0)</f>
        <v>448</v>
      </c>
      <c r="L758" s="271">
        <f>ROUND(AA69,0)</f>
        <v>54</v>
      </c>
      <c r="M758" s="271">
        <f>ROUND(AA70,0)</f>
        <v>0</v>
      </c>
      <c r="N758" s="271">
        <f>ROUND(AA75,0)</f>
        <v>15968339</v>
      </c>
      <c r="O758" s="271">
        <f>ROUND(AA73,0)</f>
        <v>5625949</v>
      </c>
      <c r="P758" s="271">
        <f>IF(AA76&gt;0,ROUND(AA76,0),0)</f>
        <v>0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>
        <f t="shared" si="21"/>
        <v>412190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5" customHeight="1" x14ac:dyDescent="0.35">
      <c r="A759" s="209" t="str">
        <f>RIGHT($C$83,3)&amp;"*"&amp;RIGHT($C$82,4)&amp;"*"&amp;AB$55&amp;"*"&amp;"A"</f>
        <v>142*2021*7170*A</v>
      </c>
      <c r="B759" s="271"/>
      <c r="C759" s="273">
        <f>ROUND(AB60,2)</f>
        <v>47.65</v>
      </c>
      <c r="D759" s="271">
        <f>ROUND(AB61,0)</f>
        <v>5657129</v>
      </c>
      <c r="E759" s="271">
        <f>ROUND(AB62,0)</f>
        <v>1245535</v>
      </c>
      <c r="F759" s="271">
        <f>ROUND(AB63,0)</f>
        <v>0</v>
      </c>
      <c r="G759" s="271">
        <f>ROUND(AB64,0)</f>
        <v>15289818</v>
      </c>
      <c r="H759" s="271">
        <f>ROUND(AB65,0)</f>
        <v>1678</v>
      </c>
      <c r="I759" s="271">
        <f>ROUND(AB66,0)</f>
        <v>466324</v>
      </c>
      <c r="J759" s="271">
        <f>ROUND(AB67,0)</f>
        <v>880987</v>
      </c>
      <c r="K759" s="271">
        <f>ROUND(AB68,0)</f>
        <v>41694</v>
      </c>
      <c r="L759" s="271">
        <f>ROUND(AB69,0)</f>
        <v>65324</v>
      </c>
      <c r="M759" s="271">
        <f>ROUND(AB70,0)</f>
        <v>0</v>
      </c>
      <c r="N759" s="271">
        <f>ROUND(AB75,0)</f>
        <v>278248372</v>
      </c>
      <c r="O759" s="271">
        <f>ROUND(AB73,0)</f>
        <v>154127338</v>
      </c>
      <c r="P759" s="271">
        <f>IF(AB76&gt;0,ROUND(AB76,0),0)</f>
        <v>5867</v>
      </c>
      <c r="Q759" s="271">
        <f>IF(AB77&gt;0,ROUND(AB77,0),0)</f>
        <v>0</v>
      </c>
      <c r="R759" s="271">
        <f>IF(AB78&gt;0,ROUND(AB78,0),0)</f>
        <v>1888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>
        <f t="shared" si="21"/>
        <v>8553527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5" customHeight="1" x14ac:dyDescent="0.35">
      <c r="A760" s="209" t="str">
        <f>RIGHT($C$83,3)&amp;"*"&amp;RIGHT($C$82,4)&amp;"*"&amp;AC$55&amp;"*"&amp;"A"</f>
        <v>142*2021*7180*A</v>
      </c>
      <c r="B760" s="271">
        <f>ROUND(AC59,0)</f>
        <v>80523</v>
      </c>
      <c r="C760" s="273">
        <f>ROUND(AC60,2)</f>
        <v>45.6</v>
      </c>
      <c r="D760" s="271">
        <f>ROUND(AC61,0)</f>
        <v>4520158</v>
      </c>
      <c r="E760" s="271">
        <f>ROUND(AC62,0)</f>
        <v>995697</v>
      </c>
      <c r="F760" s="271">
        <f>ROUND(AC63,0)</f>
        <v>68275</v>
      </c>
      <c r="G760" s="271">
        <f>ROUND(AC64,0)</f>
        <v>670171</v>
      </c>
      <c r="H760" s="271">
        <f>ROUND(AC65,0)</f>
        <v>4300</v>
      </c>
      <c r="I760" s="271">
        <f>ROUND(AC66,0)</f>
        <v>84522</v>
      </c>
      <c r="J760" s="271">
        <f>ROUND(AC67,0)</f>
        <v>741455</v>
      </c>
      <c r="K760" s="271">
        <f>ROUND(AC68,0)</f>
        <v>373166</v>
      </c>
      <c r="L760" s="271">
        <f>ROUND(AC69,0)</f>
        <v>18567</v>
      </c>
      <c r="M760" s="271">
        <f>ROUND(AC70,0)</f>
        <v>0</v>
      </c>
      <c r="N760" s="271">
        <f>ROUND(AC75,0)</f>
        <v>65274553</v>
      </c>
      <c r="O760" s="271">
        <f>ROUND(AC73,0)</f>
        <v>46758963</v>
      </c>
      <c r="P760" s="271">
        <f>IF(AC76&gt;0,ROUND(AC76,0),0)</f>
        <v>6503</v>
      </c>
      <c r="Q760" s="271">
        <f>IF(AC77&gt;0,ROUND(AC77,0),0)</f>
        <v>0</v>
      </c>
      <c r="R760" s="271">
        <f>IF(AC78&gt;0,ROUND(AC78,0),0)</f>
        <v>2092</v>
      </c>
      <c r="S760" s="271">
        <f>IF(AC79&gt;0,ROUND(AC79,0),0)</f>
        <v>4671</v>
      </c>
      <c r="T760" s="273">
        <f>IF(AC80&gt;0,ROUND(AC80,2),0)</f>
        <v>1.48</v>
      </c>
      <c r="U760" s="271"/>
      <c r="V760" s="272"/>
      <c r="W760" s="271"/>
      <c r="X760" s="271"/>
      <c r="Y760" s="271">
        <f t="shared" si="21"/>
        <v>2673990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5" customHeight="1" x14ac:dyDescent="0.35">
      <c r="A761" s="209" t="str">
        <f>RIGHT($C$83,3)&amp;"*"&amp;RIGHT($C$82,4)&amp;"*"&amp;AD$55&amp;"*"&amp;"A"</f>
        <v>142*2021*7190*A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16173</v>
      </c>
      <c r="H761" s="271">
        <f>ROUND(AD65,0)</f>
        <v>0</v>
      </c>
      <c r="I761" s="271">
        <f>ROUND(AD66,0)</f>
        <v>1160493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4043196</v>
      </c>
      <c r="O761" s="271">
        <f>ROUND(AD73,0)</f>
        <v>3717553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>
        <f t="shared" si="21"/>
        <v>226170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5" customHeight="1" x14ac:dyDescent="0.35">
      <c r="A762" s="209" t="str">
        <f>RIGHT($C$83,3)&amp;"*"&amp;RIGHT($C$82,4)&amp;"*"&amp;AE$55&amp;"*"&amp;"A"</f>
        <v>142*2021*7200*A</v>
      </c>
      <c r="B762" s="271">
        <f>ROUND(AE59,0)</f>
        <v>98135</v>
      </c>
      <c r="C762" s="273">
        <f>ROUND(AE60,2)</f>
        <v>25.77</v>
      </c>
      <c r="D762" s="271">
        <f>ROUND(AE61,0)</f>
        <v>2404730</v>
      </c>
      <c r="E762" s="271">
        <f>ROUND(AE62,0)</f>
        <v>529394</v>
      </c>
      <c r="F762" s="271">
        <f>ROUND(AE63,0)</f>
        <v>-52</v>
      </c>
      <c r="G762" s="271">
        <f>ROUND(AE64,0)</f>
        <v>31927</v>
      </c>
      <c r="H762" s="271">
        <f>ROUND(AE65,0)</f>
        <v>8547</v>
      </c>
      <c r="I762" s="271">
        <f>ROUND(AE66,0)</f>
        <v>605636</v>
      </c>
      <c r="J762" s="271">
        <f>ROUND(AE67,0)</f>
        <v>1417309</v>
      </c>
      <c r="K762" s="271">
        <f>ROUND(AE68,0)</f>
        <v>318045</v>
      </c>
      <c r="L762" s="271">
        <f>ROUND(AE69,0)</f>
        <v>8872</v>
      </c>
      <c r="M762" s="271">
        <f>ROUND(AE70,0)</f>
        <v>1665</v>
      </c>
      <c r="N762" s="271">
        <f>ROUND(AE75,0)</f>
        <v>14969598</v>
      </c>
      <c r="O762" s="271">
        <f>ROUND(AE73,0)</f>
        <v>5390018</v>
      </c>
      <c r="P762" s="271">
        <f>IF(AE76&gt;0,ROUND(AE76,0),0)</f>
        <v>15785</v>
      </c>
      <c r="Q762" s="271">
        <f>IF(AE77&gt;0,ROUND(AE77,0),0)</f>
        <v>0</v>
      </c>
      <c r="R762" s="271">
        <f>IF(AE78&gt;0,ROUND(AE78,0),0)</f>
        <v>5079</v>
      </c>
      <c r="S762" s="271">
        <f>IF(AE79&gt;0,ROUND(AE79,0),0)</f>
        <v>14654</v>
      </c>
      <c r="T762" s="273">
        <f>IF(AE80&gt;0,ROUND(AE80,2),0)</f>
        <v>0</v>
      </c>
      <c r="U762" s="271"/>
      <c r="V762" s="272"/>
      <c r="W762" s="271"/>
      <c r="X762" s="271"/>
      <c r="Y762" s="271">
        <f t="shared" si="21"/>
        <v>2448759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5" customHeight="1" x14ac:dyDescent="0.35">
      <c r="A763" s="209" t="str">
        <f>RIGHT($C$83,3)&amp;"*"&amp;RIGHT($C$82,4)&amp;"*"&amp;AF$55&amp;"*"&amp;"A"</f>
        <v>142*2021*7220*A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>
        <f t="shared" si="21"/>
        <v>0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5" customHeight="1" x14ac:dyDescent="0.35">
      <c r="A764" s="209" t="str">
        <f>RIGHT($C$83,3)&amp;"*"&amp;RIGHT($C$82,4)&amp;"*"&amp;AG$55&amp;"*"&amp;"A"</f>
        <v>142*2021*7230*A</v>
      </c>
      <c r="B764" s="271">
        <f>ROUND(AG59,0)</f>
        <v>62913</v>
      </c>
      <c r="C764" s="273">
        <f>ROUND(AG60,2)</f>
        <v>61.67</v>
      </c>
      <c r="D764" s="271">
        <f>ROUND(AG61,0)</f>
        <v>9190839</v>
      </c>
      <c r="E764" s="271">
        <f>ROUND(AG62,0)</f>
        <v>2025205</v>
      </c>
      <c r="F764" s="271">
        <f>ROUND(AG63,0)</f>
        <v>3948904</v>
      </c>
      <c r="G764" s="271">
        <f>ROUND(AG64,0)</f>
        <v>1907352</v>
      </c>
      <c r="H764" s="271">
        <f>ROUND(AG65,0)</f>
        <v>2189</v>
      </c>
      <c r="I764" s="271">
        <f>ROUND(AG66,0)</f>
        <v>852891</v>
      </c>
      <c r="J764" s="271">
        <f>ROUND(AG67,0)</f>
        <v>4077416</v>
      </c>
      <c r="K764" s="271">
        <f>ROUND(AG68,0)</f>
        <v>17412</v>
      </c>
      <c r="L764" s="271">
        <f>ROUND(AG69,0)</f>
        <v>82600</v>
      </c>
      <c r="M764" s="271">
        <f>ROUND(AG70,0)</f>
        <v>177197</v>
      </c>
      <c r="N764" s="271">
        <f>ROUND(AG75,0)</f>
        <v>248865969</v>
      </c>
      <c r="O764" s="271">
        <f>ROUND(AG73,0)</f>
        <v>56013634</v>
      </c>
      <c r="P764" s="271">
        <f>IF(AG76&gt;0,ROUND(AG76,0),0)</f>
        <v>44635</v>
      </c>
      <c r="Q764" s="271">
        <f>IF(AG77&gt;0,ROUND(AG77,0),0)</f>
        <v>15237</v>
      </c>
      <c r="R764" s="271">
        <f>IF(AG78&gt;0,ROUND(AG78,0),0)</f>
        <v>14360</v>
      </c>
      <c r="S764" s="271">
        <f>IF(AG79&gt;0,ROUND(AG79,0),0)</f>
        <v>416774</v>
      </c>
      <c r="T764" s="273">
        <f>IF(AG80&gt;0,ROUND(AG80,2),0)</f>
        <v>29.35</v>
      </c>
      <c r="U764" s="271"/>
      <c r="V764" s="272"/>
      <c r="W764" s="271"/>
      <c r="X764" s="271"/>
      <c r="Y764" s="271">
        <f t="shared" si="21"/>
        <v>12188301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5" customHeight="1" x14ac:dyDescent="0.35">
      <c r="A765" s="209" t="str">
        <f>RIGHT($C$83,3)&amp;"*"&amp;RIGHT($C$82,4)&amp;"*"&amp;AH$55&amp;"*"&amp;"A"</f>
        <v>142*2021*7240*A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>
        <f t="shared" si="21"/>
        <v>0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5" customHeight="1" x14ac:dyDescent="0.35">
      <c r="A766" s="209" t="str">
        <f>RIGHT($C$83,3)&amp;"*"&amp;RIGHT($C$82,4)&amp;"*"&amp;AI$55&amp;"*"&amp;"A"</f>
        <v>142*2021*7250*A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0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>
        <f t="shared" si="21"/>
        <v>0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5" customHeight="1" x14ac:dyDescent="0.35">
      <c r="A767" s="209" t="str">
        <f>RIGHT($C$83,3)&amp;"*"&amp;RIGHT($C$82,4)&amp;"*"&amp;AJ$55&amp;"*"&amp;"A"</f>
        <v>142*2021*7260*A</v>
      </c>
      <c r="B767" s="271">
        <f>ROUND(AJ59,0)</f>
        <v>482068</v>
      </c>
      <c r="C767" s="273">
        <f>ROUND(AJ60,2)</f>
        <v>512.98</v>
      </c>
      <c r="D767" s="271">
        <f>ROUND(AJ61,0)</f>
        <v>65822500</v>
      </c>
      <c r="E767" s="271">
        <f>ROUND(AJ62,0)</f>
        <v>14490630</v>
      </c>
      <c r="F767" s="271">
        <f>ROUND(AJ63,0)</f>
        <v>23685640</v>
      </c>
      <c r="G767" s="271">
        <f>ROUND(AJ64,0)</f>
        <v>3006479</v>
      </c>
      <c r="H767" s="271">
        <f>ROUND(AJ65,0)</f>
        <v>860062</v>
      </c>
      <c r="I767" s="271">
        <f>ROUND(AJ66,0)</f>
        <v>47429599</v>
      </c>
      <c r="J767" s="271">
        <f>ROUND(AJ67,0)</f>
        <v>5995740</v>
      </c>
      <c r="K767" s="271">
        <f>ROUND(AJ68,0)</f>
        <v>8478691</v>
      </c>
      <c r="L767" s="271">
        <f>ROUND(AJ69,0)</f>
        <v>632113</v>
      </c>
      <c r="M767" s="271">
        <f>ROUND(AJ70,0)</f>
        <v>5162663</v>
      </c>
      <c r="N767" s="271">
        <f>ROUND(AJ75,0)</f>
        <v>267240072</v>
      </c>
      <c r="O767" s="271">
        <f>ROUND(AJ73,0)</f>
        <v>1156326</v>
      </c>
      <c r="P767" s="271">
        <f>IF(AJ76&gt;0,ROUND(AJ76,0),0)</f>
        <v>0</v>
      </c>
      <c r="Q767" s="271">
        <f>IF(AJ77&gt;0,ROUND(AJ77,0),0)</f>
        <v>0</v>
      </c>
      <c r="R767" s="271">
        <f>IF(AJ78&gt;0,ROUND(AJ78,0),0)</f>
        <v>0</v>
      </c>
      <c r="S767" s="271">
        <f>IF(AJ79&gt;0,ROUND(AJ79,0),0)</f>
        <v>0</v>
      </c>
      <c r="T767" s="273">
        <f>IF(AJ80&gt;0,ROUND(AJ80,2),0)</f>
        <v>55.9</v>
      </c>
      <c r="U767" s="271"/>
      <c r="V767" s="272"/>
      <c r="W767" s="271"/>
      <c r="X767" s="271"/>
      <c r="Y767" s="271">
        <f t="shared" si="21"/>
        <v>28920190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5" customHeight="1" x14ac:dyDescent="0.35">
      <c r="A768" s="209" t="str">
        <f>RIGHT($C$83,3)&amp;"*"&amp;RIGHT($C$82,4)&amp;"*"&amp;AK$55&amp;"*"&amp;"A"</f>
        <v>142*2021*7310*A</v>
      </c>
      <c r="B768" s="271">
        <f>ROUND(AK59,0)</f>
        <v>37327</v>
      </c>
      <c r="C768" s="273">
        <f>ROUND(AK60,2)</f>
        <v>9.64</v>
      </c>
      <c r="D768" s="271">
        <f>ROUND(AK61,0)</f>
        <v>980556</v>
      </c>
      <c r="E768" s="271">
        <f>ROUND(AK62,0)</f>
        <v>215867</v>
      </c>
      <c r="F768" s="271">
        <f>ROUND(AK63,0)</f>
        <v>0</v>
      </c>
      <c r="G768" s="271">
        <f>ROUND(AK64,0)</f>
        <v>13000</v>
      </c>
      <c r="H768" s="271">
        <f>ROUND(AK65,0)</f>
        <v>970</v>
      </c>
      <c r="I768" s="271">
        <f>ROUND(AK66,0)</f>
        <v>166074</v>
      </c>
      <c r="J768" s="271">
        <f>ROUND(AK67,0)</f>
        <v>418610</v>
      </c>
      <c r="K768" s="271">
        <f>ROUND(AK68,0)</f>
        <v>158055</v>
      </c>
      <c r="L768" s="271">
        <f>ROUND(AK69,0)</f>
        <v>4289</v>
      </c>
      <c r="M768" s="271">
        <f>ROUND(AK70,0)</f>
        <v>785</v>
      </c>
      <c r="N768" s="271">
        <f>ROUND(AK75,0)</f>
        <v>8390952</v>
      </c>
      <c r="O768" s="271">
        <f>ROUND(AK73,0)</f>
        <v>4341433</v>
      </c>
      <c r="P768" s="271">
        <f>IF(AK76&gt;0,ROUND(AK76,0),0)</f>
        <v>4681</v>
      </c>
      <c r="Q768" s="271">
        <f>IF(AK77&gt;0,ROUND(AK77,0),0)</f>
        <v>0</v>
      </c>
      <c r="R768" s="271">
        <f>IF(AK78&gt;0,ROUND(AK78,0),0)</f>
        <v>1506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>
        <f t="shared" si="21"/>
        <v>835870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5" customHeight="1" x14ac:dyDescent="0.35">
      <c r="A769" s="209" t="str">
        <f>RIGHT($C$83,3)&amp;"*"&amp;RIGHT($C$82,4)&amp;"*"&amp;AL$55&amp;"*"&amp;"A"</f>
        <v>142*2021*7320*A</v>
      </c>
      <c r="B769" s="271">
        <f>ROUND(AL59,0)</f>
        <v>8382</v>
      </c>
      <c r="C769" s="273">
        <f>ROUND(AL60,2)</f>
        <v>5.16</v>
      </c>
      <c r="D769" s="271">
        <f>ROUND(AL61,0)</f>
        <v>542782</v>
      </c>
      <c r="E769" s="271">
        <f>ROUND(AL62,0)</f>
        <v>119492</v>
      </c>
      <c r="F769" s="271">
        <f>ROUND(AL63,0)</f>
        <v>0</v>
      </c>
      <c r="G769" s="271">
        <f>ROUND(AL64,0)</f>
        <v>3724</v>
      </c>
      <c r="H769" s="271">
        <f>ROUND(AL65,0)</f>
        <v>96</v>
      </c>
      <c r="I769" s="271">
        <f>ROUND(AL66,0)</f>
        <v>109077</v>
      </c>
      <c r="J769" s="271">
        <f>ROUND(AL67,0)</f>
        <v>137733</v>
      </c>
      <c r="K769" s="271">
        <f>ROUND(AL68,0)</f>
        <v>170639</v>
      </c>
      <c r="L769" s="271">
        <f>ROUND(AL69,0)</f>
        <v>2536</v>
      </c>
      <c r="M769" s="271">
        <f>ROUND(AL70,0)</f>
        <v>864</v>
      </c>
      <c r="N769" s="271">
        <f>ROUND(AL75,0)</f>
        <v>4159095</v>
      </c>
      <c r="O769" s="271">
        <f>ROUND(AL73,0)</f>
        <v>1601639</v>
      </c>
      <c r="P769" s="271">
        <f>IF(AL76&gt;0,ROUND(AL76,0),0)</f>
        <v>1540</v>
      </c>
      <c r="Q769" s="271">
        <f>IF(AL77&gt;0,ROUND(AL77,0),0)</f>
        <v>0</v>
      </c>
      <c r="R769" s="271">
        <f>IF(AL78&gt;0,ROUND(AL78,0),0)</f>
        <v>495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>
        <f t="shared" si="21"/>
        <v>359222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5" customHeight="1" x14ac:dyDescent="0.35">
      <c r="A770" s="209" t="str">
        <f>RIGHT($C$83,3)&amp;"*"&amp;RIGHT($C$82,4)&amp;"*"&amp;AM$55&amp;"*"&amp;"A"</f>
        <v>142*2021*7330*A</v>
      </c>
      <c r="B770" s="271">
        <f>ROUND(AM59,0)</f>
        <v>0</v>
      </c>
      <c r="C770" s="273">
        <f>ROUND(AM60,2)</f>
        <v>0</v>
      </c>
      <c r="D770" s="271">
        <f>ROUND(AM61,0)</f>
        <v>0</v>
      </c>
      <c r="E770" s="271">
        <f>ROUND(AM62,0)</f>
        <v>0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>
        <f t="shared" si="21"/>
        <v>0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5" customHeight="1" x14ac:dyDescent="0.35">
      <c r="A771" s="209" t="str">
        <f>RIGHT($C$83,3)&amp;"*"&amp;RIGHT($C$82,4)&amp;"*"&amp;AN$55&amp;"*"&amp;"A"</f>
        <v>142*2021*7340*A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>
        <f t="shared" si="21"/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5" customHeight="1" x14ac:dyDescent="0.35">
      <c r="A772" s="209" t="str">
        <f>RIGHT($C$83,3)&amp;"*"&amp;RIGHT($C$82,4)&amp;"*"&amp;AO$55&amp;"*"&amp;"A"</f>
        <v>142*2021*7350*A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0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>
        <f t="shared" si="21"/>
        <v>0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5" customHeight="1" x14ac:dyDescent="0.35">
      <c r="A773" s="209" t="str">
        <f>RIGHT($C$83,3)&amp;"*"&amp;RIGHT($C$82,4)&amp;"*"&amp;AP$55&amp;"*"&amp;"A"</f>
        <v>142*2021*7380*A</v>
      </c>
      <c r="B773" s="271">
        <f>ROUND(AP59,0)</f>
        <v>671748</v>
      </c>
      <c r="C773" s="273">
        <f>ROUND(AP60,2)</f>
        <v>92.16</v>
      </c>
      <c r="D773" s="271">
        <f>ROUND(AP61,0)</f>
        <v>6976123</v>
      </c>
      <c r="E773" s="271">
        <f>ROUND(AP62,0)</f>
        <v>1536561</v>
      </c>
      <c r="F773" s="271">
        <f>ROUND(AP63,0)</f>
        <v>8513</v>
      </c>
      <c r="G773" s="271">
        <f>ROUND(AP64,0)</f>
        <v>38127506</v>
      </c>
      <c r="H773" s="271">
        <f>ROUND(AP65,0)</f>
        <v>65969</v>
      </c>
      <c r="I773" s="271">
        <f>ROUND(AP66,0)</f>
        <v>1767323</v>
      </c>
      <c r="J773" s="271">
        <f>ROUND(AP67,0)</f>
        <v>6603720</v>
      </c>
      <c r="K773" s="271">
        <f>ROUND(AP68,0)</f>
        <v>618419</v>
      </c>
      <c r="L773" s="271">
        <f>ROUND(AP69,0)</f>
        <v>3887</v>
      </c>
      <c r="M773" s="271">
        <f>ROUND(AP70,0)</f>
        <v>436545</v>
      </c>
      <c r="N773" s="271">
        <f>ROUND(AP75,0)</f>
        <v>412550228</v>
      </c>
      <c r="O773" s="271">
        <f>ROUND(AP73,0)</f>
        <v>640226</v>
      </c>
      <c r="P773" s="271">
        <f>IF(AP76&gt;0,ROUND(AP76,0),0)</f>
        <v>70780</v>
      </c>
      <c r="Q773" s="271">
        <f>IF(AP77&gt;0,ROUND(AP77,0),0)</f>
        <v>0</v>
      </c>
      <c r="R773" s="271">
        <f>IF(AP78&gt;0,ROUND(AP78,0),0)</f>
        <v>22772</v>
      </c>
      <c r="S773" s="271">
        <f>IF(AP79&gt;0,ROUND(AP79,0),0)</f>
        <v>0</v>
      </c>
      <c r="T773" s="273">
        <f>IF(AP80&gt;0,ROUND(AP80,2),0)</f>
        <v>30.15</v>
      </c>
      <c r="U773" s="271"/>
      <c r="V773" s="272"/>
      <c r="W773" s="271"/>
      <c r="X773" s="271"/>
      <c r="Y773" s="271">
        <f t="shared" si="21"/>
        <v>22543357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5" customHeight="1" x14ac:dyDescent="0.35">
      <c r="A774" s="209" t="str">
        <f>RIGHT($C$83,3)&amp;"*"&amp;RIGHT($C$82,4)&amp;"*"&amp;AQ$55&amp;"*"&amp;"A"</f>
        <v>142*2021*7390*A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>
        <f t="shared" si="21"/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5" customHeight="1" x14ac:dyDescent="0.35">
      <c r="A775" s="209" t="str">
        <f>RIGHT($C$83,3)&amp;"*"&amp;RIGHT($C$82,4)&amp;"*"&amp;AR$55&amp;"*"&amp;"A"</f>
        <v>142*2021*7400*A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497631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>
        <f t="shared" si="21"/>
        <v>71370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5" customHeight="1" x14ac:dyDescent="0.35">
      <c r="A776" s="209" t="str">
        <f>RIGHT($C$83,3)&amp;"*"&amp;RIGHT($C$82,4)&amp;"*"&amp;AS$55&amp;"*"&amp;"A"</f>
        <v>142*2021*7410*A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>
        <f t="shared" si="21"/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5" customHeight="1" x14ac:dyDescent="0.35">
      <c r="A777" s="209" t="str">
        <f>RIGHT($C$83,3)&amp;"*"&amp;RIGHT($C$82,4)&amp;"*"&amp;AT$55&amp;"*"&amp;"A"</f>
        <v>142*2021*7420*A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>
        <f t="shared" si="21"/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5" customHeight="1" x14ac:dyDescent="0.35">
      <c r="A778" s="209" t="str">
        <f>RIGHT($C$83,3)&amp;"*"&amp;RIGHT($C$82,4)&amp;"*"&amp;AU$55&amp;"*"&amp;"A"</f>
        <v>142*2021*7430*A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>
        <f t="shared" si="21"/>
        <v>0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5" customHeight="1" x14ac:dyDescent="0.35">
      <c r="A779" s="209" t="str">
        <f>RIGHT($C$83,3)&amp;"*"&amp;RIGHT($C$82,4)&amp;"*"&amp;AV$55&amp;"*"&amp;"A"</f>
        <v>142*2021*7490*A</v>
      </c>
      <c r="B779" s="271"/>
      <c r="C779" s="273">
        <f>ROUND(AV60,2)</f>
        <v>35.29</v>
      </c>
      <c r="D779" s="271">
        <f>ROUND(AV61,0)</f>
        <v>4508446</v>
      </c>
      <c r="E779" s="271">
        <f>ROUND(AV62,0)</f>
        <v>992521</v>
      </c>
      <c r="F779" s="271">
        <f>ROUND(AV63,0)</f>
        <v>-33870</v>
      </c>
      <c r="G779" s="271">
        <f>ROUND(AV64,0)</f>
        <v>579186</v>
      </c>
      <c r="H779" s="271">
        <f>ROUND(AV65,0)</f>
        <v>1045</v>
      </c>
      <c r="I779" s="271">
        <f>ROUND(AV66,0)</f>
        <v>2387819</v>
      </c>
      <c r="J779" s="271">
        <f>ROUND(AV67,0)</f>
        <v>283849</v>
      </c>
      <c r="K779" s="271">
        <f>ROUND(AV68,0)</f>
        <v>-1050</v>
      </c>
      <c r="L779" s="271">
        <f>ROUND(AV69,0)</f>
        <v>108036</v>
      </c>
      <c r="M779" s="271">
        <f>ROUND(AV70,0)</f>
        <v>18366</v>
      </c>
      <c r="N779" s="271">
        <f>ROUND(AV75,0)</f>
        <v>0</v>
      </c>
      <c r="O779" s="271">
        <f>ROUND(AV73,0)</f>
        <v>0</v>
      </c>
      <c r="P779" s="271">
        <f>IF(AV76&gt;0,ROUND(AV76,0),0)</f>
        <v>3169</v>
      </c>
      <c r="Q779" s="271">
        <f>IF(AV77&gt;0,ROUND(AV77,0),0)</f>
        <v>0</v>
      </c>
      <c r="R779" s="271">
        <f>IF(AV78&gt;0,ROUND(AV78,0),0)</f>
        <v>1020</v>
      </c>
      <c r="S779" s="271">
        <f>IF(AV79&gt;0,ROUND(AV79,0),0)</f>
        <v>46414</v>
      </c>
      <c r="T779" s="273">
        <f>IF(AV80&gt;0,ROUND(AV80,2),0)</f>
        <v>19.32</v>
      </c>
      <c r="U779" s="271"/>
      <c r="V779" s="272"/>
      <c r="W779" s="271"/>
      <c r="X779" s="271"/>
      <c r="Y779" s="271">
        <f t="shared" si="21"/>
        <v>1964703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5" customHeight="1" x14ac:dyDescent="0.35">
      <c r="A780" s="209" t="str">
        <f>RIGHT($C$83,3)&amp;"*"&amp;RIGHT($C$82,4)&amp;"*"&amp;AW$55&amp;"*"&amp;"A"</f>
        <v>142*2021*8200*A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5" customHeight="1" x14ac:dyDescent="0.35">
      <c r="A781" s="209" t="str">
        <f>RIGHT($C$83,3)&amp;"*"&amp;RIGHT($C$82,4)&amp;"*"&amp;AX$55&amp;"*"&amp;"A"</f>
        <v>142*2021*8310*A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5" customHeight="1" x14ac:dyDescent="0.35">
      <c r="A782" s="209" t="str">
        <f>RIGHT($C$83,3)&amp;"*"&amp;RIGHT($C$82,4)&amp;"*"&amp;AY$55&amp;"*"&amp;"A"</f>
        <v>142*2021*8320*A</v>
      </c>
      <c r="B782" s="271">
        <f>ROUND(AY59,0)</f>
        <v>219575</v>
      </c>
      <c r="C782" s="273">
        <f>ROUND(AY60,2)</f>
        <v>69.67</v>
      </c>
      <c r="D782" s="271">
        <f>ROUND(AY61,0)</f>
        <v>3196933</v>
      </c>
      <c r="E782" s="271">
        <f>ROUND(AY62,0)</f>
        <v>703795</v>
      </c>
      <c r="F782" s="271">
        <f>ROUND(AY63,0)</f>
        <v>0</v>
      </c>
      <c r="G782" s="271">
        <f>ROUND(AY64,0)</f>
        <v>1483942</v>
      </c>
      <c r="H782" s="271">
        <f>ROUND(AY65,0)</f>
        <v>1526</v>
      </c>
      <c r="I782" s="271">
        <f>ROUND(AY66,0)</f>
        <v>1005986</v>
      </c>
      <c r="J782" s="271">
        <f>ROUND(AY67,0)</f>
        <v>1656489</v>
      </c>
      <c r="K782" s="271">
        <f>ROUND(AY68,0)</f>
        <v>27850</v>
      </c>
      <c r="L782" s="271">
        <f>ROUND(AY69,0)</f>
        <v>48857</v>
      </c>
      <c r="M782" s="271">
        <f>ROUND(AY70,0)</f>
        <v>1049410</v>
      </c>
      <c r="N782" s="271"/>
      <c r="O782" s="271"/>
      <c r="P782" s="271">
        <f>IF(AY76&gt;0,ROUND(AY76,0),0)</f>
        <v>18232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5" customHeight="1" x14ac:dyDescent="0.35">
      <c r="A783" s="209" t="str">
        <f>RIGHT($C$83,3)&amp;"*"&amp;RIGHT($C$82,4)&amp;"*"&amp;AZ$55&amp;"*"&amp;"A"</f>
        <v>142*2021*8330*A</v>
      </c>
      <c r="B783" s="271">
        <f>ROUND(AZ59,0)</f>
        <v>195573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5" customHeight="1" x14ac:dyDescent="0.35">
      <c r="A784" s="209" t="str">
        <f>RIGHT($C$83,3)&amp;"*"&amp;RIGHT($C$82,4)&amp;"*"&amp;BA$55&amp;"*"&amp;"A"</f>
        <v>142*2021*8350*A</v>
      </c>
      <c r="B784" s="271">
        <f>ROUND(BA59,0)</f>
        <v>0</v>
      </c>
      <c r="C784" s="273">
        <f>ROUND(BA60,2)</f>
        <v>2.57</v>
      </c>
      <c r="D784" s="271">
        <f>ROUND(BA61,0)</f>
        <v>111337</v>
      </c>
      <c r="E784" s="271">
        <f>ROUND(BA62,0)</f>
        <v>24511</v>
      </c>
      <c r="F784" s="271">
        <f>ROUND(BA63,0)</f>
        <v>0</v>
      </c>
      <c r="G784" s="271">
        <f>ROUND(BA64,0)</f>
        <v>1338</v>
      </c>
      <c r="H784" s="271">
        <f>ROUND(BA65,0)</f>
        <v>0</v>
      </c>
      <c r="I784" s="271">
        <f>ROUND(BA66,0)</f>
        <v>0</v>
      </c>
      <c r="J784" s="271">
        <f>ROUND(BA67,0)</f>
        <v>166263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1859</v>
      </c>
      <c r="Q784" s="271">
        <f>IF(BA77&gt;0,ROUND(BA77,0),0)</f>
        <v>0</v>
      </c>
      <c r="R784" s="271">
        <f>IF(BA78&gt;0,ROUND(BA78,0),0)</f>
        <v>598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5" customHeight="1" x14ac:dyDescent="0.35">
      <c r="A785" s="209" t="str">
        <f>RIGHT($C$83,3)&amp;"*"&amp;RIGHT($C$82,4)&amp;"*"&amp;BB$55&amp;"*"&amp;"A"</f>
        <v>142*2021*8360*A</v>
      </c>
      <c r="B785" s="271"/>
      <c r="C785" s="273">
        <f>ROUND(BB60,2)</f>
        <v>0</v>
      </c>
      <c r="D785" s="271">
        <f>ROUND(BB61,0)</f>
        <v>0</v>
      </c>
      <c r="E785" s="271">
        <f>ROUND(BB62,0)</f>
        <v>0</v>
      </c>
      <c r="F785" s="271">
        <f>ROUND(BB63,0)</f>
        <v>0</v>
      </c>
      <c r="G785" s="271">
        <f>ROUND(BB64,0)</f>
        <v>0</v>
      </c>
      <c r="H785" s="271">
        <f>ROUND(BB65,0)</f>
        <v>0</v>
      </c>
      <c r="I785" s="271">
        <f>ROUND(BB66,0)</f>
        <v>0</v>
      </c>
      <c r="J785" s="271">
        <f>ROUND(BB67,0)</f>
        <v>51158</v>
      </c>
      <c r="K785" s="271">
        <f>ROUND(BB68,0)</f>
        <v>0</v>
      </c>
      <c r="L785" s="271">
        <f>ROUND(BB69,0)</f>
        <v>0</v>
      </c>
      <c r="M785" s="271">
        <f>ROUND(BB70,0)</f>
        <v>0</v>
      </c>
      <c r="N785" s="271"/>
      <c r="O785" s="271"/>
      <c r="P785" s="271">
        <f>IF(BB76&gt;0,ROUND(BB76,0),0)</f>
        <v>572</v>
      </c>
      <c r="Q785" s="271">
        <f>IF(BB77&gt;0,ROUND(BB77,0),0)</f>
        <v>0</v>
      </c>
      <c r="R785" s="271">
        <f>IF(BB78&gt;0,ROUND(BB78,0),0)</f>
        <v>184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5" customHeight="1" x14ac:dyDescent="0.35">
      <c r="A786" s="209" t="str">
        <f>RIGHT($C$83,3)&amp;"*"&amp;RIGHT($C$82,4)&amp;"*"&amp;BC$55&amp;"*"&amp;"A"</f>
        <v>142*2021*8370*A</v>
      </c>
      <c r="B786" s="271"/>
      <c r="C786" s="273">
        <f>ROUND(BC60,2)</f>
        <v>14.28</v>
      </c>
      <c r="D786" s="271">
        <f>ROUND(BC61,0)</f>
        <v>593885</v>
      </c>
      <c r="E786" s="271">
        <f>ROUND(BC62,0)</f>
        <v>130742</v>
      </c>
      <c r="F786" s="271">
        <f>ROUND(BC63,0)</f>
        <v>0</v>
      </c>
      <c r="G786" s="271">
        <f>ROUND(BC64,0)</f>
        <v>5856</v>
      </c>
      <c r="H786" s="271">
        <f>ROUND(BC65,0)</f>
        <v>2758</v>
      </c>
      <c r="I786" s="271">
        <f>ROUND(BC66,0)</f>
        <v>294756</v>
      </c>
      <c r="J786" s="271">
        <f>ROUND(BC67,0)</f>
        <v>6603</v>
      </c>
      <c r="K786" s="271">
        <f>ROUND(BC68,0)</f>
        <v>889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5" customHeight="1" x14ac:dyDescent="0.35">
      <c r="A787" s="209" t="str">
        <f>RIGHT($C$83,3)&amp;"*"&amp;RIGHT($C$82,4)&amp;"*"&amp;BD$55&amp;"*"&amp;"A"</f>
        <v>142*2021*8420*A</v>
      </c>
      <c r="B787" s="271"/>
      <c r="C787" s="273">
        <f>ROUND(BD60,2)</f>
        <v>0</v>
      </c>
      <c r="D787" s="271">
        <f>ROUND(BD61,0)</f>
        <v>0</v>
      </c>
      <c r="E787" s="271">
        <f>ROUND(BD62,0)</f>
        <v>0</v>
      </c>
      <c r="F787" s="271">
        <f>ROUND(BD63,0)</f>
        <v>0</v>
      </c>
      <c r="G787" s="271">
        <f>ROUND(BD64,0)</f>
        <v>0</v>
      </c>
      <c r="H787" s="271">
        <f>ROUND(BD65,0)</f>
        <v>0</v>
      </c>
      <c r="I787" s="271">
        <f>ROUND(BD66,0)</f>
        <v>0</v>
      </c>
      <c r="J787" s="271">
        <f>ROUND(BD67,0)</f>
        <v>2352818</v>
      </c>
      <c r="K787" s="271">
        <f>ROUND(BD68,0)</f>
        <v>440211</v>
      </c>
      <c r="L787" s="271">
        <f>ROUND(BD69,0)</f>
        <v>0</v>
      </c>
      <c r="M787" s="271">
        <f>ROUND(BD70,0)</f>
        <v>0</v>
      </c>
      <c r="N787" s="271"/>
      <c r="O787" s="271"/>
      <c r="P787" s="271">
        <f>IF(BD76&gt;0,ROUND(BD76,0),0)</f>
        <v>26307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5" customHeight="1" x14ac:dyDescent="0.35">
      <c r="A788" s="209" t="str">
        <f>RIGHT($C$83,3)&amp;"*"&amp;RIGHT($C$82,4)&amp;"*"&amp;BE$55&amp;"*"&amp;"A"</f>
        <v>142*2021*8430*A</v>
      </c>
      <c r="B788" s="271">
        <f>ROUND(BE59,0)</f>
        <v>572954</v>
      </c>
      <c r="C788" s="273">
        <f>ROUND(BE60,2)</f>
        <v>20.23</v>
      </c>
      <c r="D788" s="271">
        <f>ROUND(BE61,0)</f>
        <v>1470383</v>
      </c>
      <c r="E788" s="271">
        <f>ROUND(BE62,0)</f>
        <v>325312</v>
      </c>
      <c r="F788" s="271">
        <f>ROUND(BE63,0)</f>
        <v>0</v>
      </c>
      <c r="G788" s="271">
        <f>ROUND(BE64,0)</f>
        <v>75757</v>
      </c>
      <c r="H788" s="271">
        <f>ROUND(BE65,0)</f>
        <v>3241926</v>
      </c>
      <c r="I788" s="271">
        <f>ROUND(BE66,0)</f>
        <v>8509691</v>
      </c>
      <c r="J788" s="271">
        <f>ROUND(BE67,0)</f>
        <v>9382600</v>
      </c>
      <c r="K788" s="271">
        <f>ROUND(BE68,0)</f>
        <v>659234</v>
      </c>
      <c r="L788" s="271">
        <f>ROUND(BE69,0)</f>
        <v>196658</v>
      </c>
      <c r="M788" s="271">
        <f>ROUND(BE70,0)</f>
        <v>199628</v>
      </c>
      <c r="N788" s="271"/>
      <c r="O788" s="271"/>
      <c r="P788" s="271">
        <f>IF(BE76&gt;0,ROUND(BE76,0),0)</f>
        <v>100940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5" customHeight="1" x14ac:dyDescent="0.35">
      <c r="A789" s="209" t="str">
        <f>RIGHT($C$83,3)&amp;"*"&amp;RIGHT($C$82,4)&amp;"*"&amp;BF$55&amp;"*"&amp;"A"</f>
        <v>142*2021*8460*A</v>
      </c>
      <c r="B789" s="271"/>
      <c r="C789" s="273">
        <f>ROUND(BF60,2)</f>
        <v>71.040000000000006</v>
      </c>
      <c r="D789" s="271">
        <f>ROUND(BF61,0)</f>
        <v>3153974</v>
      </c>
      <c r="E789" s="271">
        <f>ROUND(BF62,0)</f>
        <v>694338</v>
      </c>
      <c r="F789" s="271">
        <f>ROUND(BF63,0)</f>
        <v>0</v>
      </c>
      <c r="G789" s="271">
        <f>ROUND(BF64,0)</f>
        <v>262553</v>
      </c>
      <c r="H789" s="271">
        <f>ROUND(BF65,0)</f>
        <v>6610</v>
      </c>
      <c r="I789" s="271">
        <f>ROUND(BF66,0)</f>
        <v>44362</v>
      </c>
      <c r="J789" s="271">
        <f>ROUND(BF67,0)</f>
        <v>703265</v>
      </c>
      <c r="K789" s="271">
        <f>ROUND(BF68,0)</f>
        <v>5011</v>
      </c>
      <c r="L789" s="271">
        <f>ROUND(BF69,0)</f>
        <v>3643</v>
      </c>
      <c r="M789" s="271">
        <f>ROUND(BF70,0)</f>
        <v>0</v>
      </c>
      <c r="N789" s="271"/>
      <c r="O789" s="271"/>
      <c r="P789" s="271">
        <f>IF(BF76&gt;0,ROUND(BF76,0),0)</f>
        <v>7856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5" customHeight="1" x14ac:dyDescent="0.35">
      <c r="A790" s="209" t="str">
        <f>RIGHT($C$83,3)&amp;"*"&amp;RIGHT($C$82,4)&amp;"*"&amp;BG$55&amp;"*"&amp;"A"</f>
        <v>142*2021*8470*A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0</v>
      </c>
      <c r="H790" s="271">
        <f>ROUND(BG65,0)</f>
        <v>289097</v>
      </c>
      <c r="I790" s="271">
        <f>ROUND(BG66,0)</f>
        <v>0</v>
      </c>
      <c r="J790" s="271">
        <f>ROUND(BG67,0)</f>
        <v>60250</v>
      </c>
      <c r="K790" s="271">
        <f>ROUND(BG68,0)</f>
        <v>1438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5" customHeight="1" x14ac:dyDescent="0.35">
      <c r="A791" s="209" t="str">
        <f>RIGHT($C$83,3)&amp;"*"&amp;RIGHT($C$82,4)&amp;"*"&amp;BH$55&amp;"*"&amp;"A"</f>
        <v>142*2021*8480*A</v>
      </c>
      <c r="B791" s="271"/>
      <c r="C791" s="273">
        <f>ROUND(BH60,2)</f>
        <v>0</v>
      </c>
      <c r="D791" s="271">
        <f>ROUND(BH61,0)</f>
        <v>0</v>
      </c>
      <c r="E791" s="271">
        <f>ROUND(BH62,0)</f>
        <v>0</v>
      </c>
      <c r="F791" s="271">
        <f>ROUND(BH63,0)</f>
        <v>0</v>
      </c>
      <c r="G791" s="271">
        <f>ROUND(BH64,0)</f>
        <v>0</v>
      </c>
      <c r="H791" s="271">
        <f>ROUND(BH65,0)</f>
        <v>0</v>
      </c>
      <c r="I791" s="271">
        <f>ROUND(BH66,0)</f>
        <v>0</v>
      </c>
      <c r="J791" s="271">
        <f>ROUND(BH67,0)</f>
        <v>0</v>
      </c>
      <c r="K791" s="271">
        <f>ROUND(BH68,0)</f>
        <v>0</v>
      </c>
      <c r="L791" s="271">
        <f>ROUND(BH69,0)</f>
        <v>0</v>
      </c>
      <c r="M791" s="271">
        <f>ROUND(BH70,0)</f>
        <v>0</v>
      </c>
      <c r="N791" s="271"/>
      <c r="O791" s="271"/>
      <c r="P791" s="271">
        <f>IF(BH76&gt;0,ROUND(BH76,0),0)</f>
        <v>0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5" customHeight="1" x14ac:dyDescent="0.35">
      <c r="A792" s="209" t="str">
        <f>RIGHT($C$83,3)&amp;"*"&amp;RIGHT($C$82,4)&amp;"*"&amp;BI$55&amp;"*"&amp;"A"</f>
        <v>142*2021*8490*A</v>
      </c>
      <c r="B792" s="271"/>
      <c r="C792" s="273">
        <f>ROUND(BI60,2)</f>
        <v>0</v>
      </c>
      <c r="D792" s="271">
        <f>ROUND(BI61,0)</f>
        <v>178</v>
      </c>
      <c r="E792" s="271">
        <f>ROUND(BI62,0)</f>
        <v>39</v>
      </c>
      <c r="F792" s="271">
        <f>ROUND(BI63,0)</f>
        <v>0</v>
      </c>
      <c r="G792" s="271">
        <f>ROUND(BI64,0)</f>
        <v>32126</v>
      </c>
      <c r="H792" s="271">
        <f>ROUND(BI65,0)</f>
        <v>0</v>
      </c>
      <c r="I792" s="271">
        <f>ROUND(BI66,0)</f>
        <v>223</v>
      </c>
      <c r="J792" s="271">
        <f>ROUND(BI67,0)</f>
        <v>0</v>
      </c>
      <c r="K792" s="271">
        <f>ROUND(BI68,0)</f>
        <v>5370</v>
      </c>
      <c r="L792" s="271">
        <f>ROUND(BI69,0)</f>
        <v>104</v>
      </c>
      <c r="M792" s="271">
        <f>ROUND(BI70,0)</f>
        <v>82932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5" customHeight="1" x14ac:dyDescent="0.35">
      <c r="A793" s="209" t="str">
        <f>RIGHT($C$83,3)&amp;"*"&amp;RIGHT($C$82,4)&amp;"*"&amp;BJ$55&amp;"*"&amp;"A"</f>
        <v>142*2021*8510*A</v>
      </c>
      <c r="B793" s="271"/>
      <c r="C793" s="273">
        <f>ROUND(BJ60,2)</f>
        <v>0</v>
      </c>
      <c r="D793" s="271">
        <f>ROUND(BJ61,0)</f>
        <v>0</v>
      </c>
      <c r="E793" s="271">
        <f>ROUND(BJ62,0)</f>
        <v>0</v>
      </c>
      <c r="F793" s="271">
        <f>ROUND(BJ63,0)</f>
        <v>0</v>
      </c>
      <c r="G793" s="271">
        <f>ROUND(BJ64,0)</f>
        <v>0</v>
      </c>
      <c r="H793" s="271">
        <f>ROUND(BJ65,0)</f>
        <v>0</v>
      </c>
      <c r="I793" s="271">
        <f>ROUND(BJ66,0)</f>
        <v>0</v>
      </c>
      <c r="J793" s="271">
        <f>ROUND(BJ67,0)</f>
        <v>0</v>
      </c>
      <c r="K793" s="271">
        <f>ROUND(BJ68,0)</f>
        <v>0</v>
      </c>
      <c r="L793" s="271">
        <f>ROUND(BJ69,0)</f>
        <v>0</v>
      </c>
      <c r="M793" s="271">
        <f>ROUND(BJ70,0)</f>
        <v>0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5" customHeight="1" x14ac:dyDescent="0.35">
      <c r="A794" s="209" t="str">
        <f>RIGHT($C$83,3)&amp;"*"&amp;RIGHT($C$82,4)&amp;"*"&amp;BK$55&amp;"*"&amp;"A"</f>
        <v>142*2021*8530*A</v>
      </c>
      <c r="B794" s="271"/>
      <c r="C794" s="273">
        <f>ROUND(BK60,2)</f>
        <v>0</v>
      </c>
      <c r="D794" s="271">
        <f>ROUND(BK61,0)</f>
        <v>0</v>
      </c>
      <c r="E794" s="271">
        <f>ROUND(BK62,0)</f>
        <v>0</v>
      </c>
      <c r="F794" s="271">
        <f>ROUND(BK63,0)</f>
        <v>0</v>
      </c>
      <c r="G794" s="271">
        <f>ROUND(BK64,0)</f>
        <v>3894</v>
      </c>
      <c r="H794" s="271">
        <f>ROUND(BK65,0)</f>
        <v>0</v>
      </c>
      <c r="I794" s="271">
        <f>ROUND(BK66,0)</f>
        <v>15475341</v>
      </c>
      <c r="J794" s="271">
        <f>ROUND(BK67,0)</f>
        <v>329</v>
      </c>
      <c r="K794" s="271">
        <f>ROUND(BK68,0)</f>
        <v>4853</v>
      </c>
      <c r="L794" s="271">
        <f>ROUND(BK69,0)</f>
        <v>1261</v>
      </c>
      <c r="M794" s="271">
        <f>ROUND(BK70,0)</f>
        <v>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5" customHeight="1" x14ac:dyDescent="0.35">
      <c r="A795" s="209" t="str">
        <f>RIGHT($C$83,3)&amp;"*"&amp;RIGHT($C$82,4)&amp;"*"&amp;BL$55&amp;"*"&amp;"A"</f>
        <v>142*2021*8560*A</v>
      </c>
      <c r="B795" s="271"/>
      <c r="C795" s="273">
        <f>ROUND(BL60,2)</f>
        <v>0</v>
      </c>
      <c r="D795" s="271">
        <f>ROUND(BL61,0)</f>
        <v>0</v>
      </c>
      <c r="E795" s="271">
        <f>ROUND(BL62,0)</f>
        <v>0</v>
      </c>
      <c r="F795" s="271">
        <f>ROUND(BL63,0)</f>
        <v>0</v>
      </c>
      <c r="G795" s="271">
        <f>ROUND(BL64,0)</f>
        <v>16455</v>
      </c>
      <c r="H795" s="271">
        <f>ROUND(BL65,0)</f>
        <v>303</v>
      </c>
      <c r="I795" s="271">
        <f>ROUND(BL66,0)</f>
        <v>5713260</v>
      </c>
      <c r="J795" s="271">
        <f>ROUND(BL67,0)</f>
        <v>939</v>
      </c>
      <c r="K795" s="271">
        <f>ROUND(BL68,0)</f>
        <v>15104</v>
      </c>
      <c r="L795" s="271">
        <f>ROUND(BL69,0)</f>
        <v>83</v>
      </c>
      <c r="M795" s="271">
        <f>ROUND(BL70,0)</f>
        <v>0</v>
      </c>
      <c r="N795" s="271"/>
      <c r="O795" s="271"/>
      <c r="P795" s="271">
        <f>IF(BL76&gt;0,ROUND(BL76,0),0)</f>
        <v>0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5" customHeight="1" x14ac:dyDescent="0.35">
      <c r="A796" s="209" t="str">
        <f>RIGHT($C$83,3)&amp;"*"&amp;RIGHT($C$82,4)&amp;"*"&amp;BM$55&amp;"*"&amp;"A"</f>
        <v>142*2021*8590*A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0</v>
      </c>
      <c r="H796" s="271">
        <f>ROUND(BM65,0)</f>
        <v>0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0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5" customHeight="1" x14ac:dyDescent="0.35">
      <c r="A797" s="209" t="str">
        <f>RIGHT($C$83,3)&amp;"*"&amp;RIGHT($C$82,4)&amp;"*"&amp;BN$55&amp;"*"&amp;"A"</f>
        <v>142*2021*8610*A</v>
      </c>
      <c r="B797" s="271"/>
      <c r="C797" s="273">
        <f>ROUND(BN60,2)</f>
        <v>95.08</v>
      </c>
      <c r="D797" s="271">
        <f>ROUND(BN61,0)</f>
        <v>9151772</v>
      </c>
      <c r="E797" s="271">
        <f>ROUND(BN62,0)</f>
        <v>2047988</v>
      </c>
      <c r="F797" s="271">
        <f>ROUND(BN63,0)</f>
        <v>6938</v>
      </c>
      <c r="G797" s="271">
        <f>ROUND(BN64,0)</f>
        <v>390090</v>
      </c>
      <c r="H797" s="271">
        <f>ROUND(BN65,0)</f>
        <v>72585</v>
      </c>
      <c r="I797" s="271">
        <f>ROUND(BN66,0)</f>
        <v>1286822</v>
      </c>
      <c r="J797" s="271">
        <f>ROUND(BN67,0)</f>
        <v>378889</v>
      </c>
      <c r="K797" s="271">
        <f>ROUND(BN68,0)</f>
        <v>1159549</v>
      </c>
      <c r="L797" s="271">
        <f>ROUND(BN69,0)</f>
        <v>728577</v>
      </c>
      <c r="M797" s="271">
        <f>ROUND(BN70,0)</f>
        <v>591977</v>
      </c>
      <c r="N797" s="271"/>
      <c r="O797" s="271"/>
      <c r="P797" s="271">
        <f>IF(BN76&gt;0,ROUND(BN76,0),0)</f>
        <v>2839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5" customHeight="1" x14ac:dyDescent="0.35">
      <c r="A798" s="209" t="str">
        <f>RIGHT($C$83,3)&amp;"*"&amp;RIGHT($C$82,4)&amp;"*"&amp;BO$55&amp;"*"&amp;"A"</f>
        <v>142*2021*8620*A</v>
      </c>
      <c r="B798" s="271"/>
      <c r="C798" s="273">
        <f>ROUND(BO60,2)</f>
        <v>0</v>
      </c>
      <c r="D798" s="271">
        <f>ROUND(BO61,0)</f>
        <v>0</v>
      </c>
      <c r="E798" s="271">
        <f>ROUND(BO62,0)</f>
        <v>0</v>
      </c>
      <c r="F798" s="271">
        <f>ROUND(BO63,0)</f>
        <v>0</v>
      </c>
      <c r="G798" s="271">
        <f>ROUND(BO64,0)</f>
        <v>0</v>
      </c>
      <c r="H798" s="271">
        <f>ROUND(BO65,0)</f>
        <v>0</v>
      </c>
      <c r="I798" s="271">
        <f>ROUND(BO66,0)</f>
        <v>0</v>
      </c>
      <c r="J798" s="271">
        <f>ROUND(BO67,0)</f>
        <v>0</v>
      </c>
      <c r="K798" s="271">
        <f>ROUND(BO68,0)</f>
        <v>0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5" customHeight="1" x14ac:dyDescent="0.35">
      <c r="A799" s="209" t="str">
        <f>RIGHT($C$83,3)&amp;"*"&amp;RIGHT($C$82,4)&amp;"*"&amp;BP$55&amp;"*"&amp;"A"</f>
        <v>142*2021*8630*A</v>
      </c>
      <c r="B799" s="271"/>
      <c r="C799" s="273">
        <f>ROUND(BP60,2)</f>
        <v>0</v>
      </c>
      <c r="D799" s="271">
        <f>ROUND(BP61,0)</f>
        <v>0</v>
      </c>
      <c r="E799" s="271">
        <f>ROUND(BP62,0)</f>
        <v>0</v>
      </c>
      <c r="F799" s="271">
        <f>ROUND(BP63,0)</f>
        <v>0</v>
      </c>
      <c r="G799" s="271">
        <f>ROUND(BP64,0)</f>
        <v>0</v>
      </c>
      <c r="H799" s="271">
        <f>ROUND(BP65,0)</f>
        <v>0</v>
      </c>
      <c r="I799" s="271">
        <f>ROUND(BP66,0)</f>
        <v>0</v>
      </c>
      <c r="J799" s="271">
        <f>ROUND(BP67,0)</f>
        <v>0</v>
      </c>
      <c r="K799" s="271">
        <f>ROUND(BP68,0)</f>
        <v>0</v>
      </c>
      <c r="L799" s="271">
        <f>ROUND(BP69,0)</f>
        <v>0</v>
      </c>
      <c r="M799" s="271">
        <f>ROUND(BP70,0)</f>
        <v>0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5" customHeight="1" x14ac:dyDescent="0.35">
      <c r="A800" s="209" t="str">
        <f>RIGHT($C$83,3)&amp;"*"&amp;RIGHT($C$82,4)&amp;"*"&amp;BQ$55&amp;"*"&amp;"A"</f>
        <v>142*2021*8640*A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5" customHeight="1" x14ac:dyDescent="0.35">
      <c r="A801" s="209" t="str">
        <f>RIGHT($C$83,3)&amp;"*"&amp;RIGHT($C$82,4)&amp;"*"&amp;BR$55&amp;"*"&amp;"A"</f>
        <v>142*2021*8650*A</v>
      </c>
      <c r="B801" s="271"/>
      <c r="C801" s="273">
        <f>ROUND(BR60,2)</f>
        <v>0</v>
      </c>
      <c r="D801" s="271">
        <f>ROUND(BR61,0)</f>
        <v>0</v>
      </c>
      <c r="E801" s="271">
        <f>ROUND(BR62,0)</f>
        <v>0</v>
      </c>
      <c r="F801" s="271">
        <f>ROUND(BR63,0)</f>
        <v>0</v>
      </c>
      <c r="G801" s="271">
        <f>ROUND(BR64,0)</f>
        <v>14342</v>
      </c>
      <c r="H801" s="271">
        <f>ROUND(BR65,0)</f>
        <v>0</v>
      </c>
      <c r="I801" s="271">
        <f>ROUND(BR66,0)</f>
        <v>0</v>
      </c>
      <c r="J801" s="271">
        <f>ROUND(BR67,0)</f>
        <v>178069</v>
      </c>
      <c r="K801" s="271">
        <f>ROUND(BR68,0)</f>
        <v>3</v>
      </c>
      <c r="L801" s="271">
        <f>ROUND(BR69,0)</f>
        <v>762249</v>
      </c>
      <c r="M801" s="271">
        <f>ROUND(BR70,0)</f>
        <v>0</v>
      </c>
      <c r="N801" s="271"/>
      <c r="O801" s="271"/>
      <c r="P801" s="271">
        <f>IF(BR76&gt;0,ROUND(BR76,0),0)</f>
        <v>1991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5" customHeight="1" x14ac:dyDescent="0.35">
      <c r="A802" s="209" t="str">
        <f>RIGHT($C$83,3)&amp;"*"&amp;RIGHT($C$82,4)&amp;"*"&amp;BS$55&amp;"*"&amp;"A"</f>
        <v>142*2021*8660*A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353097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3948</v>
      </c>
      <c r="Q802" s="271">
        <f>IF(BS77&gt;0,ROUND(BS77,0),0)</f>
        <v>0</v>
      </c>
      <c r="R802" s="271">
        <f>IF(BS78&gt;0,ROUND(BS78,0),0)</f>
        <v>1270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5" customHeight="1" x14ac:dyDescent="0.35">
      <c r="A803" s="209" t="str">
        <f>RIGHT($C$83,3)&amp;"*"&amp;RIGHT($C$82,4)&amp;"*"&amp;BT$55&amp;"*"&amp;"A"</f>
        <v>142*2021*8670*A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5" customHeight="1" x14ac:dyDescent="0.35">
      <c r="A804" s="209" t="str">
        <f>RIGHT($C$83,3)&amp;"*"&amp;RIGHT($C$82,4)&amp;"*"&amp;BU$55&amp;"*"&amp;"A"</f>
        <v>142*2021*8680*A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120203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1344</v>
      </c>
      <c r="Q804" s="271">
        <f>IF(BU77&gt;0,ROUND(BU77,0),0)</f>
        <v>0</v>
      </c>
      <c r="R804" s="271">
        <f>IF(BU78&gt;0,ROUND(BU78,0),0)</f>
        <v>432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5" customHeight="1" x14ac:dyDescent="0.35">
      <c r="A805" s="209" t="str">
        <f>RIGHT($C$83,3)&amp;"*"&amp;RIGHT($C$82,4)&amp;"*"&amp;BV$55&amp;"*"&amp;"A"</f>
        <v>142*2021*8690*A</v>
      </c>
      <c r="B805" s="271"/>
      <c r="C805" s="273">
        <f>ROUND(BV60,2)</f>
        <v>0</v>
      </c>
      <c r="D805" s="271">
        <f>ROUND(BV61,0)</f>
        <v>0</v>
      </c>
      <c r="E805" s="271">
        <f>ROUND(BV62,0)</f>
        <v>0</v>
      </c>
      <c r="F805" s="271">
        <f>ROUND(BV63,0)</f>
        <v>0</v>
      </c>
      <c r="G805" s="271">
        <f>ROUND(BV64,0)</f>
        <v>1695</v>
      </c>
      <c r="H805" s="271">
        <f>ROUND(BV65,0)</f>
        <v>0</v>
      </c>
      <c r="I805" s="271">
        <f>ROUND(BV66,0)</f>
        <v>8701840</v>
      </c>
      <c r="J805" s="271">
        <f>ROUND(BV67,0)</f>
        <v>340318</v>
      </c>
      <c r="K805" s="271">
        <f>ROUND(BV68,0)</f>
        <v>10468</v>
      </c>
      <c r="L805" s="271">
        <f>ROUND(BV69,0)</f>
        <v>0</v>
      </c>
      <c r="M805" s="271">
        <f>ROUND(BV70,0)</f>
        <v>15</v>
      </c>
      <c r="N805" s="271"/>
      <c r="O805" s="271"/>
      <c r="P805" s="271">
        <f>IF(BV76&gt;0,ROUND(BV76,0),0)</f>
        <v>3768</v>
      </c>
      <c r="Q805" s="271">
        <f>IF(BV77&gt;0,ROUND(BV77,0),0)</f>
        <v>0</v>
      </c>
      <c r="R805" s="271">
        <f>IF(BV78&gt;0,ROUND(BV78,0),0)</f>
        <v>1212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5" customHeight="1" x14ac:dyDescent="0.35">
      <c r="A806" s="209" t="str">
        <f>RIGHT($C$83,3)&amp;"*"&amp;RIGHT($C$82,4)&amp;"*"&amp;BW$55&amp;"*"&amp;"A"</f>
        <v>142*2021*8700*A</v>
      </c>
      <c r="B806" s="271"/>
      <c r="C806" s="273">
        <f>ROUND(BW60,2)</f>
        <v>0</v>
      </c>
      <c r="D806" s="271">
        <f>ROUND(BW61,0)</f>
        <v>0</v>
      </c>
      <c r="E806" s="271">
        <f>ROUND(BW62,0)</f>
        <v>0</v>
      </c>
      <c r="F806" s="271">
        <f>ROUND(BW63,0)</f>
        <v>21000</v>
      </c>
      <c r="G806" s="271">
        <f>ROUND(BW64,0)</f>
        <v>16816</v>
      </c>
      <c r="H806" s="271">
        <f>ROUND(BW65,0)</f>
        <v>0</v>
      </c>
      <c r="I806" s="271">
        <f>ROUND(BW66,0)</f>
        <v>72492</v>
      </c>
      <c r="J806" s="271">
        <f>ROUND(BW67,0)</f>
        <v>0</v>
      </c>
      <c r="K806" s="271">
        <f>ROUND(BW68,0)</f>
        <v>0</v>
      </c>
      <c r="L806" s="271">
        <f>ROUND(BW69,0)</f>
        <v>8750</v>
      </c>
      <c r="M806" s="271">
        <f>ROUND(BW70,0)</f>
        <v>147500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5" customHeight="1" x14ac:dyDescent="0.35">
      <c r="A807" s="209" t="str">
        <f>RIGHT($C$83,3)&amp;"*"&amp;RIGHT($C$82,4)&amp;"*"&amp;BX$55&amp;"*"&amp;"A"</f>
        <v>142*2021*8710*A</v>
      </c>
      <c r="B807" s="271"/>
      <c r="C807" s="273">
        <f>ROUND(BX60,2)</f>
        <v>0</v>
      </c>
      <c r="D807" s="271">
        <f>ROUND(BX61,0)</f>
        <v>0</v>
      </c>
      <c r="E807" s="271">
        <f>ROUND(BX62,0)</f>
        <v>0</v>
      </c>
      <c r="F807" s="271">
        <f>ROUND(BX63,0)</f>
        <v>0</v>
      </c>
      <c r="G807" s="271">
        <f>ROUND(BX64,0)</f>
        <v>0</v>
      </c>
      <c r="H807" s="271">
        <f>ROUND(BX65,0)</f>
        <v>0</v>
      </c>
      <c r="I807" s="271">
        <f>ROUND(BX66,0)</f>
        <v>3745274</v>
      </c>
      <c r="J807" s="271">
        <f>ROUND(BX67,0)</f>
        <v>0</v>
      </c>
      <c r="K807" s="271">
        <f>ROUND(BX68,0)</f>
        <v>0</v>
      </c>
      <c r="L807" s="271">
        <f>ROUND(BX69,0)</f>
        <v>0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5" customHeight="1" x14ac:dyDescent="0.35">
      <c r="A808" s="209" t="str">
        <f>RIGHT($C$83,3)&amp;"*"&amp;RIGHT($C$82,4)&amp;"*"&amp;BY$55&amp;"*"&amp;"A"</f>
        <v>142*2021*8720*A</v>
      </c>
      <c r="B808" s="271"/>
      <c r="C808" s="273">
        <f>ROUND(BY60,2)</f>
        <v>28.56</v>
      </c>
      <c r="D808" s="271">
        <f>ROUND(BY61,0)</f>
        <v>2745950</v>
      </c>
      <c r="E808" s="271">
        <f>ROUND(BY62,0)</f>
        <v>614123</v>
      </c>
      <c r="F808" s="271">
        <f>ROUND(BY63,0)</f>
        <v>0</v>
      </c>
      <c r="G808" s="271">
        <f>ROUND(BY64,0)</f>
        <v>28385</v>
      </c>
      <c r="H808" s="271">
        <f>ROUND(BY65,0)</f>
        <v>3539</v>
      </c>
      <c r="I808" s="271">
        <f>ROUND(BY66,0)</f>
        <v>1421128</v>
      </c>
      <c r="J808" s="271">
        <f>ROUND(BY67,0)</f>
        <v>127927</v>
      </c>
      <c r="K808" s="271">
        <f>ROUND(BY68,0)</f>
        <v>20823</v>
      </c>
      <c r="L808" s="271">
        <f>ROUND(BY69,0)</f>
        <v>41087</v>
      </c>
      <c r="M808" s="271">
        <f>ROUND(BY70,0)</f>
        <v>0</v>
      </c>
      <c r="N808" s="271"/>
      <c r="O808" s="271"/>
      <c r="P808" s="271">
        <f>IF(BY76&gt;0,ROUND(BY76,0),0)</f>
        <v>1319</v>
      </c>
      <c r="Q808" s="271">
        <f>IF(BY77&gt;0,ROUND(BY77,0),0)</f>
        <v>0</v>
      </c>
      <c r="R808" s="271">
        <f>IF(BY78&gt;0,ROUND(BY78,0),0)</f>
        <v>424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5" customHeight="1" x14ac:dyDescent="0.35">
      <c r="A809" s="209" t="str">
        <f>RIGHT($C$83,3)&amp;"*"&amp;RIGHT($C$82,4)&amp;"*"&amp;BZ$55&amp;"*"&amp;"A"</f>
        <v>142*2021*8730*A</v>
      </c>
      <c r="B809" s="271"/>
      <c r="C809" s="273">
        <f>ROUND(BZ60,2)</f>
        <v>26.9</v>
      </c>
      <c r="D809" s="271">
        <f>ROUND(BZ61,0)</f>
        <v>2256237</v>
      </c>
      <c r="E809" s="271">
        <f>ROUND(BZ62,0)</f>
        <v>497368</v>
      </c>
      <c r="F809" s="271">
        <f>ROUND(BZ63,0)</f>
        <v>0</v>
      </c>
      <c r="G809" s="271">
        <f>ROUND(BZ64,0)</f>
        <v>8215</v>
      </c>
      <c r="H809" s="271">
        <f>ROUND(BZ65,0)</f>
        <v>298</v>
      </c>
      <c r="I809" s="271">
        <f>ROUND(BZ66,0)</f>
        <v>0</v>
      </c>
      <c r="J809" s="271">
        <f>ROUND(BZ67,0)</f>
        <v>763</v>
      </c>
      <c r="K809" s="271">
        <f>ROUND(BZ68,0)</f>
        <v>0</v>
      </c>
      <c r="L809" s="271">
        <f>ROUND(BZ69,0)</f>
        <v>9333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5" customHeight="1" x14ac:dyDescent="0.35">
      <c r="A810" s="209" t="str">
        <f>RIGHT($C$83,3)&amp;"*"&amp;RIGHT($C$82,4)&amp;"*"&amp;CA$55&amp;"*"&amp;"A"</f>
        <v>142*2021*8740*A</v>
      </c>
      <c r="B810" s="271"/>
      <c r="C810" s="273">
        <f>ROUND(CA60,2)</f>
        <v>6.47</v>
      </c>
      <c r="D810" s="271">
        <f>ROUND(CA61,0)</f>
        <v>754333</v>
      </c>
      <c r="E810" s="271">
        <f>ROUND(CA62,0)</f>
        <v>166129</v>
      </c>
      <c r="F810" s="271">
        <f>ROUND(CA63,0)</f>
        <v>0</v>
      </c>
      <c r="G810" s="271">
        <f>ROUND(CA64,0)</f>
        <v>2018</v>
      </c>
      <c r="H810" s="271">
        <f>ROUND(CA65,0)</f>
        <v>0</v>
      </c>
      <c r="I810" s="271">
        <f>ROUND(CA66,0)</f>
        <v>3660</v>
      </c>
      <c r="J810" s="271">
        <f>ROUND(CA67,0)</f>
        <v>1009</v>
      </c>
      <c r="K810" s="271">
        <f>ROUND(CA68,0)</f>
        <v>39821</v>
      </c>
      <c r="L810" s="271">
        <f>ROUND(CA69,0)</f>
        <v>2727</v>
      </c>
      <c r="M810" s="271">
        <f>ROUND(CA70,0)</f>
        <v>503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5" customHeight="1" x14ac:dyDescent="0.35">
      <c r="A811" s="209" t="str">
        <f>RIGHT($C$83,3)&amp;"*"&amp;RIGHT($C$82,4)&amp;"*"&amp;CB$55&amp;"*"&amp;"A"</f>
        <v>142*2021*8770*A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0</v>
      </c>
      <c r="H811" s="271">
        <f>ROUND(CB65,0)</f>
        <v>0</v>
      </c>
      <c r="I811" s="271">
        <f>ROUND(CB66,0)</f>
        <v>116068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5" customHeight="1" x14ac:dyDescent="0.35">
      <c r="A812" s="209" t="str">
        <f>RIGHT($C$83,3)&amp;"*"&amp;RIGHT($C$82,4)&amp;"*"&amp;CC$55&amp;"*"&amp;"A"</f>
        <v>142*2021*8790*A</v>
      </c>
      <c r="B812" s="271"/>
      <c r="C812" s="273">
        <f>ROUND(CC60,2)</f>
        <v>0</v>
      </c>
      <c r="D812" s="271">
        <f>ROUND(CC61,0)</f>
        <v>3309555</v>
      </c>
      <c r="E812" s="271">
        <f>ROUND(CC62,0)</f>
        <v>728589</v>
      </c>
      <c r="F812" s="271">
        <f>ROUND(CC63,0)</f>
        <v>1503042</v>
      </c>
      <c r="G812" s="271">
        <f>ROUND(CC64,0)</f>
        <v>-222807</v>
      </c>
      <c r="H812" s="271">
        <f>ROUND(CC65,0)</f>
        <v>8565</v>
      </c>
      <c r="I812" s="271">
        <f>ROUND(CC66,0)</f>
        <v>67247011</v>
      </c>
      <c r="J812" s="271">
        <f>ROUND(CC67,0)</f>
        <v>636781</v>
      </c>
      <c r="K812" s="271">
        <f>ROUND(CC68,0)</f>
        <v>-171691</v>
      </c>
      <c r="L812" s="271">
        <f>ROUND(CC69,0)</f>
        <v>-248032</v>
      </c>
      <c r="M812" s="271">
        <f>ROUND(CC70,0)</f>
        <v>0</v>
      </c>
      <c r="N812" s="271"/>
      <c r="O812" s="271"/>
      <c r="P812" s="271">
        <f>IF(CC76&gt;0,ROUND(CC76,0),0)</f>
        <v>0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5" customHeight="1" x14ac:dyDescent="0.35">
      <c r="A813" s="209" t="str">
        <f>RIGHT($C$83,3)&amp;"*"&amp;RIGHT($C$82,4)&amp;"*"&amp;"9000"&amp;"*"&amp;"A"</f>
        <v>142*2021*9000*A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20635363</v>
      </c>
      <c r="V813" s="272">
        <f>ROUND(CD70,0)</f>
        <v>12521457</v>
      </c>
      <c r="W813" s="271">
        <f>ROUND(CE72,0)</f>
        <v>0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5" customHeight="1" x14ac:dyDescent="0.3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5" customHeight="1" x14ac:dyDescent="0.35">
      <c r="B815" s="275" t="s">
        <v>1004</v>
      </c>
      <c r="C815" s="276">
        <f t="shared" ref="C815:K815" si="22">SUM(C734:C813)</f>
        <v>2067.6799999999998</v>
      </c>
      <c r="D815" s="272">
        <f t="shared" si="22"/>
        <v>221988496</v>
      </c>
      <c r="E815" s="272">
        <f t="shared" si="22"/>
        <v>48940122</v>
      </c>
      <c r="F815" s="272">
        <f t="shared" si="22"/>
        <v>42739154</v>
      </c>
      <c r="G815" s="272">
        <f t="shared" si="22"/>
        <v>115937556</v>
      </c>
      <c r="H815" s="272">
        <f t="shared" si="22"/>
        <v>4843679</v>
      </c>
      <c r="I815" s="272">
        <f t="shared" si="22"/>
        <v>187316985</v>
      </c>
      <c r="J815" s="272">
        <f t="shared" si="22"/>
        <v>62311264</v>
      </c>
      <c r="K815" s="272">
        <f t="shared" si="22"/>
        <v>15248693</v>
      </c>
      <c r="L815" s="272">
        <f>SUM(L734:L813)+SUM(U734:U813)</f>
        <v>23657377</v>
      </c>
      <c r="M815" s="272">
        <f>SUM(M734:M813)+SUM(V734:V813)</f>
        <v>20760979</v>
      </c>
      <c r="N815" s="272">
        <f t="shared" ref="N815:Y815" si="23">SUM(N734:N813)</f>
        <v>2960996922</v>
      </c>
      <c r="O815" s="272">
        <f t="shared" si="23"/>
        <v>1135483004</v>
      </c>
      <c r="P815" s="272">
        <f t="shared" si="23"/>
        <v>572959</v>
      </c>
      <c r="Q815" s="272">
        <f t="shared" si="23"/>
        <v>219575</v>
      </c>
      <c r="R815" s="272">
        <f t="shared" si="23"/>
        <v>133449</v>
      </c>
      <c r="S815" s="272">
        <f t="shared" si="23"/>
        <v>1638833</v>
      </c>
      <c r="T815" s="276">
        <f t="shared" si="23"/>
        <v>567.97</v>
      </c>
      <c r="U815" s="272">
        <f t="shared" si="23"/>
        <v>20635363</v>
      </c>
      <c r="V815" s="272">
        <f t="shared" si="23"/>
        <v>12521457</v>
      </c>
      <c r="W815" s="272">
        <f t="shared" si="23"/>
        <v>0</v>
      </c>
      <c r="X815" s="272">
        <f t="shared" si="23"/>
        <v>0</v>
      </c>
      <c r="Y815" s="272">
        <f t="shared" si="23"/>
        <v>179928190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5" customHeight="1" x14ac:dyDescent="0.35">
      <c r="B816" s="272" t="s">
        <v>1005</v>
      </c>
      <c r="C816" s="276">
        <f>CE60</f>
        <v>2067.6612499999997</v>
      </c>
      <c r="D816" s="272">
        <f>CE61</f>
        <v>221988497.43000004</v>
      </c>
      <c r="E816" s="272">
        <f>CE62</f>
        <v>48940122</v>
      </c>
      <c r="F816" s="272">
        <f>CE63</f>
        <v>42739153.95000001</v>
      </c>
      <c r="G816" s="272">
        <f>CE64</f>
        <v>115937557.18999998</v>
      </c>
      <c r="H816" s="275">
        <f>CE65</f>
        <v>4843677.040000001</v>
      </c>
      <c r="I816" s="275">
        <f>CE66</f>
        <v>187316984.69999999</v>
      </c>
      <c r="J816" s="275">
        <f>CE67</f>
        <v>62311264</v>
      </c>
      <c r="K816" s="275">
        <f>CE68</f>
        <v>15248695.390000001</v>
      </c>
      <c r="L816" s="275">
        <f>CE69</f>
        <v>23657374.820000004</v>
      </c>
      <c r="M816" s="275">
        <f>CE70</f>
        <v>20760979.18</v>
      </c>
      <c r="N816" s="272">
        <f>CE75</f>
        <v>2960996921.4900002</v>
      </c>
      <c r="O816" s="272">
        <f>CE73</f>
        <v>1135483004.1699996</v>
      </c>
      <c r="P816" s="272">
        <f>CE76</f>
        <v>572953.5</v>
      </c>
      <c r="Q816" s="272">
        <f>CE77</f>
        <v>219575</v>
      </c>
      <c r="R816" s="272">
        <f>CE78</f>
        <v>133451.23000000001</v>
      </c>
      <c r="S816" s="272">
        <f>CE79</f>
        <v>1638834.34</v>
      </c>
      <c r="T816" s="276">
        <f>CE80</f>
        <v>567.97561057692292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179928189.26228502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221988497.43000001</v>
      </c>
      <c r="E817" s="180">
        <f>C379</f>
        <v>48940120.770000003</v>
      </c>
      <c r="F817" s="180">
        <f>C380</f>
        <v>42739153.950000003</v>
      </c>
      <c r="G817" s="236">
        <f>C381</f>
        <v>115937557.19</v>
      </c>
      <c r="H817" s="236">
        <f>C382</f>
        <v>4843677.04</v>
      </c>
      <c r="I817" s="236">
        <f>C383</f>
        <v>187316984.70000002</v>
      </c>
      <c r="J817" s="236">
        <f>C384</f>
        <v>62311264.170000002</v>
      </c>
      <c r="K817" s="236">
        <f>C385</f>
        <v>15248695.390000001</v>
      </c>
      <c r="L817" s="236">
        <f>C386+C387+C388+C389</f>
        <v>23657374.82000003</v>
      </c>
      <c r="M817" s="236">
        <f>C370</f>
        <v>20760979.18</v>
      </c>
      <c r="N817" s="180">
        <f>D361</f>
        <v>2960996921.4899998</v>
      </c>
      <c r="O817" s="180">
        <f>C359</f>
        <v>1135483004.1700001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fitToHeight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0" transitionEvaluation="1" transitionEntry="1" codeName="Sheet10">
    <pageSetUpPr autoPageBreaks="0" fitToPage="1"/>
  </sheetPr>
  <dimension ref="A1:CH817"/>
  <sheetViews>
    <sheetView showGridLines="0" topLeftCell="A40" zoomScale="75" workbookViewId="0">
      <selection activeCell="B51" sqref="B5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29" t="s">
        <v>1231</v>
      </c>
      <c r="B1" s="230"/>
      <c r="C1" s="230"/>
      <c r="D1" s="230"/>
      <c r="E1" s="230"/>
      <c r="F1" s="230"/>
    </row>
    <row r="2" spans="1:6" ht="12.75" customHeight="1" x14ac:dyDescent="0.35">
      <c r="A2" s="230" t="s">
        <v>1232</v>
      </c>
      <c r="B2" s="230"/>
      <c r="C2" s="231"/>
      <c r="D2" s="230"/>
      <c r="E2" s="230"/>
      <c r="F2" s="230"/>
    </row>
    <row r="3" spans="1:6" ht="12.75" customHeight="1" x14ac:dyDescent="0.35">
      <c r="A3" s="199"/>
      <c r="C3" s="232"/>
    </row>
    <row r="4" spans="1:6" ht="12.75" customHeight="1" x14ac:dyDescent="0.35">
      <c r="C4" s="232"/>
    </row>
    <row r="5" spans="1:6" ht="12.75" customHeight="1" x14ac:dyDescent="0.35">
      <c r="A5" s="199" t="s">
        <v>1257</v>
      </c>
      <c r="C5" s="232"/>
    </row>
    <row r="6" spans="1:6" ht="12.75" customHeight="1" x14ac:dyDescent="0.35">
      <c r="A6" s="199" t="s">
        <v>0</v>
      </c>
      <c r="C6" s="232"/>
    </row>
    <row r="7" spans="1:6" ht="12.75" customHeight="1" x14ac:dyDescent="0.35">
      <c r="A7" s="199" t="s">
        <v>1</v>
      </c>
      <c r="C7" s="232"/>
    </row>
    <row r="8" spans="1:6" ht="12.75" customHeight="1" x14ac:dyDescent="0.35">
      <c r="C8" s="232"/>
    </row>
    <row r="9" spans="1:6" ht="12.75" customHeight="1" x14ac:dyDescent="0.35">
      <c r="C9" s="232"/>
    </row>
    <row r="10" spans="1:6" ht="12.75" customHeight="1" x14ac:dyDescent="0.35">
      <c r="A10" s="198" t="s">
        <v>1228</v>
      </c>
      <c r="C10" s="232"/>
    </row>
    <row r="11" spans="1:6" ht="12.75" customHeight="1" x14ac:dyDescent="0.35">
      <c r="A11" s="198" t="s">
        <v>1230</v>
      </c>
      <c r="C11" s="232"/>
    </row>
    <row r="12" spans="1:6" ht="12.75" customHeight="1" x14ac:dyDescent="0.35">
      <c r="C12" s="232"/>
    </row>
    <row r="13" spans="1:6" ht="12.75" customHeight="1" x14ac:dyDescent="0.35">
      <c r="C13" s="232"/>
    </row>
    <row r="14" spans="1:6" ht="12.75" customHeight="1" x14ac:dyDescent="0.35">
      <c r="A14" s="199" t="s">
        <v>2</v>
      </c>
      <c r="C14" s="232"/>
    </row>
    <row r="15" spans="1:6" ht="12.75" customHeight="1" x14ac:dyDescent="0.35">
      <c r="A15" s="199"/>
      <c r="C15" s="232"/>
    </row>
    <row r="16" spans="1:6" ht="12.75" customHeight="1" x14ac:dyDescent="0.35">
      <c r="A16" s="180" t="s">
        <v>1278</v>
      </c>
      <c r="C16" s="232"/>
      <c r="F16" s="277" t="s">
        <v>1279</v>
      </c>
    </row>
    <row r="17" spans="1:6" ht="12.75" customHeight="1" x14ac:dyDescent="0.35">
      <c r="A17" s="180" t="s">
        <v>1280</v>
      </c>
      <c r="C17" s="277" t="s">
        <v>1279</v>
      </c>
    </row>
    <row r="18" spans="1:6" ht="12.75" customHeight="1" x14ac:dyDescent="0.35">
      <c r="A18" s="224"/>
      <c r="C18" s="232"/>
    </row>
    <row r="19" spans="1:6" ht="12.75" customHeight="1" x14ac:dyDescent="0.35">
      <c r="C19" s="232"/>
    </row>
    <row r="20" spans="1:6" ht="12.75" customHeight="1" x14ac:dyDescent="0.35">
      <c r="A20" s="268" t="s">
        <v>1233</v>
      </c>
      <c r="B20" s="268"/>
      <c r="C20" s="278"/>
      <c r="D20" s="268"/>
      <c r="E20" s="268"/>
      <c r="F20" s="268"/>
    </row>
    <row r="21" spans="1:6" ht="22.5" customHeight="1" x14ac:dyDescent="0.35">
      <c r="A21" s="199"/>
      <c r="C21" s="232"/>
    </row>
    <row r="22" spans="1:6" ht="12.65" customHeight="1" x14ac:dyDescent="0.35">
      <c r="A22" s="233" t="s">
        <v>1253</v>
      </c>
      <c r="B22" s="234"/>
      <c r="C22" s="235"/>
      <c r="D22" s="233"/>
      <c r="E22" s="233"/>
    </row>
    <row r="23" spans="1:6" ht="12.65" customHeight="1" x14ac:dyDescent="0.35">
      <c r="B23" s="199"/>
      <c r="C23" s="232"/>
    </row>
    <row r="24" spans="1:6" ht="12.65" customHeight="1" x14ac:dyDescent="0.35">
      <c r="A24" s="236" t="s">
        <v>3</v>
      </c>
      <c r="C24" s="232"/>
    </row>
    <row r="25" spans="1:6" ht="12.65" customHeight="1" x14ac:dyDescent="0.35">
      <c r="A25" s="198" t="s">
        <v>1234</v>
      </c>
      <c r="C25" s="232"/>
    </row>
    <row r="26" spans="1:6" ht="12.65" customHeight="1" x14ac:dyDescent="0.35">
      <c r="A26" s="199" t="s">
        <v>4</v>
      </c>
      <c r="C26" s="232"/>
    </row>
    <row r="27" spans="1:6" ht="12.65" customHeight="1" x14ac:dyDescent="0.35">
      <c r="A27" s="198" t="s">
        <v>1235</v>
      </c>
      <c r="C27" s="232"/>
    </row>
    <row r="28" spans="1:6" ht="12.65" customHeight="1" x14ac:dyDescent="0.35">
      <c r="A28" s="199" t="s">
        <v>5</v>
      </c>
      <c r="C28" s="232"/>
    </row>
    <row r="29" spans="1:6" ht="12.65" customHeight="1" x14ac:dyDescent="0.35">
      <c r="A29" s="198"/>
      <c r="C29" s="232"/>
    </row>
    <row r="30" spans="1:6" ht="12.65" customHeight="1" x14ac:dyDescent="0.35">
      <c r="A30" s="180" t="s">
        <v>6</v>
      </c>
      <c r="C30" s="232"/>
    </row>
    <row r="31" spans="1:6" ht="12.65" customHeight="1" x14ac:dyDescent="0.35">
      <c r="A31" s="199" t="s">
        <v>7</v>
      </c>
      <c r="C31" s="232"/>
    </row>
    <row r="32" spans="1:6" ht="12.65" customHeight="1" x14ac:dyDescent="0.35">
      <c r="A32" s="199" t="s">
        <v>8</v>
      </c>
      <c r="C32" s="232"/>
    </row>
    <row r="33" spans="1:83" ht="12.65" customHeight="1" x14ac:dyDescent="0.35">
      <c r="A33" s="198" t="s">
        <v>1236</v>
      </c>
      <c r="C33" s="232"/>
    </row>
    <row r="34" spans="1:83" ht="12.65" customHeight="1" x14ac:dyDescent="0.35">
      <c r="A34" s="199" t="s">
        <v>9</v>
      </c>
      <c r="C34" s="232"/>
    </row>
    <row r="35" spans="1:83" ht="12.65" customHeight="1" x14ac:dyDescent="0.35">
      <c r="A35" s="199"/>
      <c r="C35" s="232"/>
    </row>
    <row r="36" spans="1:83" ht="12.65" customHeight="1" x14ac:dyDescent="0.35">
      <c r="A36" s="198" t="s">
        <v>1237</v>
      </c>
      <c r="C36" s="232"/>
    </row>
    <row r="37" spans="1:83" ht="12.65" customHeight="1" x14ac:dyDescent="0.35">
      <c r="A37" s="199" t="s">
        <v>1229</v>
      </c>
      <c r="C37" s="232"/>
    </row>
    <row r="38" spans="1:83" ht="12" customHeight="1" x14ac:dyDescent="0.35">
      <c r="A38" s="198"/>
      <c r="C38" s="232"/>
    </row>
    <row r="39" spans="1:83" ht="12.65" customHeight="1" x14ac:dyDescent="0.35">
      <c r="A39" s="199"/>
      <c r="C39" s="232"/>
    </row>
    <row r="40" spans="1:83" ht="12" customHeight="1" x14ac:dyDescent="0.35">
      <c r="A40" s="199"/>
      <c r="C40" s="232"/>
    </row>
    <row r="41" spans="1:83" ht="12" customHeight="1" x14ac:dyDescent="0.3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3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35">
      <c r="A43" s="199"/>
      <c r="C43" s="232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47694270</v>
      </c>
      <c r="C47" s="184">
        <v>1357591.0599999998</v>
      </c>
      <c r="D47" s="184">
        <v>0</v>
      </c>
      <c r="E47" s="184">
        <v>9064291.3400000017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1735072.8900000001</v>
      </c>
      <c r="P47" s="184">
        <v>1935984.9600000004</v>
      </c>
      <c r="Q47" s="184">
        <v>1166101.1200000003</v>
      </c>
      <c r="R47" s="184">
        <v>71174.679999999993</v>
      </c>
      <c r="S47" s="184">
        <v>451179.23</v>
      </c>
      <c r="T47" s="184">
        <v>0</v>
      </c>
      <c r="U47" s="184">
        <v>1254349.9100000001</v>
      </c>
      <c r="V47" s="184">
        <v>111001.63</v>
      </c>
      <c r="W47" s="184">
        <v>92171.76999999999</v>
      </c>
      <c r="X47" s="184">
        <v>0</v>
      </c>
      <c r="Y47" s="184">
        <v>3420904.01</v>
      </c>
      <c r="Z47" s="184">
        <v>508297.63</v>
      </c>
      <c r="AA47" s="184">
        <v>86748.38</v>
      </c>
      <c r="AB47" s="184">
        <v>1191533.79</v>
      </c>
      <c r="AC47" s="184">
        <v>1148777.8799999999</v>
      </c>
      <c r="AD47" s="184">
        <v>0</v>
      </c>
      <c r="AE47" s="184">
        <v>615075.56000000006</v>
      </c>
      <c r="AF47" s="184">
        <v>0</v>
      </c>
      <c r="AG47" s="184">
        <v>2212636.19</v>
      </c>
      <c r="AH47" s="184">
        <v>0</v>
      </c>
      <c r="AI47" s="184">
        <v>0</v>
      </c>
      <c r="AJ47" s="184">
        <v>11481772.949999999</v>
      </c>
      <c r="AK47" s="184">
        <v>226008.37</v>
      </c>
      <c r="AL47" s="184">
        <v>111203.86</v>
      </c>
      <c r="AM47" s="184">
        <v>0</v>
      </c>
      <c r="AN47" s="184">
        <v>0</v>
      </c>
      <c r="AO47" s="184">
        <v>0</v>
      </c>
      <c r="AP47" s="184">
        <v>2007858.1800000002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560378.71</v>
      </c>
      <c r="AW47" s="184">
        <v>0</v>
      </c>
      <c r="AX47" s="184">
        <v>0</v>
      </c>
      <c r="AY47" s="184">
        <v>1322351.3700000001</v>
      </c>
      <c r="AZ47" s="184">
        <v>0</v>
      </c>
      <c r="BA47" s="184">
        <v>47029.5</v>
      </c>
      <c r="BB47" s="184">
        <v>0</v>
      </c>
      <c r="BC47" s="184">
        <v>291711.71000000002</v>
      </c>
      <c r="BD47" s="184">
        <v>0</v>
      </c>
      <c r="BE47" s="184">
        <v>384047.8600000001</v>
      </c>
      <c r="BF47" s="184">
        <v>1311123.3500000001</v>
      </c>
      <c r="BG47" s="184">
        <v>0</v>
      </c>
      <c r="BH47" s="184">
        <v>0</v>
      </c>
      <c r="BI47" s="184">
        <v>50</v>
      </c>
      <c r="BJ47" s="184">
        <v>0</v>
      </c>
      <c r="BK47" s="184">
        <v>0</v>
      </c>
      <c r="BL47" s="184">
        <v>0</v>
      </c>
      <c r="BM47" s="184">
        <v>0</v>
      </c>
      <c r="BN47" s="184">
        <v>1635441.2499999998</v>
      </c>
      <c r="BO47" s="184">
        <v>0</v>
      </c>
      <c r="BP47" s="184">
        <v>0</v>
      </c>
      <c r="BQ47" s="184">
        <v>0</v>
      </c>
      <c r="BR47" s="184">
        <v>1670.2299999967217</v>
      </c>
      <c r="BS47" s="184">
        <v>0</v>
      </c>
      <c r="BT47" s="184">
        <v>0</v>
      </c>
      <c r="BU47" s="184">
        <v>0</v>
      </c>
      <c r="BV47" s="184">
        <v>0</v>
      </c>
      <c r="BW47" s="184">
        <v>213.62</v>
      </c>
      <c r="BX47" s="184">
        <v>0</v>
      </c>
      <c r="BY47" s="184">
        <v>983396.27999999991</v>
      </c>
      <c r="BZ47" s="184">
        <v>639648.14000000013</v>
      </c>
      <c r="CA47" s="184">
        <v>267472.57</v>
      </c>
      <c r="CB47" s="184">
        <v>0</v>
      </c>
      <c r="CC47" s="184">
        <v>0</v>
      </c>
      <c r="CD47" s="195"/>
      <c r="CE47" s="195">
        <v>47694269.979999989</v>
      </c>
    </row>
    <row r="48" spans="1:83" ht="12.65" customHeight="1" x14ac:dyDescent="0.35">
      <c r="A48" s="175" t="s">
        <v>205</v>
      </c>
      <c r="B48" s="183">
        <v>0</v>
      </c>
      <c r="C48" s="241">
        <v>0</v>
      </c>
      <c r="D48" s="241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5">
        <v>0</v>
      </c>
      <c r="W48" s="195">
        <v>0</v>
      </c>
      <c r="X48" s="195">
        <v>0</v>
      </c>
      <c r="Y48" s="195">
        <v>0</v>
      </c>
      <c r="Z48" s="195">
        <v>0</v>
      </c>
      <c r="AA48" s="195">
        <v>0</v>
      </c>
      <c r="AB48" s="195">
        <v>0</v>
      </c>
      <c r="AC48" s="195">
        <v>0</v>
      </c>
      <c r="AD48" s="195">
        <v>0</v>
      </c>
      <c r="AE48" s="195">
        <v>0</v>
      </c>
      <c r="AF48" s="195">
        <v>0</v>
      </c>
      <c r="AG48" s="195">
        <v>0</v>
      </c>
      <c r="AH48" s="195">
        <v>0</v>
      </c>
      <c r="AI48" s="195">
        <v>0</v>
      </c>
      <c r="AJ48" s="195">
        <v>0</v>
      </c>
      <c r="AK48" s="195">
        <v>0</v>
      </c>
      <c r="AL48" s="195">
        <v>0</v>
      </c>
      <c r="AM48" s="195">
        <v>0</v>
      </c>
      <c r="AN48" s="195">
        <v>0</v>
      </c>
      <c r="AO48" s="195">
        <v>0</v>
      </c>
      <c r="AP48" s="195">
        <v>0</v>
      </c>
      <c r="AQ48" s="195">
        <v>0</v>
      </c>
      <c r="AR48" s="195">
        <v>0</v>
      </c>
      <c r="AS48" s="195">
        <v>0</v>
      </c>
      <c r="AT48" s="195">
        <v>0</v>
      </c>
      <c r="AU48" s="195">
        <v>0</v>
      </c>
      <c r="AV48" s="195">
        <v>0</v>
      </c>
      <c r="AW48" s="195">
        <v>0</v>
      </c>
      <c r="AX48" s="195">
        <v>0</v>
      </c>
      <c r="AY48" s="195">
        <v>0</v>
      </c>
      <c r="AZ48" s="195">
        <v>0</v>
      </c>
      <c r="BA48" s="195">
        <v>0</v>
      </c>
      <c r="BB48" s="195">
        <v>0</v>
      </c>
      <c r="BC48" s="195">
        <v>0</v>
      </c>
      <c r="BD48" s="195">
        <v>0</v>
      </c>
      <c r="BE48" s="195">
        <v>0</v>
      </c>
      <c r="BF48" s="195">
        <v>0</v>
      </c>
      <c r="BG48" s="195">
        <v>0</v>
      </c>
      <c r="BH48" s="195">
        <v>0</v>
      </c>
      <c r="BI48" s="195">
        <v>0</v>
      </c>
      <c r="BJ48" s="195">
        <v>0</v>
      </c>
      <c r="BK48" s="195">
        <v>0</v>
      </c>
      <c r="BL48" s="195">
        <v>0</v>
      </c>
      <c r="BM48" s="195">
        <v>0</v>
      </c>
      <c r="BN48" s="195">
        <v>0</v>
      </c>
      <c r="BO48" s="195">
        <v>0</v>
      </c>
      <c r="BP48" s="195">
        <v>0</v>
      </c>
      <c r="BQ48" s="195">
        <v>0</v>
      </c>
      <c r="BR48" s="195">
        <v>0</v>
      </c>
      <c r="BS48" s="195">
        <v>0</v>
      </c>
      <c r="BT48" s="195">
        <v>0</v>
      </c>
      <c r="BU48" s="195">
        <v>0</v>
      </c>
      <c r="BV48" s="195">
        <v>0</v>
      </c>
      <c r="BW48" s="195">
        <v>0</v>
      </c>
      <c r="BX48" s="195">
        <v>0</v>
      </c>
      <c r="BY48" s="195">
        <v>0</v>
      </c>
      <c r="BZ48" s="195">
        <v>0</v>
      </c>
      <c r="CA48" s="195">
        <v>0</v>
      </c>
      <c r="CB48" s="195">
        <v>0</v>
      </c>
      <c r="CC48" s="195">
        <v>0</v>
      </c>
      <c r="CD48" s="195"/>
      <c r="CE48" s="195">
        <v>0</v>
      </c>
    </row>
    <row r="49" spans="1:84" ht="12.65" customHeight="1" x14ac:dyDescent="0.35">
      <c r="A49" s="175" t="s">
        <v>206</v>
      </c>
      <c r="B49" s="195">
        <v>47694270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13832813</v>
      </c>
      <c r="C51" s="184">
        <v>157157.37</v>
      </c>
      <c r="D51" s="184">
        <v>0</v>
      </c>
      <c r="E51" s="184">
        <v>246334.22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237414.8</v>
      </c>
      <c r="P51" s="184">
        <v>3422544.4</v>
      </c>
      <c r="Q51" s="184">
        <v>9408.7899999999991</v>
      </c>
      <c r="R51" s="184">
        <v>0</v>
      </c>
      <c r="S51" s="184">
        <v>105239.15000000001</v>
      </c>
      <c r="T51" s="184">
        <v>0</v>
      </c>
      <c r="U51" s="184">
        <v>73026.210000000006</v>
      </c>
      <c r="V51" s="184">
        <v>164379.12000000002</v>
      </c>
      <c r="W51" s="184">
        <v>7428.5700000000006</v>
      </c>
      <c r="X51" s="184">
        <v>0</v>
      </c>
      <c r="Y51" s="184">
        <v>1750169.0900000003</v>
      </c>
      <c r="Z51" s="184">
        <v>138924.56999999998</v>
      </c>
      <c r="AA51" s="184">
        <v>134761.16</v>
      </c>
      <c r="AB51" s="184">
        <v>293593.46999999997</v>
      </c>
      <c r="AC51" s="184">
        <v>157193.4</v>
      </c>
      <c r="AD51" s="184">
        <v>0</v>
      </c>
      <c r="AE51" s="184">
        <v>10345.73</v>
      </c>
      <c r="AF51" s="184">
        <v>0</v>
      </c>
      <c r="AG51" s="184">
        <v>145340.87</v>
      </c>
      <c r="AH51" s="184">
        <v>0</v>
      </c>
      <c r="AI51" s="184">
        <v>0</v>
      </c>
      <c r="AJ51" s="184">
        <v>4877720.97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672958.4800000001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187842.06</v>
      </c>
      <c r="AZ51" s="184">
        <v>0</v>
      </c>
      <c r="BA51" s="184">
        <v>0</v>
      </c>
      <c r="BB51" s="184">
        <v>0</v>
      </c>
      <c r="BC51" s="184">
        <v>6602.56</v>
      </c>
      <c r="BD51" s="184">
        <v>0</v>
      </c>
      <c r="BE51" s="184">
        <v>511232.85999999987</v>
      </c>
      <c r="BF51" s="184">
        <v>2710.1299999999997</v>
      </c>
      <c r="BG51" s="184">
        <v>81471.680000000008</v>
      </c>
      <c r="BH51" s="184">
        <v>0</v>
      </c>
      <c r="BI51" s="184">
        <v>0</v>
      </c>
      <c r="BJ51" s="184">
        <v>0</v>
      </c>
      <c r="BK51" s="184">
        <v>3945.12</v>
      </c>
      <c r="BL51" s="184">
        <v>939.11</v>
      </c>
      <c r="BM51" s="184">
        <v>0</v>
      </c>
      <c r="BN51" s="184">
        <v>131812.84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40371.429999999993</v>
      </c>
      <c r="BW51" s="184">
        <v>0</v>
      </c>
      <c r="BX51" s="184">
        <v>0</v>
      </c>
      <c r="BY51" s="184">
        <v>157150.69</v>
      </c>
      <c r="BZ51" s="184">
        <v>9157.15</v>
      </c>
      <c r="CA51" s="184">
        <v>3955.16</v>
      </c>
      <c r="CB51" s="184">
        <v>0</v>
      </c>
      <c r="CC51" s="184">
        <v>91683.48</v>
      </c>
      <c r="CD51" s="195"/>
      <c r="CE51" s="195">
        <v>13832814.640000001</v>
      </c>
    </row>
    <row r="52" spans="1:84" ht="12.65" customHeight="1" x14ac:dyDescent="0.35">
      <c r="A52" s="171" t="s">
        <v>208</v>
      </c>
      <c r="B52" s="184">
        <v>24357064.879999999</v>
      </c>
      <c r="C52" s="195">
        <v>371296</v>
      </c>
      <c r="D52" s="195">
        <v>0</v>
      </c>
      <c r="E52" s="195">
        <v>3809582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95">
        <v>0</v>
      </c>
      <c r="O52" s="195">
        <v>676814</v>
      </c>
      <c r="P52" s="195">
        <v>2480427</v>
      </c>
      <c r="Q52" s="195">
        <v>363997</v>
      </c>
      <c r="R52" s="195">
        <v>4894</v>
      </c>
      <c r="S52" s="195">
        <v>355221</v>
      </c>
      <c r="T52" s="195">
        <v>0</v>
      </c>
      <c r="U52" s="195">
        <v>564286</v>
      </c>
      <c r="V52" s="195">
        <v>0</v>
      </c>
      <c r="W52" s="195">
        <v>92486</v>
      </c>
      <c r="X52" s="195">
        <v>0</v>
      </c>
      <c r="Y52" s="195">
        <v>973513</v>
      </c>
      <c r="Z52" s="195">
        <v>496735</v>
      </c>
      <c r="AA52" s="195">
        <v>0</v>
      </c>
      <c r="AB52" s="195">
        <v>234254</v>
      </c>
      <c r="AC52" s="195">
        <v>321045</v>
      </c>
      <c r="AD52" s="195">
        <v>34176</v>
      </c>
      <c r="AE52" s="195">
        <v>921911</v>
      </c>
      <c r="AF52" s="195">
        <v>0</v>
      </c>
      <c r="AG52" s="195">
        <v>1202915</v>
      </c>
      <c r="AH52" s="195">
        <v>0</v>
      </c>
      <c r="AI52" s="195">
        <v>0</v>
      </c>
      <c r="AJ52" s="195">
        <v>0</v>
      </c>
      <c r="AK52" s="195">
        <v>197504</v>
      </c>
      <c r="AL52" s="195">
        <v>64977</v>
      </c>
      <c r="AM52" s="195">
        <v>0</v>
      </c>
      <c r="AN52" s="195">
        <v>0</v>
      </c>
      <c r="AO52" s="195">
        <v>0</v>
      </c>
      <c r="AP52" s="195">
        <v>2678057</v>
      </c>
      <c r="AQ52" s="195">
        <v>0</v>
      </c>
      <c r="AR52" s="195">
        <v>0</v>
      </c>
      <c r="AS52" s="195">
        <v>0</v>
      </c>
      <c r="AT52" s="195">
        <v>0</v>
      </c>
      <c r="AU52" s="195">
        <v>0</v>
      </c>
      <c r="AV52" s="195">
        <v>133709</v>
      </c>
      <c r="AW52" s="195">
        <v>0</v>
      </c>
      <c r="AX52" s="195">
        <v>0</v>
      </c>
      <c r="AY52" s="195">
        <v>808075</v>
      </c>
      <c r="AZ52" s="195">
        <v>0</v>
      </c>
      <c r="BA52" s="195">
        <v>156873</v>
      </c>
      <c r="BB52" s="195">
        <v>48268</v>
      </c>
      <c r="BC52" s="195">
        <v>0</v>
      </c>
      <c r="BD52" s="195">
        <v>2219929</v>
      </c>
      <c r="BE52" s="195">
        <v>3432337</v>
      </c>
      <c r="BF52" s="195">
        <v>457876</v>
      </c>
      <c r="BG52" s="195">
        <v>0</v>
      </c>
      <c r="BH52" s="195">
        <v>0</v>
      </c>
      <c r="BI52" s="195">
        <v>0</v>
      </c>
      <c r="BJ52" s="195">
        <v>0</v>
      </c>
      <c r="BK52" s="195">
        <v>0</v>
      </c>
      <c r="BL52" s="195">
        <v>0</v>
      </c>
      <c r="BM52" s="195">
        <v>0</v>
      </c>
      <c r="BN52" s="195">
        <v>455766</v>
      </c>
      <c r="BO52" s="195">
        <v>0</v>
      </c>
      <c r="BP52" s="195">
        <v>0</v>
      </c>
      <c r="BQ52" s="195">
        <v>0</v>
      </c>
      <c r="BR52" s="195">
        <v>0</v>
      </c>
      <c r="BS52" s="195">
        <v>179361</v>
      </c>
      <c r="BT52" s="195">
        <v>0</v>
      </c>
      <c r="BU52" s="195">
        <v>113414</v>
      </c>
      <c r="BV52" s="195">
        <v>317922</v>
      </c>
      <c r="BW52" s="195">
        <v>0</v>
      </c>
      <c r="BX52" s="195">
        <v>0</v>
      </c>
      <c r="BY52" s="195">
        <v>111262</v>
      </c>
      <c r="BZ52" s="195">
        <v>0</v>
      </c>
      <c r="CA52" s="195">
        <v>78183</v>
      </c>
      <c r="CB52" s="195">
        <v>0</v>
      </c>
      <c r="CC52" s="195">
        <v>0</v>
      </c>
      <c r="CD52" s="195"/>
      <c r="CE52" s="195">
        <v>24357065</v>
      </c>
    </row>
    <row r="53" spans="1:84" ht="12.65" customHeight="1" x14ac:dyDescent="0.35">
      <c r="A53" s="175" t="s">
        <v>206</v>
      </c>
      <c r="B53" s="195">
        <v>38189877.879999995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5" customHeight="1" x14ac:dyDescent="0.35">
      <c r="A59" s="171" t="s">
        <v>233</v>
      </c>
      <c r="B59" s="175"/>
      <c r="C59" s="184">
        <v>5067</v>
      </c>
      <c r="D59" s="184">
        <v>0</v>
      </c>
      <c r="E59" s="184">
        <v>56881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2689</v>
      </c>
      <c r="P59" s="185">
        <v>908840</v>
      </c>
      <c r="Q59" s="185">
        <v>30625</v>
      </c>
      <c r="R59" s="185">
        <v>500310</v>
      </c>
      <c r="S59" s="244"/>
      <c r="T59" s="244"/>
      <c r="U59" s="222">
        <v>1068434</v>
      </c>
      <c r="V59" s="185">
        <v>6698</v>
      </c>
      <c r="W59" s="185">
        <v>2893</v>
      </c>
      <c r="X59" s="185">
        <v>0</v>
      </c>
      <c r="Y59" s="185">
        <v>130982</v>
      </c>
      <c r="Z59" s="185">
        <v>15185</v>
      </c>
      <c r="AA59" s="185">
        <v>2947</v>
      </c>
      <c r="AB59" s="244"/>
      <c r="AC59" s="185">
        <v>92514</v>
      </c>
      <c r="AD59" s="185">
        <v>0</v>
      </c>
      <c r="AE59" s="185">
        <v>68657</v>
      </c>
      <c r="AF59" s="185">
        <v>0</v>
      </c>
      <c r="AG59" s="185">
        <v>67619</v>
      </c>
      <c r="AH59" s="185">
        <v>0</v>
      </c>
      <c r="AI59" s="185">
        <v>0</v>
      </c>
      <c r="AJ59" s="185">
        <v>506141.09</v>
      </c>
      <c r="AK59" s="185">
        <v>30310</v>
      </c>
      <c r="AL59" s="185">
        <v>6389</v>
      </c>
      <c r="AM59" s="185">
        <v>0</v>
      </c>
      <c r="AN59" s="185">
        <v>0</v>
      </c>
      <c r="AO59" s="185">
        <v>0</v>
      </c>
      <c r="AP59" s="185">
        <v>514343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200502</v>
      </c>
      <c r="AZ59" s="185">
        <v>428430</v>
      </c>
      <c r="BA59" s="244"/>
      <c r="BB59" s="244"/>
      <c r="BC59" s="244"/>
      <c r="BD59" s="244"/>
      <c r="BE59" s="185">
        <v>577281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5" customHeight="1" x14ac:dyDescent="0.35">
      <c r="A60" s="246" t="s">
        <v>234</v>
      </c>
      <c r="B60" s="175"/>
      <c r="C60" s="184">
        <v>52.859554597701141</v>
      </c>
      <c r="D60" s="184">
        <v>0</v>
      </c>
      <c r="E60" s="184">
        <v>391.56507183908042</v>
      </c>
      <c r="F60" s="184">
        <v>0</v>
      </c>
      <c r="G60" s="184">
        <v>0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68.567677203065131</v>
      </c>
      <c r="P60" s="184">
        <v>81.319003831417632</v>
      </c>
      <c r="Q60" s="184">
        <v>44.674501915708809</v>
      </c>
      <c r="R60" s="184">
        <v>3.2688026819923373</v>
      </c>
      <c r="S60" s="184">
        <v>23.646384099616856</v>
      </c>
      <c r="T60" s="184">
        <v>0</v>
      </c>
      <c r="U60" s="184">
        <v>58.76726053639846</v>
      </c>
      <c r="V60" s="184">
        <v>4.306149425287356</v>
      </c>
      <c r="W60" s="184">
        <v>3.3901724137931035</v>
      </c>
      <c r="X60" s="184">
        <v>0</v>
      </c>
      <c r="Y60" s="184">
        <v>143.12750957854405</v>
      </c>
      <c r="Z60" s="184">
        <v>20.010407088122605</v>
      </c>
      <c r="AA60" s="184">
        <v>3.2354741379310346</v>
      </c>
      <c r="AB60" s="184">
        <v>45.317083333333329</v>
      </c>
      <c r="AC60" s="184">
        <v>48.91247605363985</v>
      </c>
      <c r="AD60" s="184">
        <v>0</v>
      </c>
      <c r="AE60" s="184">
        <v>25.360153256704979</v>
      </c>
      <c r="AF60" s="184">
        <v>0</v>
      </c>
      <c r="AG60" s="184">
        <v>93.463103448275859</v>
      </c>
      <c r="AH60" s="184">
        <v>0</v>
      </c>
      <c r="AI60" s="184">
        <v>0</v>
      </c>
      <c r="AJ60" s="184">
        <v>492.21558400000004</v>
      </c>
      <c r="AK60" s="184">
        <v>8.7385584291187737</v>
      </c>
      <c r="AL60" s="184">
        <v>4.325210727969349</v>
      </c>
      <c r="AM60" s="184">
        <v>0</v>
      </c>
      <c r="AN60" s="184">
        <v>0</v>
      </c>
      <c r="AO60" s="184">
        <v>0</v>
      </c>
      <c r="AP60" s="184">
        <v>90.833304597701158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23.770680076628349</v>
      </c>
      <c r="AW60" s="184">
        <v>0</v>
      </c>
      <c r="AX60" s="184">
        <v>0</v>
      </c>
      <c r="AY60" s="184">
        <v>72.762270114942538</v>
      </c>
      <c r="AZ60" s="184">
        <v>0</v>
      </c>
      <c r="BA60" s="184">
        <v>2.669784482758621</v>
      </c>
      <c r="BB60" s="184">
        <v>0</v>
      </c>
      <c r="BC60" s="184">
        <v>16.5933908045977</v>
      </c>
      <c r="BD60" s="184">
        <v>0</v>
      </c>
      <c r="BE60" s="184">
        <v>17.695852490421458</v>
      </c>
      <c r="BF60" s="184">
        <v>73.606283524904214</v>
      </c>
      <c r="BG60" s="184">
        <v>0</v>
      </c>
      <c r="BH60" s="184">
        <v>0</v>
      </c>
      <c r="BI60" s="184">
        <v>0</v>
      </c>
      <c r="BJ60" s="184">
        <v>0</v>
      </c>
      <c r="BK60" s="184">
        <v>0</v>
      </c>
      <c r="BL60" s="184">
        <v>0</v>
      </c>
      <c r="BM60" s="184">
        <v>0</v>
      </c>
      <c r="BN60" s="184">
        <v>65.558069923371647</v>
      </c>
      <c r="BO60" s="184">
        <v>0</v>
      </c>
      <c r="BP60" s="184">
        <v>0</v>
      </c>
      <c r="BQ60" s="184">
        <v>0</v>
      </c>
      <c r="BR60" s="184">
        <v>0</v>
      </c>
      <c r="BS60" s="184">
        <v>0</v>
      </c>
      <c r="BT60" s="184">
        <v>0</v>
      </c>
      <c r="BU60" s="184">
        <v>0</v>
      </c>
      <c r="BV60" s="184">
        <v>0</v>
      </c>
      <c r="BW60" s="184">
        <v>0</v>
      </c>
      <c r="BX60" s="184">
        <v>0</v>
      </c>
      <c r="BY60" s="184">
        <v>40.922437739463604</v>
      </c>
      <c r="BZ60" s="184">
        <v>28.890215517241376</v>
      </c>
      <c r="CA60" s="184">
        <v>10.39432950191571</v>
      </c>
      <c r="CB60" s="184">
        <v>0</v>
      </c>
      <c r="CC60" s="184">
        <v>0</v>
      </c>
      <c r="CD60" s="245" t="s">
        <v>221</v>
      </c>
      <c r="CE60" s="247">
        <v>2060.7667573716481</v>
      </c>
    </row>
    <row r="61" spans="1:84" ht="12.65" customHeight="1" x14ac:dyDescent="0.35">
      <c r="A61" s="171" t="s">
        <v>235</v>
      </c>
      <c r="B61" s="175"/>
      <c r="C61" s="184">
        <v>6370289.6100000003</v>
      </c>
      <c r="D61" s="184">
        <v>0</v>
      </c>
      <c r="E61" s="184">
        <v>37260445.050000012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7199109.29</v>
      </c>
      <c r="P61" s="184">
        <v>9198352.6599999983</v>
      </c>
      <c r="Q61" s="184">
        <v>4949765.4400000004</v>
      </c>
      <c r="R61" s="184">
        <v>320500.61</v>
      </c>
      <c r="S61" s="184">
        <v>1168197.76</v>
      </c>
      <c r="T61" s="184">
        <v>0</v>
      </c>
      <c r="U61" s="184">
        <v>4556409.370000001</v>
      </c>
      <c r="V61" s="184">
        <v>447808.89</v>
      </c>
      <c r="W61" s="184">
        <v>599331.78</v>
      </c>
      <c r="X61" s="184">
        <v>0</v>
      </c>
      <c r="Y61" s="184">
        <v>13328433.779999994</v>
      </c>
      <c r="Z61" s="184">
        <v>1968095.04</v>
      </c>
      <c r="AA61" s="184">
        <v>360518.72</v>
      </c>
      <c r="AB61" s="184">
        <v>4968473.5</v>
      </c>
      <c r="AC61" s="184">
        <v>4147694.8199999994</v>
      </c>
      <c r="AD61" s="184">
        <v>0</v>
      </c>
      <c r="AE61" s="184">
        <v>2247426.8800000004</v>
      </c>
      <c r="AF61" s="184">
        <v>0</v>
      </c>
      <c r="AG61" s="184">
        <v>10723414.469999999</v>
      </c>
      <c r="AH61" s="184">
        <v>0</v>
      </c>
      <c r="AI61" s="184">
        <v>0</v>
      </c>
      <c r="AJ61" s="184">
        <v>63562727.18</v>
      </c>
      <c r="AK61" s="184">
        <v>902692.48</v>
      </c>
      <c r="AL61" s="184">
        <v>435574.75</v>
      </c>
      <c r="AM61" s="184">
        <v>0</v>
      </c>
      <c r="AN61" s="184">
        <v>0</v>
      </c>
      <c r="AO61" s="184">
        <v>0</v>
      </c>
      <c r="AP61" s="184">
        <v>6717993.4999999981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2128561.35</v>
      </c>
      <c r="AW61" s="184">
        <v>0</v>
      </c>
      <c r="AX61" s="184">
        <v>0</v>
      </c>
      <c r="AY61" s="184">
        <v>3209052.42</v>
      </c>
      <c r="AZ61" s="184">
        <v>0</v>
      </c>
      <c r="BA61" s="184">
        <v>104846.75999999998</v>
      </c>
      <c r="BB61" s="184">
        <v>0</v>
      </c>
      <c r="BC61" s="184">
        <v>651215.46</v>
      </c>
      <c r="BD61" s="184">
        <v>0</v>
      </c>
      <c r="BE61" s="184">
        <v>1270097.5399999998</v>
      </c>
      <c r="BF61" s="184">
        <v>3053297.84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0</v>
      </c>
      <c r="BM61" s="184">
        <v>0</v>
      </c>
      <c r="BN61" s="184">
        <v>6781152.4900000002</v>
      </c>
      <c r="BO61" s="184">
        <v>0</v>
      </c>
      <c r="BP61" s="184">
        <v>0</v>
      </c>
      <c r="BQ61" s="184">
        <v>0</v>
      </c>
      <c r="BR61" s="184">
        <v>9.35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3788900.25</v>
      </c>
      <c r="BZ61" s="184">
        <v>2258056.37</v>
      </c>
      <c r="CA61" s="184">
        <v>1030414.31</v>
      </c>
      <c r="CB61" s="184">
        <v>0</v>
      </c>
      <c r="CC61" s="184">
        <v>2476682</v>
      </c>
      <c r="CD61" s="245" t="s">
        <v>221</v>
      </c>
      <c r="CE61" s="195">
        <v>208185541.71999997</v>
      </c>
      <c r="CF61" s="248"/>
    </row>
    <row r="62" spans="1:84" ht="12.65" customHeight="1" x14ac:dyDescent="0.35">
      <c r="A62" s="171" t="s">
        <v>3</v>
      </c>
      <c r="B62" s="175"/>
      <c r="C62" s="195">
        <v>1357591</v>
      </c>
      <c r="D62" s="195">
        <v>0</v>
      </c>
      <c r="E62" s="195">
        <v>9064291</v>
      </c>
      <c r="F62" s="195">
        <v>0</v>
      </c>
      <c r="G62" s="195">
        <v>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1735073</v>
      </c>
      <c r="P62" s="195">
        <v>1935985</v>
      </c>
      <c r="Q62" s="195">
        <v>1166101</v>
      </c>
      <c r="R62" s="195">
        <v>71175</v>
      </c>
      <c r="S62" s="195">
        <v>451179</v>
      </c>
      <c r="T62" s="195">
        <v>0</v>
      </c>
      <c r="U62" s="195">
        <v>1254350</v>
      </c>
      <c r="V62" s="195">
        <v>111002</v>
      </c>
      <c r="W62" s="195">
        <v>92172</v>
      </c>
      <c r="X62" s="195">
        <v>0</v>
      </c>
      <c r="Y62" s="195">
        <v>3420904</v>
      </c>
      <c r="Z62" s="195">
        <v>508298</v>
      </c>
      <c r="AA62" s="195">
        <v>86748</v>
      </c>
      <c r="AB62" s="195">
        <v>1191534</v>
      </c>
      <c r="AC62" s="195">
        <v>1148778</v>
      </c>
      <c r="AD62" s="195">
        <v>0</v>
      </c>
      <c r="AE62" s="195">
        <v>615076</v>
      </c>
      <c r="AF62" s="195">
        <v>0</v>
      </c>
      <c r="AG62" s="195">
        <v>2212636</v>
      </c>
      <c r="AH62" s="195">
        <v>0</v>
      </c>
      <c r="AI62" s="195">
        <v>0</v>
      </c>
      <c r="AJ62" s="195">
        <v>11481773</v>
      </c>
      <c r="AK62" s="195">
        <v>226008</v>
      </c>
      <c r="AL62" s="195">
        <v>111204</v>
      </c>
      <c r="AM62" s="195">
        <v>0</v>
      </c>
      <c r="AN62" s="195">
        <v>0</v>
      </c>
      <c r="AO62" s="195">
        <v>0</v>
      </c>
      <c r="AP62" s="195">
        <v>2007858</v>
      </c>
      <c r="AQ62" s="195">
        <v>0</v>
      </c>
      <c r="AR62" s="195">
        <v>0</v>
      </c>
      <c r="AS62" s="195">
        <v>0</v>
      </c>
      <c r="AT62" s="195">
        <v>0</v>
      </c>
      <c r="AU62" s="195">
        <v>0</v>
      </c>
      <c r="AV62" s="195">
        <v>560379</v>
      </c>
      <c r="AW62" s="195">
        <v>0</v>
      </c>
      <c r="AX62" s="195">
        <v>0</v>
      </c>
      <c r="AY62" s="195">
        <v>1322351</v>
      </c>
      <c r="AZ62" s="195">
        <v>0</v>
      </c>
      <c r="BA62" s="195">
        <v>47030</v>
      </c>
      <c r="BB62" s="195">
        <v>0</v>
      </c>
      <c r="BC62" s="195">
        <v>291712</v>
      </c>
      <c r="BD62" s="195">
        <v>0</v>
      </c>
      <c r="BE62" s="195">
        <v>384048</v>
      </c>
      <c r="BF62" s="195">
        <v>1311123</v>
      </c>
      <c r="BG62" s="195">
        <v>0</v>
      </c>
      <c r="BH62" s="195">
        <v>0</v>
      </c>
      <c r="BI62" s="195">
        <v>50</v>
      </c>
      <c r="BJ62" s="195">
        <v>0</v>
      </c>
      <c r="BK62" s="195">
        <v>0</v>
      </c>
      <c r="BL62" s="195">
        <v>0</v>
      </c>
      <c r="BM62" s="195">
        <v>0</v>
      </c>
      <c r="BN62" s="195">
        <v>1635441</v>
      </c>
      <c r="BO62" s="195">
        <v>0</v>
      </c>
      <c r="BP62" s="195">
        <v>0</v>
      </c>
      <c r="BQ62" s="195">
        <v>0</v>
      </c>
      <c r="BR62" s="195">
        <v>1670</v>
      </c>
      <c r="BS62" s="195">
        <v>0</v>
      </c>
      <c r="BT62" s="195">
        <v>0</v>
      </c>
      <c r="BU62" s="195">
        <v>0</v>
      </c>
      <c r="BV62" s="195">
        <v>0</v>
      </c>
      <c r="BW62" s="195">
        <v>214</v>
      </c>
      <c r="BX62" s="195">
        <v>0</v>
      </c>
      <c r="BY62" s="195">
        <v>983396</v>
      </c>
      <c r="BZ62" s="195">
        <v>639648</v>
      </c>
      <c r="CA62" s="195">
        <v>267473</v>
      </c>
      <c r="CB62" s="195">
        <v>0</v>
      </c>
      <c r="CC62" s="195">
        <v>0</v>
      </c>
      <c r="CD62" s="245" t="s">
        <v>221</v>
      </c>
      <c r="CE62" s="195">
        <v>47694271</v>
      </c>
      <c r="CF62" s="248"/>
    </row>
    <row r="63" spans="1:84" ht="12.65" customHeight="1" x14ac:dyDescent="0.35">
      <c r="A63" s="171" t="s">
        <v>236</v>
      </c>
      <c r="B63" s="175"/>
      <c r="C63" s="184">
        <v>1481688.5</v>
      </c>
      <c r="D63" s="184">
        <v>0</v>
      </c>
      <c r="E63" s="184">
        <v>5322231.3499999996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1602459.6700000002</v>
      </c>
      <c r="P63" s="184">
        <v>3286425.86</v>
      </c>
      <c r="Q63" s="184">
        <v>0</v>
      </c>
      <c r="R63" s="184">
        <v>376619.52000000002</v>
      </c>
      <c r="S63" s="184">
        <v>0</v>
      </c>
      <c r="T63" s="184">
        <v>0</v>
      </c>
      <c r="U63" s="184">
        <v>56853.950000000004</v>
      </c>
      <c r="V63" s="184">
        <v>62884.19999999999</v>
      </c>
      <c r="W63" s="184">
        <v>0</v>
      </c>
      <c r="X63" s="184">
        <v>0</v>
      </c>
      <c r="Y63" s="184">
        <v>1241882.98</v>
      </c>
      <c r="Z63" s="184">
        <v>146013.26</v>
      </c>
      <c r="AA63" s="184">
        <v>0</v>
      </c>
      <c r="AB63" s="184">
        <v>0</v>
      </c>
      <c r="AC63" s="184">
        <v>39487.5</v>
      </c>
      <c r="AD63" s="184">
        <v>0</v>
      </c>
      <c r="AE63" s="184">
        <v>0</v>
      </c>
      <c r="AF63" s="184">
        <v>0</v>
      </c>
      <c r="AG63" s="184">
        <v>5638321</v>
      </c>
      <c r="AH63" s="184">
        <v>0</v>
      </c>
      <c r="AI63" s="184">
        <v>0</v>
      </c>
      <c r="AJ63" s="184">
        <v>25773185.43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21375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1335726.26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23695.160000000003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5" t="s">
        <v>221</v>
      </c>
      <c r="CE63" s="195">
        <v>46408849.639999993</v>
      </c>
      <c r="CF63" s="248"/>
    </row>
    <row r="64" spans="1:84" ht="12.65" customHeight="1" x14ac:dyDescent="0.35">
      <c r="A64" s="171" t="s">
        <v>237</v>
      </c>
      <c r="B64" s="175"/>
      <c r="C64" s="184">
        <v>740809.02</v>
      </c>
      <c r="D64" s="184">
        <v>0</v>
      </c>
      <c r="E64" s="184">
        <v>2069958.3199999998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729974.62999999989</v>
      </c>
      <c r="P64" s="184">
        <v>21878939.760000002</v>
      </c>
      <c r="Q64" s="184">
        <v>457950.76000000007</v>
      </c>
      <c r="R64" s="184">
        <v>346257.83</v>
      </c>
      <c r="S64" s="184">
        <v>-254561.17999999947</v>
      </c>
      <c r="T64" s="184">
        <v>0</v>
      </c>
      <c r="U64" s="184">
        <v>4417202.1399999997</v>
      </c>
      <c r="V64" s="184">
        <v>201895.51</v>
      </c>
      <c r="W64" s="184">
        <v>71461.05</v>
      </c>
      <c r="X64" s="184">
        <v>0</v>
      </c>
      <c r="Y64" s="184">
        <v>16003606.710000001</v>
      </c>
      <c r="Z64" s="184">
        <v>57206.34</v>
      </c>
      <c r="AA64" s="184">
        <v>491580.69999999995</v>
      </c>
      <c r="AB64" s="184">
        <v>13435710.710000001</v>
      </c>
      <c r="AC64" s="184">
        <v>604957.19000000018</v>
      </c>
      <c r="AD64" s="184">
        <v>17448.019999999997</v>
      </c>
      <c r="AE64" s="184">
        <v>21618.81</v>
      </c>
      <c r="AF64" s="184">
        <v>0</v>
      </c>
      <c r="AG64" s="184">
        <v>1683083.5699999996</v>
      </c>
      <c r="AH64" s="184">
        <v>0</v>
      </c>
      <c r="AI64" s="184">
        <v>0</v>
      </c>
      <c r="AJ64" s="184">
        <v>3708260.63</v>
      </c>
      <c r="AK64" s="184">
        <v>8757.65</v>
      </c>
      <c r="AL64" s="184">
        <v>7470.1499999999987</v>
      </c>
      <c r="AM64" s="184">
        <v>0</v>
      </c>
      <c r="AN64" s="184">
        <v>0</v>
      </c>
      <c r="AO64" s="184">
        <v>0</v>
      </c>
      <c r="AP64" s="184">
        <v>38339707.13000001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902413.23</v>
      </c>
      <c r="AW64" s="184">
        <v>0</v>
      </c>
      <c r="AX64" s="184">
        <v>0</v>
      </c>
      <c r="AY64" s="184">
        <v>1916182.9799999997</v>
      </c>
      <c r="AZ64" s="184">
        <v>0</v>
      </c>
      <c r="BA64" s="184">
        <v>0</v>
      </c>
      <c r="BB64" s="184">
        <v>0</v>
      </c>
      <c r="BC64" s="184">
        <v>17019.710000000003</v>
      </c>
      <c r="BD64" s="184">
        <v>0</v>
      </c>
      <c r="BE64" s="184">
        <v>-44075.789999999994</v>
      </c>
      <c r="BF64" s="184">
        <v>231247.4</v>
      </c>
      <c r="BG64" s="184">
        <v>195.28</v>
      </c>
      <c r="BH64" s="184">
        <v>0</v>
      </c>
      <c r="BI64" s="184">
        <v>93225.75</v>
      </c>
      <c r="BJ64" s="184">
        <v>0</v>
      </c>
      <c r="BK64" s="184">
        <v>658.41</v>
      </c>
      <c r="BL64" s="184">
        <v>25473.949999999997</v>
      </c>
      <c r="BM64" s="184">
        <v>0</v>
      </c>
      <c r="BN64" s="184">
        <v>328691.45</v>
      </c>
      <c r="BO64" s="184">
        <v>0</v>
      </c>
      <c r="BP64" s="184">
        <v>0</v>
      </c>
      <c r="BQ64" s="184">
        <v>0</v>
      </c>
      <c r="BR64" s="184">
        <v>11155.27</v>
      </c>
      <c r="BS64" s="184">
        <v>0</v>
      </c>
      <c r="BT64" s="184">
        <v>0</v>
      </c>
      <c r="BU64" s="184">
        <v>0</v>
      </c>
      <c r="BV64" s="184">
        <v>1846.47</v>
      </c>
      <c r="BW64" s="184">
        <v>0</v>
      </c>
      <c r="BX64" s="184">
        <v>0</v>
      </c>
      <c r="BY64" s="184">
        <v>17518.330000000002</v>
      </c>
      <c r="BZ64" s="184">
        <v>24229.18</v>
      </c>
      <c r="CA64" s="184">
        <v>21809.97</v>
      </c>
      <c r="CB64" s="184">
        <v>0</v>
      </c>
      <c r="CC64" s="184">
        <v>-35573.649999999965</v>
      </c>
      <c r="CD64" s="245" t="s">
        <v>221</v>
      </c>
      <c r="CE64" s="195">
        <v>108551313.39000002</v>
      </c>
      <c r="CF64" s="248"/>
    </row>
    <row r="65" spans="1:84" ht="12.65" customHeight="1" x14ac:dyDescent="0.35">
      <c r="A65" s="171" t="s">
        <v>238</v>
      </c>
      <c r="B65" s="175"/>
      <c r="C65" s="184">
        <v>1148.8400000000001</v>
      </c>
      <c r="D65" s="184">
        <v>0</v>
      </c>
      <c r="E65" s="184">
        <v>16843.359999999997</v>
      </c>
      <c r="F65" s="184">
        <v>0</v>
      </c>
      <c r="G65" s="184">
        <v>0</v>
      </c>
      <c r="H65" s="184">
        <v>316.27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7770.8</v>
      </c>
      <c r="P65" s="184">
        <v>5218.6500000000005</v>
      </c>
      <c r="Q65" s="184">
        <v>2297.2000000000003</v>
      </c>
      <c r="R65" s="184">
        <v>0</v>
      </c>
      <c r="S65" s="184">
        <v>0</v>
      </c>
      <c r="T65" s="184">
        <v>0</v>
      </c>
      <c r="U65" s="184">
        <v>282.09999999999997</v>
      </c>
      <c r="V65" s="184">
        <v>14.609999999999998</v>
      </c>
      <c r="W65" s="184">
        <v>738.34999999999991</v>
      </c>
      <c r="X65" s="184">
        <v>0</v>
      </c>
      <c r="Y65" s="184">
        <v>285957.25000000006</v>
      </c>
      <c r="Z65" s="184">
        <v>38.15</v>
      </c>
      <c r="AA65" s="184">
        <v>0</v>
      </c>
      <c r="AB65" s="184">
        <v>1131.79</v>
      </c>
      <c r="AC65" s="184">
        <v>4743.9700000000012</v>
      </c>
      <c r="AD65" s="184">
        <v>0</v>
      </c>
      <c r="AE65" s="184">
        <v>10493.47</v>
      </c>
      <c r="AF65" s="184">
        <v>0</v>
      </c>
      <c r="AG65" s="184">
        <v>2678.71</v>
      </c>
      <c r="AH65" s="184">
        <v>0</v>
      </c>
      <c r="AI65" s="184">
        <v>0</v>
      </c>
      <c r="AJ65" s="184">
        <v>927679.02</v>
      </c>
      <c r="AK65" s="184">
        <v>1287.1500000000001</v>
      </c>
      <c r="AL65" s="184">
        <v>190.76999999999998</v>
      </c>
      <c r="AM65" s="184">
        <v>0</v>
      </c>
      <c r="AN65" s="184">
        <v>0</v>
      </c>
      <c r="AO65" s="184">
        <v>0</v>
      </c>
      <c r="AP65" s="184">
        <v>109356.51000000001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166.47</v>
      </c>
      <c r="AW65" s="184">
        <v>0</v>
      </c>
      <c r="AX65" s="184">
        <v>0</v>
      </c>
      <c r="AY65" s="184">
        <v>1472.8300000000002</v>
      </c>
      <c r="AZ65" s="184">
        <v>0</v>
      </c>
      <c r="BA65" s="184">
        <v>0</v>
      </c>
      <c r="BB65" s="184">
        <v>0</v>
      </c>
      <c r="BC65" s="184">
        <v>2765.12</v>
      </c>
      <c r="BD65" s="184">
        <v>0</v>
      </c>
      <c r="BE65" s="184">
        <v>2677995.4500000002</v>
      </c>
      <c r="BF65" s="184">
        <v>5961.29</v>
      </c>
      <c r="BG65" s="184">
        <v>265636.55</v>
      </c>
      <c r="BH65" s="184">
        <v>0</v>
      </c>
      <c r="BI65" s="184">
        <v>0</v>
      </c>
      <c r="BJ65" s="184">
        <v>0</v>
      </c>
      <c r="BK65" s="184">
        <v>0</v>
      </c>
      <c r="BL65" s="184">
        <v>154.88999999999999</v>
      </c>
      <c r="BM65" s="184">
        <v>0</v>
      </c>
      <c r="BN65" s="184">
        <v>40299.380000000005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2515.9400000000005</v>
      </c>
      <c r="BZ65" s="184">
        <v>41</v>
      </c>
      <c r="CA65" s="184">
        <v>0</v>
      </c>
      <c r="CB65" s="184">
        <v>0</v>
      </c>
      <c r="CC65" s="184">
        <v>12652.24</v>
      </c>
      <c r="CD65" s="245" t="s">
        <v>221</v>
      </c>
      <c r="CE65" s="195">
        <v>4387848.1300000008</v>
      </c>
      <c r="CF65" s="248"/>
    </row>
    <row r="66" spans="1:84" ht="12.65" customHeight="1" x14ac:dyDescent="0.35">
      <c r="A66" s="171" t="s">
        <v>239</v>
      </c>
      <c r="B66" s="175"/>
      <c r="C66" s="184">
        <v>91372.160000000003</v>
      </c>
      <c r="D66" s="184">
        <v>0</v>
      </c>
      <c r="E66" s="184">
        <v>578023.65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1206914.98</v>
      </c>
      <c r="P66" s="184">
        <v>2291437.27</v>
      </c>
      <c r="Q66" s="184">
        <v>21984.98</v>
      </c>
      <c r="R66" s="184">
        <v>377316.61</v>
      </c>
      <c r="S66" s="184">
        <v>139095.57432500002</v>
      </c>
      <c r="T66" s="184">
        <v>0</v>
      </c>
      <c r="U66" s="184">
        <v>4434904.78</v>
      </c>
      <c r="V66" s="184">
        <v>198714.27</v>
      </c>
      <c r="W66" s="184">
        <v>58929.790000000008</v>
      </c>
      <c r="X66" s="184">
        <v>0</v>
      </c>
      <c r="Y66" s="184">
        <v>3914129.8699999982</v>
      </c>
      <c r="Z66" s="184">
        <v>1612777.7299999997</v>
      </c>
      <c r="AA66" s="184">
        <v>75312.489999999991</v>
      </c>
      <c r="AB66" s="184">
        <v>548590.28999999992</v>
      </c>
      <c r="AC66" s="184">
        <v>124249.65</v>
      </c>
      <c r="AD66" s="184">
        <v>1058412.8700000001</v>
      </c>
      <c r="AE66" s="184">
        <v>446733.97</v>
      </c>
      <c r="AF66" s="184">
        <v>0</v>
      </c>
      <c r="AG66" s="184">
        <v>403209.9361689408</v>
      </c>
      <c r="AH66" s="184">
        <v>0</v>
      </c>
      <c r="AI66" s="184">
        <v>0</v>
      </c>
      <c r="AJ66" s="184">
        <v>44736728.960000001</v>
      </c>
      <c r="AK66" s="184">
        <v>111474.82</v>
      </c>
      <c r="AL66" s="184">
        <v>69728.600000000006</v>
      </c>
      <c r="AM66" s="184">
        <v>0</v>
      </c>
      <c r="AN66" s="184">
        <v>0</v>
      </c>
      <c r="AO66" s="184">
        <v>0</v>
      </c>
      <c r="AP66" s="184">
        <v>1640659.1499999997</v>
      </c>
      <c r="AQ66" s="184">
        <v>0</v>
      </c>
      <c r="AR66" s="184">
        <v>129810.49500000002</v>
      </c>
      <c r="AS66" s="184">
        <v>0</v>
      </c>
      <c r="AT66" s="184">
        <v>0</v>
      </c>
      <c r="AU66" s="184">
        <v>0</v>
      </c>
      <c r="AV66" s="184">
        <v>98322.16</v>
      </c>
      <c r="AW66" s="184">
        <v>0</v>
      </c>
      <c r="AX66" s="184">
        <v>0</v>
      </c>
      <c r="AY66" s="184">
        <v>1137446.0000000002</v>
      </c>
      <c r="AZ66" s="184">
        <v>0</v>
      </c>
      <c r="BA66" s="184">
        <v>9840.6500000000015</v>
      </c>
      <c r="BB66" s="184">
        <v>0</v>
      </c>
      <c r="BC66" s="184">
        <v>286856.44</v>
      </c>
      <c r="BD66" s="184">
        <v>0</v>
      </c>
      <c r="BE66" s="184">
        <v>9143802.8919999991</v>
      </c>
      <c r="BF66" s="184">
        <v>124130.56000000001</v>
      </c>
      <c r="BG66" s="184">
        <v>0</v>
      </c>
      <c r="BH66" s="184">
        <v>0</v>
      </c>
      <c r="BI66" s="184">
        <v>1460.2</v>
      </c>
      <c r="BJ66" s="184">
        <v>0</v>
      </c>
      <c r="BK66" s="184">
        <v>7982201.4377212506</v>
      </c>
      <c r="BL66" s="184">
        <v>3833278.9687513174</v>
      </c>
      <c r="BM66" s="184">
        <v>0</v>
      </c>
      <c r="BN66" s="184">
        <v>611713.21818249999</v>
      </c>
      <c r="BO66" s="184">
        <v>0</v>
      </c>
      <c r="BP66" s="184">
        <v>0</v>
      </c>
      <c r="BQ66" s="184">
        <v>0</v>
      </c>
      <c r="BR66" s="184">
        <v>0</v>
      </c>
      <c r="BS66" s="184">
        <v>0</v>
      </c>
      <c r="BT66" s="184">
        <v>0</v>
      </c>
      <c r="BU66" s="184">
        <v>0</v>
      </c>
      <c r="BV66" s="184">
        <v>5151917.5093459487</v>
      </c>
      <c r="BW66" s="184">
        <v>242626.12380825001</v>
      </c>
      <c r="BX66" s="184">
        <v>4797647.6230057497</v>
      </c>
      <c r="BY66" s="184">
        <v>1433728.46</v>
      </c>
      <c r="BZ66" s="184">
        <v>9265</v>
      </c>
      <c r="CA66" s="184">
        <v>130636.28000000001</v>
      </c>
      <c r="CB66" s="184">
        <v>0</v>
      </c>
      <c r="CC66" s="184">
        <v>60090231.533662751</v>
      </c>
      <c r="CD66" s="245" t="s">
        <v>221</v>
      </c>
      <c r="CE66" s="195">
        <v>159355617.95197171</v>
      </c>
      <c r="CF66" s="248"/>
    </row>
    <row r="67" spans="1:84" ht="12.65" customHeight="1" x14ac:dyDescent="0.35">
      <c r="A67" s="171" t="s">
        <v>6</v>
      </c>
      <c r="B67" s="175"/>
      <c r="C67" s="195">
        <v>528453</v>
      </c>
      <c r="D67" s="195">
        <v>0</v>
      </c>
      <c r="E67" s="195">
        <v>4055916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v>0</v>
      </c>
      <c r="N67" s="195">
        <v>0</v>
      </c>
      <c r="O67" s="195">
        <v>914229</v>
      </c>
      <c r="P67" s="195">
        <v>5902971</v>
      </c>
      <c r="Q67" s="195">
        <v>373406</v>
      </c>
      <c r="R67" s="195">
        <v>4894</v>
      </c>
      <c r="S67" s="195">
        <v>460460</v>
      </c>
      <c r="T67" s="195">
        <v>0</v>
      </c>
      <c r="U67" s="195">
        <v>637312</v>
      </c>
      <c r="V67" s="195">
        <v>164379</v>
      </c>
      <c r="W67" s="195">
        <v>99915</v>
      </c>
      <c r="X67" s="195">
        <v>0</v>
      </c>
      <c r="Y67" s="195">
        <v>2723682</v>
      </c>
      <c r="Z67" s="195">
        <v>635660</v>
      </c>
      <c r="AA67" s="195">
        <v>134761</v>
      </c>
      <c r="AB67" s="195">
        <v>527847</v>
      </c>
      <c r="AC67" s="195">
        <v>478238</v>
      </c>
      <c r="AD67" s="195">
        <v>34176</v>
      </c>
      <c r="AE67" s="195">
        <v>932257</v>
      </c>
      <c r="AF67" s="195">
        <v>0</v>
      </c>
      <c r="AG67" s="195">
        <v>1348256</v>
      </c>
      <c r="AH67" s="195">
        <v>0</v>
      </c>
      <c r="AI67" s="195">
        <v>0</v>
      </c>
      <c r="AJ67" s="195">
        <v>4877721</v>
      </c>
      <c r="AK67" s="195">
        <v>197504</v>
      </c>
      <c r="AL67" s="195">
        <v>64977</v>
      </c>
      <c r="AM67" s="195">
        <v>0</v>
      </c>
      <c r="AN67" s="195">
        <v>0</v>
      </c>
      <c r="AO67" s="195">
        <v>0</v>
      </c>
      <c r="AP67" s="195">
        <v>3351015</v>
      </c>
      <c r="AQ67" s="195">
        <v>0</v>
      </c>
      <c r="AR67" s="195">
        <v>0</v>
      </c>
      <c r="AS67" s="195">
        <v>0</v>
      </c>
      <c r="AT67" s="195">
        <v>0</v>
      </c>
      <c r="AU67" s="195">
        <v>0</v>
      </c>
      <c r="AV67" s="195">
        <v>133709</v>
      </c>
      <c r="AW67" s="195">
        <v>0</v>
      </c>
      <c r="AX67" s="195">
        <v>0</v>
      </c>
      <c r="AY67" s="195">
        <v>995917</v>
      </c>
      <c r="AZ67" s="195">
        <v>0</v>
      </c>
      <c r="BA67" s="195">
        <v>156873</v>
      </c>
      <c r="BB67" s="195">
        <v>48268</v>
      </c>
      <c r="BC67" s="195">
        <v>6603</v>
      </c>
      <c r="BD67" s="195">
        <v>2219929</v>
      </c>
      <c r="BE67" s="195">
        <v>3943570</v>
      </c>
      <c r="BF67" s="195">
        <v>460586</v>
      </c>
      <c r="BG67" s="195">
        <v>81472</v>
      </c>
      <c r="BH67" s="195">
        <v>0</v>
      </c>
      <c r="BI67" s="195">
        <v>0</v>
      </c>
      <c r="BJ67" s="195">
        <v>0</v>
      </c>
      <c r="BK67" s="195">
        <v>3945</v>
      </c>
      <c r="BL67" s="195">
        <v>939</v>
      </c>
      <c r="BM67" s="195">
        <v>0</v>
      </c>
      <c r="BN67" s="195">
        <v>587579</v>
      </c>
      <c r="BO67" s="195">
        <v>0</v>
      </c>
      <c r="BP67" s="195">
        <v>0</v>
      </c>
      <c r="BQ67" s="195">
        <v>0</v>
      </c>
      <c r="BR67" s="195">
        <v>0</v>
      </c>
      <c r="BS67" s="195">
        <v>179361</v>
      </c>
      <c r="BT67" s="195">
        <v>0</v>
      </c>
      <c r="BU67" s="195">
        <v>113414</v>
      </c>
      <c r="BV67" s="195">
        <v>358293</v>
      </c>
      <c r="BW67" s="195">
        <v>0</v>
      </c>
      <c r="BX67" s="195">
        <v>0</v>
      </c>
      <c r="BY67" s="195">
        <v>268413</v>
      </c>
      <c r="BZ67" s="195">
        <v>9157</v>
      </c>
      <c r="CA67" s="195">
        <v>82138</v>
      </c>
      <c r="CB67" s="195">
        <v>0</v>
      </c>
      <c r="CC67" s="195">
        <v>91683</v>
      </c>
      <c r="CD67" s="245" t="s">
        <v>221</v>
      </c>
      <c r="CE67" s="195">
        <v>38189878</v>
      </c>
      <c r="CF67" s="248"/>
    </row>
    <row r="68" spans="1:84" ht="12.65" customHeight="1" x14ac:dyDescent="0.35">
      <c r="A68" s="171" t="s">
        <v>240</v>
      </c>
      <c r="B68" s="175"/>
      <c r="C68" s="184">
        <v>20202.900000000001</v>
      </c>
      <c r="D68" s="184">
        <v>0</v>
      </c>
      <c r="E68" s="184">
        <v>42810.039999999994</v>
      </c>
      <c r="F68" s="184">
        <v>0</v>
      </c>
      <c r="G68" s="184">
        <v>0</v>
      </c>
      <c r="H68" s="184">
        <v>398.81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11176.75</v>
      </c>
      <c r="P68" s="184">
        <v>1249480.82</v>
      </c>
      <c r="Q68" s="184">
        <v>2706.04</v>
      </c>
      <c r="R68" s="184">
        <v>2688.7999999999997</v>
      </c>
      <c r="S68" s="184">
        <v>93710.36</v>
      </c>
      <c r="T68" s="184">
        <v>0</v>
      </c>
      <c r="U68" s="184">
        <v>72417.239999999991</v>
      </c>
      <c r="V68" s="184">
        <v>0</v>
      </c>
      <c r="W68" s="184">
        <v>1791.5</v>
      </c>
      <c r="X68" s="184">
        <v>0</v>
      </c>
      <c r="Y68" s="184">
        <v>1058104.2600000002</v>
      </c>
      <c r="Z68" s="184">
        <v>9520.36</v>
      </c>
      <c r="AA68" s="184">
        <v>401.86999999999995</v>
      </c>
      <c r="AB68" s="184">
        <v>40686.969999999994</v>
      </c>
      <c r="AC68" s="184">
        <v>312312.03999999998</v>
      </c>
      <c r="AD68" s="184">
        <v>0</v>
      </c>
      <c r="AE68" s="184">
        <v>326102.04000000004</v>
      </c>
      <c r="AF68" s="184">
        <v>0</v>
      </c>
      <c r="AG68" s="184">
        <v>24717.440000000002</v>
      </c>
      <c r="AH68" s="184">
        <v>0</v>
      </c>
      <c r="AI68" s="184">
        <v>0</v>
      </c>
      <c r="AJ68" s="184">
        <v>8513056.2200000007</v>
      </c>
      <c r="AK68" s="184">
        <v>151994.31999999998</v>
      </c>
      <c r="AL68" s="184">
        <v>95746.78</v>
      </c>
      <c r="AM68" s="184">
        <v>0</v>
      </c>
      <c r="AN68" s="184">
        <v>0</v>
      </c>
      <c r="AO68" s="184">
        <v>0</v>
      </c>
      <c r="AP68" s="184">
        <v>650062.00000000012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1908.3</v>
      </c>
      <c r="AW68" s="184">
        <v>0</v>
      </c>
      <c r="AX68" s="184">
        <v>0</v>
      </c>
      <c r="AY68" s="184">
        <v>24417.970000000005</v>
      </c>
      <c r="AZ68" s="184">
        <v>0</v>
      </c>
      <c r="BA68" s="184">
        <v>0</v>
      </c>
      <c r="BB68" s="184">
        <v>0</v>
      </c>
      <c r="BC68" s="184">
        <v>1291.7800000000002</v>
      </c>
      <c r="BD68" s="184">
        <v>473458.06000000006</v>
      </c>
      <c r="BE68" s="184">
        <v>636774.41</v>
      </c>
      <c r="BF68" s="184">
        <v>7720.3400000000011</v>
      </c>
      <c r="BG68" s="184">
        <v>2456.3799999999997</v>
      </c>
      <c r="BH68" s="184">
        <v>0</v>
      </c>
      <c r="BI68" s="184">
        <v>21575.77</v>
      </c>
      <c r="BJ68" s="184">
        <v>0</v>
      </c>
      <c r="BK68" s="184">
        <v>15978.629999999997</v>
      </c>
      <c r="BL68" s="184">
        <v>16414.64</v>
      </c>
      <c r="BM68" s="184">
        <v>0</v>
      </c>
      <c r="BN68" s="184">
        <v>595822.72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11330.820000000002</v>
      </c>
      <c r="BW68" s="184">
        <v>0</v>
      </c>
      <c r="BX68" s="184">
        <v>0</v>
      </c>
      <c r="BY68" s="184">
        <v>36652.35</v>
      </c>
      <c r="BZ68" s="184">
        <v>0</v>
      </c>
      <c r="CA68" s="184">
        <v>43155.679999999993</v>
      </c>
      <c r="CB68" s="184">
        <v>0</v>
      </c>
      <c r="CC68" s="184">
        <v>605646.14999999991</v>
      </c>
      <c r="CD68" s="245" t="s">
        <v>221</v>
      </c>
      <c r="CE68" s="195">
        <v>15174691.560000004</v>
      </c>
      <c r="CF68" s="248"/>
    </row>
    <row r="69" spans="1:84" ht="12.65" customHeight="1" x14ac:dyDescent="0.35">
      <c r="A69" s="171" t="s">
        <v>241</v>
      </c>
      <c r="B69" s="175"/>
      <c r="C69" s="184">
        <v>1903.5</v>
      </c>
      <c r="D69" s="184">
        <v>0</v>
      </c>
      <c r="E69" s="184">
        <v>145922.38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32278.51</v>
      </c>
      <c r="P69" s="184">
        <v>108136.71</v>
      </c>
      <c r="Q69" s="184">
        <v>11484.279999999999</v>
      </c>
      <c r="R69" s="184">
        <v>595</v>
      </c>
      <c r="S69" s="184">
        <v>22972.11</v>
      </c>
      <c r="T69" s="184">
        <v>0</v>
      </c>
      <c r="U69" s="184">
        <v>120689.70999999999</v>
      </c>
      <c r="V69" s="184">
        <v>0</v>
      </c>
      <c r="W69" s="184">
        <v>659.23</v>
      </c>
      <c r="X69" s="184">
        <v>0</v>
      </c>
      <c r="Y69" s="184">
        <v>79693.25</v>
      </c>
      <c r="Z69" s="184">
        <v>5459.5499999999993</v>
      </c>
      <c r="AA69" s="184">
        <v>142.23000000000002</v>
      </c>
      <c r="AB69" s="184">
        <v>65055.18</v>
      </c>
      <c r="AC69" s="184">
        <v>19081.540000000005</v>
      </c>
      <c r="AD69" s="184">
        <v>0</v>
      </c>
      <c r="AE69" s="184">
        <v>7848.4600000000009</v>
      </c>
      <c r="AF69" s="184">
        <v>0</v>
      </c>
      <c r="AG69" s="184">
        <v>80682.36</v>
      </c>
      <c r="AH69" s="184">
        <v>0</v>
      </c>
      <c r="AI69" s="184">
        <v>0</v>
      </c>
      <c r="AJ69" s="184">
        <v>3074901.9799999995</v>
      </c>
      <c r="AK69" s="184">
        <v>1480.44</v>
      </c>
      <c r="AL69" s="184">
        <v>1335.82</v>
      </c>
      <c r="AM69" s="184">
        <v>0</v>
      </c>
      <c r="AN69" s="184">
        <v>0</v>
      </c>
      <c r="AO69" s="184">
        <v>0</v>
      </c>
      <c r="AP69" s="184">
        <v>55695.01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-277220.34000000003</v>
      </c>
      <c r="AW69" s="184">
        <v>0</v>
      </c>
      <c r="AX69" s="184">
        <v>0</v>
      </c>
      <c r="AY69" s="184">
        <v>39301.060000000005</v>
      </c>
      <c r="AZ69" s="184">
        <v>0</v>
      </c>
      <c r="BA69" s="184">
        <v>0</v>
      </c>
      <c r="BB69" s="184">
        <v>0</v>
      </c>
      <c r="BC69" s="184">
        <v>0</v>
      </c>
      <c r="BD69" s="184">
        <v>0</v>
      </c>
      <c r="BE69" s="184">
        <v>176906.56</v>
      </c>
      <c r="BF69" s="184">
        <v>7988.8500000000013</v>
      </c>
      <c r="BG69" s="184">
        <v>0</v>
      </c>
      <c r="BH69" s="184">
        <v>0</v>
      </c>
      <c r="BI69" s="184">
        <v>499.37</v>
      </c>
      <c r="BJ69" s="184">
        <v>0</v>
      </c>
      <c r="BK69" s="184">
        <v>0</v>
      </c>
      <c r="BL69" s="184">
        <v>62.01</v>
      </c>
      <c r="BM69" s="184">
        <v>0</v>
      </c>
      <c r="BN69" s="184">
        <v>976733.24000000011</v>
      </c>
      <c r="BO69" s="184">
        <v>0</v>
      </c>
      <c r="BP69" s="184">
        <v>0</v>
      </c>
      <c r="BQ69" s="184">
        <v>0</v>
      </c>
      <c r="BR69" s="184">
        <v>273831.60000000003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71450.970000000016</v>
      </c>
      <c r="BZ69" s="184">
        <v>1631.16</v>
      </c>
      <c r="CA69" s="184">
        <v>16067.099999999999</v>
      </c>
      <c r="CB69" s="184">
        <v>0</v>
      </c>
      <c r="CC69" s="184">
        <v>372.78</v>
      </c>
      <c r="CD69" s="184">
        <v>9920625.6799999997</v>
      </c>
      <c r="CE69" s="195">
        <v>15044267.289999999</v>
      </c>
      <c r="CF69" s="248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1318.22</v>
      </c>
      <c r="P70" s="184">
        <v>9058.5</v>
      </c>
      <c r="Q70" s="184">
        <v>0</v>
      </c>
      <c r="R70" s="184">
        <v>0</v>
      </c>
      <c r="S70" s="184">
        <v>0</v>
      </c>
      <c r="T70" s="184">
        <v>0</v>
      </c>
      <c r="U70" s="184">
        <v>227251.84</v>
      </c>
      <c r="V70" s="184">
        <v>0</v>
      </c>
      <c r="W70" s="184">
        <v>0</v>
      </c>
      <c r="X70" s="184">
        <v>0</v>
      </c>
      <c r="Y70" s="184">
        <v>11319.81</v>
      </c>
      <c r="Z70" s="184">
        <v>1725</v>
      </c>
      <c r="AA70" s="184">
        <v>0</v>
      </c>
      <c r="AB70" s="184">
        <v>0</v>
      </c>
      <c r="AC70" s="184">
        <v>0</v>
      </c>
      <c r="AD70" s="184">
        <v>12488.15</v>
      </c>
      <c r="AE70" s="184">
        <v>3505.2299999999996</v>
      </c>
      <c r="AF70" s="184">
        <v>0</v>
      </c>
      <c r="AG70" s="184">
        <v>91000</v>
      </c>
      <c r="AH70" s="184">
        <v>0</v>
      </c>
      <c r="AI70" s="184">
        <v>0</v>
      </c>
      <c r="AJ70" s="184">
        <v>4055980.94</v>
      </c>
      <c r="AK70" s="184">
        <v>2961.67</v>
      </c>
      <c r="AL70" s="184">
        <v>2000.08</v>
      </c>
      <c r="AM70" s="184">
        <v>0</v>
      </c>
      <c r="AN70" s="184">
        <v>0</v>
      </c>
      <c r="AO70" s="184">
        <v>0</v>
      </c>
      <c r="AP70" s="184">
        <v>1301689.73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15408.13</v>
      </c>
      <c r="AW70" s="184">
        <v>0</v>
      </c>
      <c r="AX70" s="184">
        <v>0</v>
      </c>
      <c r="AY70" s="184">
        <v>1765836.77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0</v>
      </c>
      <c r="BF70" s="184">
        <v>0</v>
      </c>
      <c r="BG70" s="184">
        <v>0</v>
      </c>
      <c r="BH70" s="184">
        <v>0</v>
      </c>
      <c r="BI70" s="184">
        <v>146168.03</v>
      </c>
      <c r="BJ70" s="184">
        <v>0</v>
      </c>
      <c r="BK70" s="184">
        <v>0</v>
      </c>
      <c r="BL70" s="184">
        <v>0</v>
      </c>
      <c r="BM70" s="184">
        <v>0</v>
      </c>
      <c r="BN70" s="184">
        <v>467947.37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2791.59</v>
      </c>
      <c r="BW70" s="184">
        <v>386391.15</v>
      </c>
      <c r="BX70" s="184">
        <v>0</v>
      </c>
      <c r="BY70" s="184">
        <v>352490.05</v>
      </c>
      <c r="BZ70" s="184">
        <v>0</v>
      </c>
      <c r="CA70" s="184">
        <v>35.000000000000007</v>
      </c>
      <c r="CB70" s="184">
        <v>0</v>
      </c>
      <c r="CC70" s="184">
        <v>74975</v>
      </c>
      <c r="CD70" s="184">
        <v>11946085.300000001</v>
      </c>
      <c r="CE70" s="195">
        <v>20878427.560000002</v>
      </c>
      <c r="CF70" s="248"/>
    </row>
    <row r="71" spans="1:84" ht="12.65" customHeight="1" x14ac:dyDescent="0.35">
      <c r="A71" s="171" t="s">
        <v>243</v>
      </c>
      <c r="B71" s="175"/>
      <c r="C71" s="195">
        <v>10593458.529999999</v>
      </c>
      <c r="D71" s="195">
        <v>0</v>
      </c>
      <c r="E71" s="195">
        <v>58556441.150000013</v>
      </c>
      <c r="F71" s="195">
        <v>0</v>
      </c>
      <c r="G71" s="195">
        <v>0</v>
      </c>
      <c r="H71" s="195">
        <v>715.07999999999993</v>
      </c>
      <c r="I71" s="195">
        <v>0</v>
      </c>
      <c r="J71" s="195">
        <v>0</v>
      </c>
      <c r="K71" s="195">
        <v>0</v>
      </c>
      <c r="L71" s="195">
        <v>0</v>
      </c>
      <c r="M71" s="195">
        <v>0</v>
      </c>
      <c r="N71" s="195">
        <v>0</v>
      </c>
      <c r="O71" s="195">
        <v>13437668.41</v>
      </c>
      <c r="P71" s="195">
        <v>45847889.230000004</v>
      </c>
      <c r="Q71" s="195">
        <v>6985695.7000000011</v>
      </c>
      <c r="R71" s="195">
        <v>1500047.3699999999</v>
      </c>
      <c r="S71" s="195">
        <v>2081053.6243250007</v>
      </c>
      <c r="T71" s="195">
        <v>0</v>
      </c>
      <c r="U71" s="195">
        <v>15323169.450000001</v>
      </c>
      <c r="V71" s="195">
        <v>1186698.48</v>
      </c>
      <c r="W71" s="195">
        <v>924998.70000000007</v>
      </c>
      <c r="X71" s="195">
        <v>0</v>
      </c>
      <c r="Y71" s="195">
        <v>42045074.289999992</v>
      </c>
      <c r="Z71" s="195">
        <v>4941343.43</v>
      </c>
      <c r="AA71" s="195">
        <v>1149465.01</v>
      </c>
      <c r="AB71" s="195">
        <v>20779029.439999998</v>
      </c>
      <c r="AC71" s="195">
        <v>6879542.71</v>
      </c>
      <c r="AD71" s="195">
        <v>1097548.7400000002</v>
      </c>
      <c r="AE71" s="195">
        <v>4604051.4000000004</v>
      </c>
      <c r="AF71" s="195">
        <v>0</v>
      </c>
      <c r="AG71" s="195">
        <v>22025999.486168943</v>
      </c>
      <c r="AH71" s="195">
        <v>0</v>
      </c>
      <c r="AI71" s="195">
        <v>0</v>
      </c>
      <c r="AJ71" s="195">
        <v>162600052.47999999</v>
      </c>
      <c r="AK71" s="195">
        <v>1598237.19</v>
      </c>
      <c r="AL71" s="195">
        <v>784227.79</v>
      </c>
      <c r="AM71" s="195">
        <v>0</v>
      </c>
      <c r="AN71" s="195">
        <v>0</v>
      </c>
      <c r="AO71" s="195">
        <v>0</v>
      </c>
      <c r="AP71" s="195">
        <v>51592031.570000008</v>
      </c>
      <c r="AQ71" s="195">
        <v>0</v>
      </c>
      <c r="AR71" s="195">
        <v>129810.49500000002</v>
      </c>
      <c r="AS71" s="195">
        <v>0</v>
      </c>
      <c r="AT71" s="195">
        <v>0</v>
      </c>
      <c r="AU71" s="195">
        <v>0</v>
      </c>
      <c r="AV71" s="195">
        <v>4868557.3</v>
      </c>
      <c r="AW71" s="195">
        <v>0</v>
      </c>
      <c r="AX71" s="195">
        <v>0</v>
      </c>
      <c r="AY71" s="195">
        <v>6880304.4900000021</v>
      </c>
      <c r="AZ71" s="195">
        <v>0</v>
      </c>
      <c r="BA71" s="195">
        <v>318590.40999999997</v>
      </c>
      <c r="BB71" s="195">
        <v>48268</v>
      </c>
      <c r="BC71" s="195">
        <v>1257463.51</v>
      </c>
      <c r="BD71" s="195">
        <v>2693387.06</v>
      </c>
      <c r="BE71" s="195">
        <v>18189119.061999999</v>
      </c>
      <c r="BF71" s="195">
        <v>5202055.2799999993</v>
      </c>
      <c r="BG71" s="195">
        <v>349760.21</v>
      </c>
      <c r="BH71" s="195">
        <v>0</v>
      </c>
      <c r="BI71" s="195">
        <v>-29356.940000000002</v>
      </c>
      <c r="BJ71" s="195">
        <v>0</v>
      </c>
      <c r="BK71" s="195">
        <v>8002783.4777212506</v>
      </c>
      <c r="BL71" s="195">
        <v>3876323.4587513171</v>
      </c>
      <c r="BM71" s="195">
        <v>0</v>
      </c>
      <c r="BN71" s="195">
        <v>11089485.128182502</v>
      </c>
      <c r="BO71" s="195">
        <v>0</v>
      </c>
      <c r="BP71" s="195">
        <v>0</v>
      </c>
      <c r="BQ71" s="195">
        <v>0</v>
      </c>
      <c r="BR71" s="195">
        <v>286666.22000000003</v>
      </c>
      <c r="BS71" s="195">
        <v>179361</v>
      </c>
      <c r="BT71" s="195">
        <v>0</v>
      </c>
      <c r="BU71" s="195">
        <v>113414</v>
      </c>
      <c r="BV71" s="195">
        <v>5520596.2093459489</v>
      </c>
      <c r="BW71" s="195">
        <v>-119855.86619175004</v>
      </c>
      <c r="BX71" s="195">
        <v>4797647.6230057497</v>
      </c>
      <c r="BY71" s="195">
        <v>6250085.25</v>
      </c>
      <c r="BZ71" s="195">
        <v>2942027.7100000004</v>
      </c>
      <c r="CA71" s="195">
        <v>1591659.34</v>
      </c>
      <c r="CB71" s="195">
        <v>0</v>
      </c>
      <c r="CC71" s="195">
        <v>63166719.053662755</v>
      </c>
      <c r="CD71" s="241">
        <v>-2025459.620000001</v>
      </c>
      <c r="CE71" s="195">
        <v>622113851.12197161</v>
      </c>
      <c r="CF71" s="248"/>
    </row>
    <row r="72" spans="1:84" ht="12.65" customHeight="1" x14ac:dyDescent="0.3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5" customHeight="1" x14ac:dyDescent="0.35">
      <c r="A73" s="171" t="s">
        <v>245</v>
      </c>
      <c r="B73" s="175"/>
      <c r="C73" s="184">
        <v>39803770.270000003</v>
      </c>
      <c r="D73" s="184">
        <v>0</v>
      </c>
      <c r="E73" s="184">
        <v>221202881.27999991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58976022.239999995</v>
      </c>
      <c r="P73" s="184">
        <v>211206944.19999999</v>
      </c>
      <c r="Q73" s="184">
        <v>15260116.159999998</v>
      </c>
      <c r="R73" s="184">
        <v>7092955.6000000006</v>
      </c>
      <c r="S73" s="184">
        <v>0</v>
      </c>
      <c r="T73" s="184">
        <v>0</v>
      </c>
      <c r="U73" s="184">
        <v>68906934.230000004</v>
      </c>
      <c r="V73" s="184">
        <v>23204151.43</v>
      </c>
      <c r="W73" s="184">
        <v>7016612.0300000012</v>
      </c>
      <c r="X73" s="184">
        <v>0</v>
      </c>
      <c r="Y73" s="184">
        <v>177825251.30999997</v>
      </c>
      <c r="Z73" s="184">
        <v>2622770.1800000002</v>
      </c>
      <c r="AA73" s="184">
        <v>5811664.0700000003</v>
      </c>
      <c r="AB73" s="184">
        <v>151028761.21000007</v>
      </c>
      <c r="AC73" s="184">
        <v>41236474.899999999</v>
      </c>
      <c r="AD73" s="184">
        <v>3805030.09</v>
      </c>
      <c r="AE73" s="184">
        <v>5454932.4399999995</v>
      </c>
      <c r="AF73" s="184">
        <v>0</v>
      </c>
      <c r="AG73" s="184">
        <v>54646880.149999999</v>
      </c>
      <c r="AH73" s="184">
        <v>0</v>
      </c>
      <c r="AI73" s="184">
        <v>0</v>
      </c>
      <c r="AJ73" s="184">
        <v>1073443.8199999998</v>
      </c>
      <c r="AK73" s="184">
        <v>3626879.7</v>
      </c>
      <c r="AL73" s="184">
        <v>1585841.9799999995</v>
      </c>
      <c r="AM73" s="184">
        <v>0</v>
      </c>
      <c r="AN73" s="184">
        <v>0</v>
      </c>
      <c r="AO73" s="184">
        <v>0</v>
      </c>
      <c r="AP73" s="184">
        <v>805266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v>1102193583.29</v>
      </c>
      <c r="CF73" s="248"/>
    </row>
    <row r="74" spans="1:84" ht="12.65" customHeight="1" x14ac:dyDescent="0.35">
      <c r="A74" s="171" t="s">
        <v>246</v>
      </c>
      <c r="B74" s="175"/>
      <c r="C74" s="184">
        <v>180852.16</v>
      </c>
      <c r="D74" s="184">
        <v>0</v>
      </c>
      <c r="E74" s="184">
        <v>23071082.07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3552385.26</v>
      </c>
      <c r="P74" s="184">
        <v>210767062.53000003</v>
      </c>
      <c r="Q74" s="184">
        <v>36829100.350000001</v>
      </c>
      <c r="R74" s="184">
        <v>13695580.390000001</v>
      </c>
      <c r="S74" s="184">
        <v>0</v>
      </c>
      <c r="T74" s="184">
        <v>0</v>
      </c>
      <c r="U74" s="184">
        <v>38613515.379999995</v>
      </c>
      <c r="V74" s="184">
        <v>13102001.069999998</v>
      </c>
      <c r="W74" s="184">
        <v>14154411.440000001</v>
      </c>
      <c r="X74" s="184">
        <v>0</v>
      </c>
      <c r="Y74" s="184">
        <v>291202978.75</v>
      </c>
      <c r="Z74" s="184">
        <v>43752212</v>
      </c>
      <c r="AA74" s="184">
        <v>11598172.32</v>
      </c>
      <c r="AB74" s="184">
        <v>106127689.60000001</v>
      </c>
      <c r="AC74" s="184">
        <v>9804891.6899999995</v>
      </c>
      <c r="AD74" s="184">
        <v>207248.34999999998</v>
      </c>
      <c r="AE74" s="184">
        <v>7669402.3600000013</v>
      </c>
      <c r="AF74" s="184">
        <v>0</v>
      </c>
      <c r="AG74" s="184">
        <v>206281095.30999997</v>
      </c>
      <c r="AH74" s="184">
        <v>0</v>
      </c>
      <c r="AI74" s="184">
        <v>0</v>
      </c>
      <c r="AJ74" s="184">
        <v>269019550.50999999</v>
      </c>
      <c r="AK74" s="184">
        <v>3298096.92</v>
      </c>
      <c r="AL74" s="184">
        <v>1854787.7899999996</v>
      </c>
      <c r="AM74" s="184">
        <v>0</v>
      </c>
      <c r="AN74" s="184">
        <v>0</v>
      </c>
      <c r="AO74" s="184">
        <v>0</v>
      </c>
      <c r="AP74" s="184">
        <v>393340809.79000008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4245764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v>1702368690.0400004</v>
      </c>
      <c r="CF74" s="248"/>
    </row>
    <row r="75" spans="1:84" ht="12.65" customHeight="1" x14ac:dyDescent="0.35">
      <c r="A75" s="171" t="s">
        <v>247</v>
      </c>
      <c r="B75" s="175"/>
      <c r="C75" s="195">
        <v>39984622.43</v>
      </c>
      <c r="D75" s="195">
        <v>0</v>
      </c>
      <c r="E75" s="195">
        <v>244273963.3499999</v>
      </c>
      <c r="F75" s="195">
        <v>0</v>
      </c>
      <c r="G75" s="195">
        <v>0</v>
      </c>
      <c r="H75" s="195">
        <v>0</v>
      </c>
      <c r="I75" s="195">
        <v>0</v>
      </c>
      <c r="J75" s="195">
        <v>0</v>
      </c>
      <c r="K75" s="195">
        <v>0</v>
      </c>
      <c r="L75" s="195">
        <v>0</v>
      </c>
      <c r="M75" s="195">
        <v>0</v>
      </c>
      <c r="N75" s="195">
        <v>0</v>
      </c>
      <c r="O75" s="195">
        <v>62528407.499999993</v>
      </c>
      <c r="P75" s="195">
        <v>421974006.73000002</v>
      </c>
      <c r="Q75" s="195">
        <v>52089216.509999998</v>
      </c>
      <c r="R75" s="195">
        <v>20788535.990000002</v>
      </c>
      <c r="S75" s="195">
        <v>0</v>
      </c>
      <c r="T75" s="195">
        <v>0</v>
      </c>
      <c r="U75" s="195">
        <v>107520449.61</v>
      </c>
      <c r="V75" s="195">
        <v>36306152.5</v>
      </c>
      <c r="W75" s="195">
        <v>21171023.470000003</v>
      </c>
      <c r="X75" s="195">
        <v>0</v>
      </c>
      <c r="Y75" s="195">
        <v>469028230.05999994</v>
      </c>
      <c r="Z75" s="195">
        <v>46374982.18</v>
      </c>
      <c r="AA75" s="195">
        <v>17409836.390000001</v>
      </c>
      <c r="AB75" s="195">
        <v>257156450.81000006</v>
      </c>
      <c r="AC75" s="195">
        <v>51041366.589999996</v>
      </c>
      <c r="AD75" s="195">
        <v>4012278.44</v>
      </c>
      <c r="AE75" s="195">
        <v>13124334.800000001</v>
      </c>
      <c r="AF75" s="195">
        <v>0</v>
      </c>
      <c r="AG75" s="195">
        <v>260927975.45999998</v>
      </c>
      <c r="AH75" s="195">
        <v>0</v>
      </c>
      <c r="AI75" s="195">
        <v>0</v>
      </c>
      <c r="AJ75" s="195">
        <v>270092994.32999998</v>
      </c>
      <c r="AK75" s="195">
        <v>6924976.6200000001</v>
      </c>
      <c r="AL75" s="195">
        <v>3440629.7699999991</v>
      </c>
      <c r="AM75" s="195">
        <v>0</v>
      </c>
      <c r="AN75" s="195">
        <v>0</v>
      </c>
      <c r="AO75" s="195">
        <v>0</v>
      </c>
      <c r="AP75" s="195">
        <v>394146075.79000008</v>
      </c>
      <c r="AQ75" s="195">
        <v>0</v>
      </c>
      <c r="AR75" s="195">
        <v>0</v>
      </c>
      <c r="AS75" s="195">
        <v>0</v>
      </c>
      <c r="AT75" s="195">
        <v>0</v>
      </c>
      <c r="AU75" s="195">
        <v>0</v>
      </c>
      <c r="AV75" s="195">
        <v>4245764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v>2804562273.3299999</v>
      </c>
      <c r="CF75" s="248"/>
    </row>
    <row r="76" spans="1:84" ht="12.65" customHeight="1" x14ac:dyDescent="0.35">
      <c r="A76" s="171" t="s">
        <v>248</v>
      </c>
      <c r="B76" s="175"/>
      <c r="C76" s="184">
        <v>8800</v>
      </c>
      <c r="D76" s="184">
        <v>0</v>
      </c>
      <c r="E76" s="184">
        <v>90290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16041</v>
      </c>
      <c r="P76" s="184">
        <v>58788</v>
      </c>
      <c r="Q76" s="184">
        <v>8627</v>
      </c>
      <c r="R76" s="184">
        <v>116</v>
      </c>
      <c r="S76" s="184">
        <v>8419</v>
      </c>
      <c r="T76" s="184">
        <v>0</v>
      </c>
      <c r="U76" s="184">
        <v>13374</v>
      </c>
      <c r="V76" s="184">
        <v>0</v>
      </c>
      <c r="W76" s="184">
        <v>2192</v>
      </c>
      <c r="X76" s="184">
        <v>0</v>
      </c>
      <c r="Y76" s="184">
        <v>23073</v>
      </c>
      <c r="Z76" s="184">
        <v>11773</v>
      </c>
      <c r="AA76" s="184">
        <v>0</v>
      </c>
      <c r="AB76" s="184">
        <v>5552</v>
      </c>
      <c r="AC76" s="184">
        <v>7609</v>
      </c>
      <c r="AD76" s="184">
        <v>810</v>
      </c>
      <c r="AE76" s="184">
        <v>21850</v>
      </c>
      <c r="AF76" s="184">
        <v>0</v>
      </c>
      <c r="AG76" s="184">
        <v>28510</v>
      </c>
      <c r="AH76" s="184">
        <v>0</v>
      </c>
      <c r="AI76" s="184">
        <v>0</v>
      </c>
      <c r="AJ76" s="184">
        <v>0</v>
      </c>
      <c r="AK76" s="184">
        <v>4681</v>
      </c>
      <c r="AL76" s="184">
        <v>1540</v>
      </c>
      <c r="AM76" s="184">
        <v>0</v>
      </c>
      <c r="AN76" s="184">
        <v>0</v>
      </c>
      <c r="AO76" s="184">
        <v>0</v>
      </c>
      <c r="AP76" s="184">
        <v>63472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3169</v>
      </c>
      <c r="AW76" s="184">
        <v>0</v>
      </c>
      <c r="AX76" s="184">
        <v>0</v>
      </c>
      <c r="AY76" s="184">
        <v>19152</v>
      </c>
      <c r="AZ76" s="184">
        <v>0</v>
      </c>
      <c r="BA76" s="184">
        <v>3718</v>
      </c>
      <c r="BB76" s="184">
        <v>1144</v>
      </c>
      <c r="BC76" s="184">
        <v>0</v>
      </c>
      <c r="BD76" s="184">
        <v>52614</v>
      </c>
      <c r="BE76" s="184">
        <v>81349</v>
      </c>
      <c r="BF76" s="184">
        <v>10852</v>
      </c>
      <c r="BG76" s="184">
        <v>0</v>
      </c>
      <c r="BH76" s="184">
        <v>0</v>
      </c>
      <c r="BI76" s="184">
        <v>0</v>
      </c>
      <c r="BJ76" s="184">
        <v>0</v>
      </c>
      <c r="BK76" s="184">
        <v>0</v>
      </c>
      <c r="BL76" s="184">
        <v>0</v>
      </c>
      <c r="BM76" s="184">
        <v>0</v>
      </c>
      <c r="BN76" s="184">
        <v>10802</v>
      </c>
      <c r="BO76" s="184">
        <v>0</v>
      </c>
      <c r="BP76" s="184">
        <v>0</v>
      </c>
      <c r="BQ76" s="184">
        <v>0</v>
      </c>
      <c r="BR76" s="184">
        <v>0</v>
      </c>
      <c r="BS76" s="184">
        <v>4251</v>
      </c>
      <c r="BT76" s="184">
        <v>0</v>
      </c>
      <c r="BU76" s="184">
        <v>2688</v>
      </c>
      <c r="BV76" s="184">
        <v>7535</v>
      </c>
      <c r="BW76" s="184">
        <v>0</v>
      </c>
      <c r="BX76" s="184">
        <v>0</v>
      </c>
      <c r="BY76" s="184">
        <v>2637</v>
      </c>
      <c r="BZ76" s="184">
        <v>0</v>
      </c>
      <c r="CA76" s="184">
        <v>1853</v>
      </c>
      <c r="CB76" s="184">
        <v>0</v>
      </c>
      <c r="CC76" s="184">
        <v>0</v>
      </c>
      <c r="CD76" s="245" t="s">
        <v>221</v>
      </c>
      <c r="CE76" s="195">
        <v>577281</v>
      </c>
      <c r="CF76" s="195">
        <v>0</v>
      </c>
    </row>
    <row r="77" spans="1:84" ht="12.65" customHeight="1" x14ac:dyDescent="0.35">
      <c r="A77" s="171" t="s">
        <v>249</v>
      </c>
      <c r="B77" s="175"/>
      <c r="C77" s="184">
        <v>6172</v>
      </c>
      <c r="D77" s="184">
        <v>0</v>
      </c>
      <c r="E77" s="184">
        <v>172250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10268</v>
      </c>
      <c r="P77" s="184">
        <v>5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11807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5">
        <v>200502</v>
      </c>
      <c r="CF77" s="195">
        <v>0</v>
      </c>
    </row>
    <row r="78" spans="1:84" ht="12.65" customHeight="1" x14ac:dyDescent="0.35">
      <c r="A78" s="171" t="s">
        <v>250</v>
      </c>
      <c r="B78" s="175"/>
      <c r="C78" s="184">
        <v>2532.0644949715784</v>
      </c>
      <c r="D78" s="184">
        <v>0</v>
      </c>
      <c r="E78" s="184">
        <v>25979.557187611797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4616</v>
      </c>
      <c r="P78" s="184">
        <v>16915.341764816945</v>
      </c>
      <c r="Q78" s="184">
        <v>2482.2864088772508</v>
      </c>
      <c r="R78" s="184">
        <v>33.377213797352617</v>
      </c>
      <c r="S78" s="184">
        <v>2422.4376117233769</v>
      </c>
      <c r="T78" s="184">
        <v>0</v>
      </c>
      <c r="U78" s="184">
        <v>3848.1625631533966</v>
      </c>
      <c r="V78" s="184">
        <v>0</v>
      </c>
      <c r="W78" s="184">
        <v>630.71424692928406</v>
      </c>
      <c r="X78" s="184">
        <v>0</v>
      </c>
      <c r="Y78" s="184">
        <v>6638.9004650544575</v>
      </c>
      <c r="Z78" s="184">
        <v>3387.49946582959</v>
      </c>
      <c r="AA78" s="184">
        <v>0</v>
      </c>
      <c r="AB78" s="184">
        <v>1597.5025086457049</v>
      </c>
      <c r="AC78" s="184">
        <v>2189.3725843453112</v>
      </c>
      <c r="AD78" s="184">
        <v>233.06502737806576</v>
      </c>
      <c r="AE78" s="184">
        <v>6287.0010471737487</v>
      </c>
      <c r="AF78" s="184">
        <v>0</v>
      </c>
      <c r="AG78" s="184">
        <v>8203.3134945045094</v>
      </c>
      <c r="AH78" s="184">
        <v>0</v>
      </c>
      <c r="AI78" s="184">
        <v>0</v>
      </c>
      <c r="AJ78" s="184">
        <v>0</v>
      </c>
      <c r="AK78" s="184">
        <v>1346.8856705638589</v>
      </c>
      <c r="AL78" s="184">
        <v>443.11128662002619</v>
      </c>
      <c r="AM78" s="184">
        <v>0</v>
      </c>
      <c r="AN78" s="184">
        <v>0</v>
      </c>
      <c r="AO78" s="184">
        <v>0</v>
      </c>
      <c r="AP78" s="184">
        <v>18263.09063918591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911.8309527914696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1069.7972491254918</v>
      </c>
      <c r="BB78" s="184">
        <v>329.16838434630517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>
        <v>0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1223.159791832293</v>
      </c>
      <c r="BT78" s="184">
        <v>0</v>
      </c>
      <c r="BU78" s="184">
        <v>773.43060937313669</v>
      </c>
      <c r="BV78" s="184">
        <v>2168.0802238194137</v>
      </c>
      <c r="BW78" s="184">
        <v>0</v>
      </c>
      <c r="BX78" s="184">
        <v>0</v>
      </c>
      <c r="BY78" s="184">
        <v>758.75614468636945</v>
      </c>
      <c r="BZ78" s="184">
        <v>0</v>
      </c>
      <c r="CA78" s="184">
        <v>533.17221695253795</v>
      </c>
      <c r="CB78" s="184">
        <v>0</v>
      </c>
      <c r="CC78" s="245" t="s">
        <v>221</v>
      </c>
      <c r="CD78" s="245" t="s">
        <v>221</v>
      </c>
      <c r="CE78" s="195">
        <v>115817.07925410918</v>
      </c>
      <c r="CF78" s="195"/>
    </row>
    <row r="79" spans="1:84" ht="12.65" customHeight="1" x14ac:dyDescent="0.35">
      <c r="A79" s="171" t="s">
        <v>251</v>
      </c>
      <c r="B79" s="175"/>
      <c r="C79" s="223">
        <v>61803</v>
      </c>
      <c r="D79" s="184">
        <v>0</v>
      </c>
      <c r="E79" s="184">
        <v>639100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56644</v>
      </c>
      <c r="P79" s="184">
        <v>319469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96370</v>
      </c>
      <c r="Z79" s="184">
        <v>27548</v>
      </c>
      <c r="AA79" s="184">
        <v>0</v>
      </c>
      <c r="AB79" s="184">
        <v>0</v>
      </c>
      <c r="AC79" s="184">
        <v>15229</v>
      </c>
      <c r="AD79" s="184">
        <v>0</v>
      </c>
      <c r="AE79" s="184">
        <v>23195</v>
      </c>
      <c r="AF79" s="184">
        <v>0</v>
      </c>
      <c r="AG79" s="184">
        <v>483347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6612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22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5">
        <v>1729339</v>
      </c>
      <c r="CF79" s="195">
        <v>0</v>
      </c>
    </row>
    <row r="80" spans="1:84" ht="12.65" customHeight="1" x14ac:dyDescent="0.35">
      <c r="A80" s="171" t="s">
        <v>252</v>
      </c>
      <c r="B80" s="175"/>
      <c r="C80" s="184">
        <v>36.788572796934865</v>
      </c>
      <c r="D80" s="184">
        <v>0</v>
      </c>
      <c r="E80" s="184">
        <v>220.00319444444443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48.905287356321843</v>
      </c>
      <c r="P80" s="184">
        <v>27.713711685823757</v>
      </c>
      <c r="Q80" s="184">
        <v>30.36102011494253</v>
      </c>
      <c r="R80" s="184">
        <v>2.5108572796934867</v>
      </c>
      <c r="S80" s="184">
        <v>0</v>
      </c>
      <c r="T80" s="184">
        <v>0</v>
      </c>
      <c r="U80" s="184">
        <v>0</v>
      </c>
      <c r="V80" s="184">
        <v>0</v>
      </c>
      <c r="W80" s="184">
        <v>0</v>
      </c>
      <c r="X80" s="184">
        <v>0</v>
      </c>
      <c r="Y80" s="184">
        <v>18.808328544061304</v>
      </c>
      <c r="Z80" s="184">
        <v>2.2849760536398467</v>
      </c>
      <c r="AA80" s="184">
        <v>0</v>
      </c>
      <c r="AB80" s="184">
        <v>0</v>
      </c>
      <c r="AC80" s="184">
        <v>1.5444971264367815</v>
      </c>
      <c r="AD80" s="184">
        <v>0</v>
      </c>
      <c r="AE80" s="184">
        <v>0</v>
      </c>
      <c r="AF80" s="184">
        <v>0</v>
      </c>
      <c r="AG80" s="184">
        <v>48.765124521072792</v>
      </c>
      <c r="AH80" s="184">
        <v>0</v>
      </c>
      <c r="AI80" s="184">
        <v>0</v>
      </c>
      <c r="AJ80" s="184">
        <v>53.141511825817901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31.363146551724135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12.668400383141762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v>534.85862868405536</v>
      </c>
      <c r="CF80" s="251"/>
    </row>
    <row r="81" spans="1:5" ht="21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4" t="s">
        <v>1281</v>
      </c>
      <c r="D82" s="252"/>
      <c r="E82" s="175"/>
    </row>
    <row r="83" spans="1:5" ht="12.65" customHeight="1" x14ac:dyDescent="0.35">
      <c r="A83" s="173" t="s">
        <v>255</v>
      </c>
      <c r="B83" s="172" t="s">
        <v>256</v>
      </c>
      <c r="C83" s="285" t="s">
        <v>1282</v>
      </c>
      <c r="D83" s="252"/>
      <c r="E83" s="175"/>
    </row>
    <row r="84" spans="1:5" ht="12.65" customHeight="1" x14ac:dyDescent="0.35">
      <c r="A84" s="173" t="s">
        <v>257</v>
      </c>
      <c r="B84" s="172" t="s">
        <v>256</v>
      </c>
      <c r="C84" s="226" t="s">
        <v>1283</v>
      </c>
      <c r="D84" s="205"/>
      <c r="E84" s="204"/>
    </row>
    <row r="85" spans="1:5" ht="12.65" customHeight="1" x14ac:dyDescent="0.35">
      <c r="A85" s="173" t="s">
        <v>1250</v>
      </c>
      <c r="B85" s="172"/>
      <c r="C85" s="266" t="s">
        <v>1284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27" t="s">
        <v>1284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6" t="s">
        <v>1285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6" t="s">
        <v>1286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5" t="s">
        <v>1287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5" t="s">
        <v>1288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5" t="s">
        <v>1289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5" t="s">
        <v>1290</v>
      </c>
      <c r="D92" s="252"/>
      <c r="E92" s="175"/>
    </row>
    <row r="93" spans="1:5" ht="12.65" customHeight="1" x14ac:dyDescent="0.35">
      <c r="A93" s="173" t="s">
        <v>264</v>
      </c>
      <c r="B93" s="172" t="s">
        <v>256</v>
      </c>
      <c r="C93" s="285" t="s">
        <v>1291</v>
      </c>
      <c r="D93" s="252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3" t="s">
        <v>266</v>
      </c>
      <c r="B96" s="253"/>
      <c r="C96" s="253"/>
      <c r="D96" s="253"/>
      <c r="E96" s="253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3" t="s">
        <v>269</v>
      </c>
      <c r="B100" s="253"/>
      <c r="C100" s="253"/>
      <c r="D100" s="253"/>
      <c r="E100" s="253"/>
    </row>
    <row r="101" spans="1:5" ht="12.65" customHeight="1" x14ac:dyDescent="0.35">
      <c r="A101" s="173" t="s">
        <v>270</v>
      </c>
      <c r="B101" s="172" t="s">
        <v>256</v>
      </c>
      <c r="C101" s="221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3" t="s">
        <v>271</v>
      </c>
      <c r="B103" s="253"/>
      <c r="C103" s="253"/>
      <c r="D103" s="253"/>
      <c r="E103" s="253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/>
      <c r="B107" s="172"/>
      <c r="C107" s="190"/>
      <c r="D107" s="175"/>
      <c r="E107" s="175"/>
    </row>
    <row r="108" spans="1:5" ht="21.7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3.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12581</v>
      </c>
      <c r="D111" s="174">
        <v>61948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1753</v>
      </c>
      <c r="D114" s="174">
        <v>2689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56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192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10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v>298</v>
      </c>
    </row>
    <row r="128" spans="1:5" ht="12.65" customHeight="1" x14ac:dyDescent="0.35">
      <c r="A128" s="173" t="s">
        <v>292</v>
      </c>
      <c r="B128" s="172" t="s">
        <v>256</v>
      </c>
      <c r="C128" s="189">
        <v>336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22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6842</v>
      </c>
      <c r="C138" s="189">
        <v>2187</v>
      </c>
      <c r="D138" s="174">
        <v>3552</v>
      </c>
      <c r="E138" s="175">
        <v>12581</v>
      </c>
    </row>
    <row r="139" spans="1:6" ht="12.65" customHeight="1" x14ac:dyDescent="0.35">
      <c r="A139" s="173" t="s">
        <v>215</v>
      </c>
      <c r="B139" s="174">
        <v>38266</v>
      </c>
      <c r="C139" s="189">
        <v>10452</v>
      </c>
      <c r="D139" s="174">
        <v>13230</v>
      </c>
      <c r="E139" s="175">
        <v>61948</v>
      </c>
    </row>
    <row r="140" spans="1:6" ht="12.65" customHeight="1" x14ac:dyDescent="0.35">
      <c r="A140" s="173" t="s">
        <v>298</v>
      </c>
      <c r="B140" s="174">
        <v>0</v>
      </c>
      <c r="C140" s="174">
        <v>0</v>
      </c>
      <c r="D140" s="174">
        <v>0</v>
      </c>
      <c r="E140" s="175">
        <v>0</v>
      </c>
    </row>
    <row r="141" spans="1:6" ht="12.65" customHeight="1" x14ac:dyDescent="0.35">
      <c r="A141" s="173" t="s">
        <v>245</v>
      </c>
      <c r="B141" s="174">
        <v>680192668.90999997</v>
      </c>
      <c r="C141" s="189">
        <v>159425933.55000001</v>
      </c>
      <c r="D141" s="174">
        <v>262574980.83000001</v>
      </c>
      <c r="E141" s="175">
        <v>1102193583.29</v>
      </c>
      <c r="F141" s="199"/>
    </row>
    <row r="142" spans="1:6" ht="12.65" customHeight="1" x14ac:dyDescent="0.35">
      <c r="A142" s="173" t="s">
        <v>246</v>
      </c>
      <c r="B142" s="174">
        <v>794344594.79000008</v>
      </c>
      <c r="C142" s="189">
        <v>250201508.78</v>
      </c>
      <c r="D142" s="174">
        <v>657822586.72000003</v>
      </c>
      <c r="E142" s="175">
        <v>1702368690.29</v>
      </c>
      <c r="F142" s="199"/>
    </row>
    <row r="143" spans="1:6" ht="12.65" customHeight="1" x14ac:dyDescent="0.3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v>0</v>
      </c>
    </row>
    <row r="149" spans="1:5" ht="12.65" customHeight="1" x14ac:dyDescent="0.3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4245764.25</v>
      </c>
      <c r="C157" s="174">
        <v>2932314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3" t="s">
        <v>306</v>
      </c>
      <c r="B164" s="253"/>
      <c r="C164" s="253"/>
      <c r="D164" s="253"/>
      <c r="E164" s="253"/>
    </row>
    <row r="165" spans="1:5" ht="11.4" customHeight="1" x14ac:dyDescent="0.35">
      <c r="A165" s="173" t="s">
        <v>307</v>
      </c>
      <c r="B165" s="172" t="s">
        <v>256</v>
      </c>
      <c r="C165" s="189">
        <v>12797251.26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952685.03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1854236.52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21625855.539999999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335914.67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9339683.3599999994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788643.65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v>47694270.029999994</v>
      </c>
      <c r="E173" s="175"/>
    </row>
    <row r="174" spans="1:5" ht="11.4" customHeight="1" x14ac:dyDescent="0.35">
      <c r="A174" s="253" t="s">
        <v>314</v>
      </c>
      <c r="B174" s="253"/>
      <c r="C174" s="253"/>
      <c r="D174" s="253"/>
      <c r="E174" s="253"/>
    </row>
    <row r="175" spans="1:5" ht="11.4" customHeight="1" x14ac:dyDescent="0.35">
      <c r="A175" s="173" t="s">
        <v>315</v>
      </c>
      <c r="B175" s="172" t="s">
        <v>256</v>
      </c>
      <c r="C175" s="189">
        <v>12588960.289999999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2585731.2699999996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v>15174691.559999999</v>
      </c>
      <c r="E177" s="175"/>
    </row>
    <row r="178" spans="1:5" ht="11.4" customHeight="1" x14ac:dyDescent="0.35">
      <c r="A178" s="253" t="s">
        <v>317</v>
      </c>
      <c r="B178" s="253"/>
      <c r="C178" s="253"/>
      <c r="D178" s="253"/>
      <c r="E178" s="253"/>
    </row>
    <row r="179" spans="1:5" ht="11.4" customHeight="1" x14ac:dyDescent="0.35">
      <c r="A179" s="173" t="s">
        <v>318</v>
      </c>
      <c r="B179" s="172" t="s">
        <v>256</v>
      </c>
      <c r="C179" s="189">
        <v>4814550.29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680828.33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v>5495378.6200000001</v>
      </c>
      <c r="E181" s="175"/>
    </row>
    <row r="182" spans="1:5" ht="11.4" customHeight="1" x14ac:dyDescent="0.35">
      <c r="A182" s="253" t="s">
        <v>320</v>
      </c>
      <c r="B182" s="253"/>
      <c r="C182" s="253"/>
      <c r="D182" s="253"/>
      <c r="E182" s="253"/>
    </row>
    <row r="183" spans="1:5" ht="11.4" customHeight="1" x14ac:dyDescent="0.3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15141138.35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v>15141138.35</v>
      </c>
      <c r="E186" s="175"/>
    </row>
    <row r="187" spans="1:5" ht="11.4" customHeight="1" x14ac:dyDescent="0.35">
      <c r="A187" s="253" t="s">
        <v>323</v>
      </c>
      <c r="B187" s="253"/>
      <c r="C187" s="253"/>
      <c r="D187" s="253"/>
      <c r="E187" s="253"/>
    </row>
    <row r="188" spans="1:5" ht="11.4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-10715890.84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v>-10715890.84</v>
      </c>
      <c r="E190" s="175"/>
    </row>
    <row r="191" spans="1:5" ht="11.4" customHeight="1" x14ac:dyDescent="0.35">
      <c r="A191" s="173"/>
      <c r="B191" s="175"/>
      <c r="C191" s="191"/>
      <c r="D191" s="175"/>
      <c r="E191" s="175"/>
    </row>
    <row r="192" spans="1:5" ht="18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10245719</v>
      </c>
      <c r="C195" s="189">
        <v>-1800000</v>
      </c>
      <c r="D195" s="174">
        <v>1750000.01</v>
      </c>
      <c r="E195" s="175">
        <v>6695718.9900000002</v>
      </c>
    </row>
    <row r="196" spans="1:8" ht="12.65" customHeight="1" x14ac:dyDescent="0.35">
      <c r="A196" s="173" t="s">
        <v>333</v>
      </c>
      <c r="B196" s="174">
        <v>2319119</v>
      </c>
      <c r="C196" s="189"/>
      <c r="D196" s="174">
        <v>165970</v>
      </c>
      <c r="E196" s="175">
        <v>2153149</v>
      </c>
    </row>
    <row r="197" spans="1:8" ht="12.65" customHeight="1" x14ac:dyDescent="0.35">
      <c r="A197" s="173" t="s">
        <v>334</v>
      </c>
      <c r="B197" s="174">
        <v>99727204</v>
      </c>
      <c r="C197" s="189"/>
      <c r="D197" s="174"/>
      <c r="E197" s="175">
        <v>99727204</v>
      </c>
    </row>
    <row r="198" spans="1:8" ht="12.65" customHeight="1" x14ac:dyDescent="0.35">
      <c r="A198" s="173" t="s">
        <v>335</v>
      </c>
      <c r="B198" s="174">
        <v>15429086.369999999</v>
      </c>
      <c r="C198" s="189">
        <v>-109904.88</v>
      </c>
      <c r="D198" s="174">
        <v>7102773.2000000002</v>
      </c>
      <c r="E198" s="175">
        <v>8216408.2899999982</v>
      </c>
    </row>
    <row r="199" spans="1:8" ht="12.65" customHeight="1" x14ac:dyDescent="0.35">
      <c r="A199" s="173" t="s">
        <v>336</v>
      </c>
      <c r="B199" s="174">
        <v>5283866.33</v>
      </c>
      <c r="C199" s="189">
        <v>-211682.33000000002</v>
      </c>
      <c r="D199" s="174">
        <v>289335.45</v>
      </c>
      <c r="E199" s="175">
        <v>4782848.55</v>
      </c>
    </row>
    <row r="200" spans="1:8" ht="12.65" customHeight="1" x14ac:dyDescent="0.35">
      <c r="A200" s="173" t="s">
        <v>337</v>
      </c>
      <c r="B200" s="174">
        <v>157648654.91999999</v>
      </c>
      <c r="C200" s="189">
        <v>-4300413.26</v>
      </c>
      <c r="D200" s="174">
        <v>1648863.9200000004</v>
      </c>
      <c r="E200" s="175">
        <v>151699377.74000001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v>0</v>
      </c>
    </row>
    <row r="202" spans="1:8" ht="12.65" customHeight="1" x14ac:dyDescent="0.35">
      <c r="A202" s="173" t="s">
        <v>339</v>
      </c>
      <c r="B202" s="174">
        <v>33510769.09</v>
      </c>
      <c r="C202" s="189">
        <v>-1146555.9300000002</v>
      </c>
      <c r="D202" s="174">
        <v>-1639880.62</v>
      </c>
      <c r="E202" s="175">
        <v>34004093.780000001</v>
      </c>
    </row>
    <row r="203" spans="1:8" ht="12.65" customHeight="1" x14ac:dyDescent="0.35">
      <c r="A203" s="173" t="s">
        <v>340</v>
      </c>
      <c r="B203" s="174">
        <v>279920956.91999996</v>
      </c>
      <c r="C203" s="189">
        <v>150839624.52999997</v>
      </c>
      <c r="D203" s="174">
        <v>0</v>
      </c>
      <c r="E203" s="175">
        <v>430760581.44999993</v>
      </c>
    </row>
    <row r="204" spans="1:8" ht="12.65" customHeight="1" x14ac:dyDescent="0.35">
      <c r="A204" s="173" t="s">
        <v>203</v>
      </c>
      <c r="B204" s="175">
        <v>604085375.62999988</v>
      </c>
      <c r="C204" s="191">
        <v>143271068.12999997</v>
      </c>
      <c r="D204" s="175">
        <v>9317061.9600000009</v>
      </c>
      <c r="E204" s="175">
        <v>738039381.79999995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5"/>
    </row>
    <row r="209" spans="1:8" ht="12.65" customHeight="1" x14ac:dyDescent="0.35">
      <c r="A209" s="173" t="s">
        <v>333</v>
      </c>
      <c r="B209" s="174">
        <v>578965.88</v>
      </c>
      <c r="C209" s="189">
        <v>117442.63</v>
      </c>
      <c r="D209" s="174">
        <v>43010.95</v>
      </c>
      <c r="E209" s="175">
        <v>653397.56000000006</v>
      </c>
      <c r="H209" s="255"/>
    </row>
    <row r="210" spans="1:8" ht="12.65" customHeight="1" x14ac:dyDescent="0.35">
      <c r="A210" s="173" t="s">
        <v>334</v>
      </c>
      <c r="B210" s="174">
        <v>51716521.009999998</v>
      </c>
      <c r="C210" s="189">
        <v>13704496.15</v>
      </c>
      <c r="D210" s="174"/>
      <c r="E210" s="175">
        <v>65421017.159999996</v>
      </c>
      <c r="H210" s="255"/>
    </row>
    <row r="211" spans="1:8" ht="12.65" customHeight="1" x14ac:dyDescent="0.35">
      <c r="A211" s="173" t="s">
        <v>335</v>
      </c>
      <c r="B211" s="174">
        <v>4708222.59</v>
      </c>
      <c r="C211" s="189">
        <v>2742379.3200000003</v>
      </c>
      <c r="D211" s="174">
        <v>1372942.82</v>
      </c>
      <c r="E211" s="175">
        <v>6077659.0899999999</v>
      </c>
      <c r="H211" s="255"/>
    </row>
    <row r="212" spans="1:8" ht="12.65" customHeight="1" x14ac:dyDescent="0.35">
      <c r="A212" s="173" t="s">
        <v>336</v>
      </c>
      <c r="B212" s="174">
        <v>3510152.6</v>
      </c>
      <c r="C212" s="189">
        <v>476014.11</v>
      </c>
      <c r="D212" s="174">
        <v>220644.41999999998</v>
      </c>
      <c r="E212" s="175">
        <v>3765522.29</v>
      </c>
      <c r="H212" s="255"/>
    </row>
    <row r="213" spans="1:8" ht="12.65" customHeight="1" x14ac:dyDescent="0.35">
      <c r="A213" s="173" t="s">
        <v>337</v>
      </c>
      <c r="B213" s="174">
        <v>113558304.09</v>
      </c>
      <c r="C213" s="189">
        <v>18362672.300000001</v>
      </c>
      <c r="D213" s="174">
        <v>5554540.4900000002</v>
      </c>
      <c r="E213" s="175">
        <v>126366435.90000001</v>
      </c>
      <c r="H213" s="255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v>0</v>
      </c>
      <c r="H214" s="255"/>
    </row>
    <row r="215" spans="1:8" ht="12.65" customHeight="1" x14ac:dyDescent="0.35">
      <c r="A215" s="173" t="s">
        <v>339</v>
      </c>
      <c r="B215" s="174">
        <v>20041670.510000002</v>
      </c>
      <c r="C215" s="189">
        <v>2786873.46</v>
      </c>
      <c r="D215" s="174">
        <v>2254305.3199999998</v>
      </c>
      <c r="E215" s="175">
        <v>20574238.650000002</v>
      </c>
      <c r="H215" s="255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v>0</v>
      </c>
      <c r="H216" s="255"/>
    </row>
    <row r="217" spans="1:8" ht="12.65" customHeight="1" x14ac:dyDescent="0.35">
      <c r="A217" s="173" t="s">
        <v>203</v>
      </c>
      <c r="B217" s="175">
        <v>194113836.68000001</v>
      </c>
      <c r="C217" s="191">
        <v>38189877.970000006</v>
      </c>
      <c r="D217" s="175">
        <v>9445444</v>
      </c>
      <c r="E217" s="175">
        <v>222858270.65000001</v>
      </c>
    </row>
    <row r="218" spans="1:8" ht="12.65" customHeight="1" x14ac:dyDescent="0.35">
      <c r="A218" s="173"/>
      <c r="B218" s="175"/>
      <c r="C218" s="191"/>
      <c r="D218" s="175"/>
      <c r="E218" s="175"/>
    </row>
    <row r="219" spans="1:8" ht="21.7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8" t="s">
        <v>1254</v>
      </c>
      <c r="C220" s="298"/>
      <c r="D220" s="208"/>
      <c r="E220" s="208"/>
    </row>
    <row r="221" spans="1:8" ht="12.65" customHeight="1" x14ac:dyDescent="0.35">
      <c r="A221" s="267" t="s">
        <v>1254</v>
      </c>
      <c r="B221" s="208"/>
      <c r="C221" s="189">
        <v>7170734.9900000002</v>
      </c>
      <c r="D221" s="172">
        <v>7170734.9900000002</v>
      </c>
      <c r="E221" s="208"/>
    </row>
    <row r="222" spans="1:8" ht="12.65" customHeight="1" x14ac:dyDescent="0.35">
      <c r="A222" s="253" t="s">
        <v>343</v>
      </c>
      <c r="B222" s="253"/>
      <c r="C222" s="253"/>
      <c r="D222" s="253"/>
      <c r="E222" s="253"/>
    </row>
    <row r="223" spans="1:8" ht="12.65" customHeight="1" x14ac:dyDescent="0.35">
      <c r="A223" s="173" t="s">
        <v>344</v>
      </c>
      <c r="B223" s="172" t="s">
        <v>256</v>
      </c>
      <c r="C223" s="189">
        <v>1227684165.0700002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352878760.64999998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502986823.43000007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v>2083549749.1500003</v>
      </c>
      <c r="E229" s="175"/>
    </row>
    <row r="230" spans="1:5" ht="12.65" customHeight="1" x14ac:dyDescent="0.35">
      <c r="A230" s="253" t="s">
        <v>351</v>
      </c>
      <c r="B230" s="253"/>
      <c r="C230" s="253"/>
      <c r="D230" s="253"/>
      <c r="E230" s="253"/>
    </row>
    <row r="231" spans="1:5" ht="12.65" customHeight="1" x14ac:dyDescent="0.35">
      <c r="A231" s="171" t="s">
        <v>352</v>
      </c>
      <c r="B231" s="172" t="s">
        <v>256</v>
      </c>
      <c r="C231" s="189">
        <v>16200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11326985.140000001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15043451.08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v>26370436.219999999</v>
      </c>
      <c r="E236" s="175"/>
    </row>
    <row r="237" spans="1:5" ht="12.65" customHeight="1" x14ac:dyDescent="0.35">
      <c r="A237" s="253" t="s">
        <v>356</v>
      </c>
      <c r="B237" s="253"/>
      <c r="C237" s="253"/>
      <c r="D237" s="253"/>
      <c r="E237" s="253"/>
    </row>
    <row r="238" spans="1:5" ht="12.65" customHeight="1" x14ac:dyDescent="0.35">
      <c r="A238" s="173" t="s">
        <v>357</v>
      </c>
      <c r="B238" s="172" t="s">
        <v>256</v>
      </c>
      <c r="C238" s="189">
        <v>13003087.74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v>13003087.74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v>2130094008.1000004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173"/>
      <c r="B247" s="173"/>
      <c r="C247" s="191"/>
      <c r="D247" s="175"/>
      <c r="E247" s="175"/>
    </row>
    <row r="248" spans="1:5" ht="11.25" customHeight="1" x14ac:dyDescent="0.35">
      <c r="A248" s="208" t="s">
        <v>360</v>
      </c>
      <c r="B248" s="208"/>
      <c r="C248" s="208"/>
      <c r="D248" s="208"/>
      <c r="E248" s="208"/>
    </row>
    <row r="249" spans="1:5" ht="12.65" customHeight="1" x14ac:dyDescent="0.35">
      <c r="A249" s="253" t="s">
        <v>361</v>
      </c>
      <c r="B249" s="253"/>
      <c r="C249" s="253"/>
      <c r="D249" s="253"/>
      <c r="E249" s="253"/>
    </row>
    <row r="250" spans="1:5" ht="12.65" customHeight="1" x14ac:dyDescent="0.35">
      <c r="A250" s="173" t="s">
        <v>362</v>
      </c>
      <c r="B250" s="172" t="s">
        <v>256</v>
      </c>
      <c r="C250" s="189">
        <v>146201593.63999999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329928557.38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244513652.12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4647346.71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11754774.41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1297250.92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1.25" customHeight="1" x14ac:dyDescent="0.35">
      <c r="A260" s="173" t="s">
        <v>371</v>
      </c>
      <c r="B260" s="175"/>
      <c r="C260" s="191"/>
      <c r="D260" s="175">
        <v>249315870.93999997</v>
      </c>
      <c r="E260" s="175"/>
    </row>
    <row r="261" spans="1:5" ht="12.65" customHeight="1" x14ac:dyDescent="0.35">
      <c r="A261" s="253" t="s">
        <v>372</v>
      </c>
      <c r="B261" s="253"/>
      <c r="C261" s="253"/>
      <c r="D261" s="253"/>
      <c r="E261" s="253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1.25" customHeight="1" x14ac:dyDescent="0.35">
      <c r="A265" s="173" t="s">
        <v>374</v>
      </c>
      <c r="B265" s="175"/>
      <c r="C265" s="191"/>
      <c r="D265" s="175">
        <v>0</v>
      </c>
      <c r="E265" s="175"/>
    </row>
    <row r="266" spans="1:5" ht="12.65" customHeight="1" x14ac:dyDescent="0.35">
      <c r="A266" s="253" t="s">
        <v>375</v>
      </c>
      <c r="B266" s="253"/>
      <c r="C266" s="253"/>
      <c r="D266" s="253"/>
      <c r="E266" s="253"/>
    </row>
    <row r="267" spans="1:5" ht="12.65" customHeight="1" x14ac:dyDescent="0.35">
      <c r="A267" s="173" t="s">
        <v>332</v>
      </c>
      <c r="B267" s="172" t="s">
        <v>256</v>
      </c>
      <c r="C267" s="189">
        <v>6695719.1299999999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2153149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99727204.209999993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8216408.2400000002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4782848.42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151699377.32999998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34004094.310000002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430760581.65000004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v>738039382.28999996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222858270.63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v>515181111.65999997</v>
      </c>
      <c r="E277" s="175"/>
    </row>
    <row r="278" spans="1:5" ht="12.65" customHeight="1" x14ac:dyDescent="0.35">
      <c r="A278" s="253" t="s">
        <v>382</v>
      </c>
      <c r="B278" s="253"/>
      <c r="C278" s="253"/>
      <c r="D278" s="253"/>
      <c r="E278" s="253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335325356.72000003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71032064.219999999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v>406357420.94000006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3" t="s">
        <v>387</v>
      </c>
      <c r="B285" s="253"/>
      <c r="C285" s="253"/>
      <c r="D285" s="253"/>
      <c r="E285" s="253"/>
    </row>
    <row r="286" spans="1:5" ht="12.65" customHeight="1" x14ac:dyDescent="0.35">
      <c r="A286" s="173" t="s">
        <v>388</v>
      </c>
      <c r="B286" s="172" t="s">
        <v>256</v>
      </c>
      <c r="C286" s="189">
        <v>8182912.3900000006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22389787.750000004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v>30572700.140000004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v>1201427103.6800001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173"/>
      <c r="B301" s="173"/>
      <c r="C301" s="191"/>
      <c r="D301" s="175"/>
      <c r="E301" s="175"/>
    </row>
    <row r="302" spans="1:5" ht="14.25" customHeight="1" x14ac:dyDescent="0.35">
      <c r="A302" s="208" t="s">
        <v>394</v>
      </c>
      <c r="B302" s="208"/>
      <c r="C302" s="208"/>
      <c r="D302" s="208"/>
      <c r="E302" s="208"/>
    </row>
    <row r="303" spans="1:5" ht="12.65" customHeight="1" x14ac:dyDescent="0.35">
      <c r="A303" s="253" t="s">
        <v>395</v>
      </c>
      <c r="B303" s="253"/>
      <c r="C303" s="253"/>
      <c r="D303" s="253"/>
      <c r="E303" s="253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10577898.76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25137963.18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80109198.909999996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83914213.459999993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5599805.8300000001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v>205339080.14000002</v>
      </c>
      <c r="E314" s="175"/>
    </row>
    <row r="315" spans="1:5" ht="12.65" customHeight="1" x14ac:dyDescent="0.35">
      <c r="A315" s="253" t="s">
        <v>406</v>
      </c>
      <c r="B315" s="253"/>
      <c r="C315" s="253"/>
      <c r="D315" s="253"/>
      <c r="E315" s="253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v>0</v>
      </c>
      <c r="E319" s="175"/>
    </row>
    <row r="320" spans="1:5" ht="12.65" customHeight="1" x14ac:dyDescent="0.35">
      <c r="A320" s="253" t="s">
        <v>411</v>
      </c>
      <c r="B320" s="253"/>
      <c r="C320" s="253"/>
      <c r="D320" s="253"/>
      <c r="E320" s="253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491909.1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396011.19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78878941.689999998</v>
      </c>
      <c r="D326" s="175"/>
      <c r="E326" s="175"/>
    </row>
    <row r="327" spans="1:5" ht="19.5" customHeight="1" x14ac:dyDescent="0.35">
      <c r="A327" s="173" t="s">
        <v>418</v>
      </c>
      <c r="B327" s="172" t="s">
        <v>256</v>
      </c>
      <c r="C327" s="189">
        <v>83730501.879999995</v>
      </c>
      <c r="D327" s="175"/>
      <c r="E327" s="175"/>
    </row>
    <row r="328" spans="1:5" ht="12.65" customHeight="1" x14ac:dyDescent="0.35">
      <c r="A328" s="173" t="s">
        <v>203</v>
      </c>
      <c r="B328" s="175"/>
      <c r="C328" s="191"/>
      <c r="D328" s="175">
        <v>163497363.86000001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v>5599805.8300000001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v>157897558.03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1">
        <v>838190465.5</v>
      </c>
      <c r="D332" s="175"/>
      <c r="E332" s="175"/>
    </row>
    <row r="333" spans="1:5" ht="12.65" customHeight="1" x14ac:dyDescent="0.35">
      <c r="A333" s="173"/>
      <c r="B333" s="172"/>
      <c r="C333" s="228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189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189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189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v>1201427103.6700001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v>1201427103.6800001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3" t="s">
        <v>427</v>
      </c>
      <c r="B358" s="253"/>
      <c r="C358" s="253"/>
      <c r="D358" s="253"/>
      <c r="E358" s="253"/>
    </row>
    <row r="359" spans="1:5" ht="12.65" customHeight="1" x14ac:dyDescent="0.35">
      <c r="A359" s="173" t="s">
        <v>428</v>
      </c>
      <c r="B359" s="172" t="s">
        <v>256</v>
      </c>
      <c r="C359" s="189">
        <v>1102193583.29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1702368690.2900002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v>2804562273.5799999</v>
      </c>
      <c r="E361" s="175"/>
    </row>
    <row r="362" spans="1:5" ht="12.65" customHeight="1" x14ac:dyDescent="0.35">
      <c r="A362" s="253" t="s">
        <v>431</v>
      </c>
      <c r="B362" s="253"/>
      <c r="C362" s="253"/>
      <c r="D362" s="253"/>
      <c r="E362" s="253"/>
    </row>
    <row r="363" spans="1:5" ht="12.65" customHeight="1" x14ac:dyDescent="0.35">
      <c r="A363" s="173" t="s">
        <v>1254</v>
      </c>
      <c r="B363" s="253"/>
      <c r="C363" s="189">
        <v>7170734.9900000002</v>
      </c>
      <c r="D363" s="175"/>
      <c r="E363" s="253"/>
    </row>
    <row r="364" spans="1:5" ht="12.65" customHeight="1" x14ac:dyDescent="0.35">
      <c r="A364" s="173" t="s">
        <v>432</v>
      </c>
      <c r="B364" s="172" t="s">
        <v>256</v>
      </c>
      <c r="C364" s="189">
        <v>2083549749.1499999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26370436.219999999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13003087.74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v>2130094008.0999999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v>674468265.48000002</v>
      </c>
      <c r="E368" s="175"/>
    </row>
    <row r="369" spans="1:5" ht="12.65" customHeight="1" x14ac:dyDescent="0.35">
      <c r="A369" s="253" t="s">
        <v>436</v>
      </c>
      <c r="B369" s="253"/>
      <c r="C369" s="253"/>
      <c r="D369" s="253"/>
      <c r="E369" s="253"/>
    </row>
    <row r="370" spans="1:5" ht="12.65" customHeight="1" x14ac:dyDescent="0.35">
      <c r="A370" s="173" t="s">
        <v>437</v>
      </c>
      <c r="B370" s="172" t="s">
        <v>256</v>
      </c>
      <c r="C370" s="189">
        <v>20878427.560000002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v>20878427.560000002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v>695346693.03999996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3" t="s">
        <v>441</v>
      </c>
      <c r="B377" s="253"/>
      <c r="C377" s="253"/>
      <c r="D377" s="253"/>
      <c r="E377" s="253"/>
    </row>
    <row r="378" spans="1:5" ht="12.65" customHeight="1" x14ac:dyDescent="0.35">
      <c r="A378" s="173" t="s">
        <v>442</v>
      </c>
      <c r="B378" s="172" t="s">
        <v>256</v>
      </c>
      <c r="C378" s="189">
        <v>208185541.72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47694269.979999997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46408849.640000001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108551313.59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4387848.13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159355617.94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38189877.520000003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15174691.560000001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5495378.6200000001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15141138.35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-10715890.84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5123641.16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v>642992277.36999989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v>52354415.670000076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14238374.23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v>66592789.90000008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3.5" customHeight="1" x14ac:dyDescent="0.35">
      <c r="A396" s="173" t="s">
        <v>458</v>
      </c>
      <c r="B396" s="175"/>
      <c r="C396" s="191"/>
      <c r="D396" s="175">
        <v>66592789.90000008</v>
      </c>
      <c r="E396" s="175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6"/>
    </row>
    <row r="412" spans="1:5" ht="12.65" customHeight="1" x14ac:dyDescent="0.35">
      <c r="A412" s="179" t="s">
        <v>1296</v>
      </c>
      <c r="B412" s="179"/>
      <c r="C412" s="179"/>
      <c r="D412" s="179"/>
      <c r="E412" s="256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v>12581</v>
      </c>
      <c r="C414" s="194">
        <v>12581</v>
      </c>
      <c r="D414" s="179"/>
    </row>
    <row r="415" spans="1:5" ht="12.65" customHeight="1" x14ac:dyDescent="0.35">
      <c r="A415" s="179" t="s">
        <v>464</v>
      </c>
      <c r="B415" s="179">
        <v>61948</v>
      </c>
      <c r="C415" s="179">
        <v>61948</v>
      </c>
      <c r="D415" s="194">
        <v>61948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v>0</v>
      </c>
      <c r="C417" s="194">
        <v>0</v>
      </c>
      <c r="D417" s="179"/>
    </row>
    <row r="418" spans="1:7" ht="12.65" customHeight="1" x14ac:dyDescent="0.35">
      <c r="A418" s="179" t="s">
        <v>466</v>
      </c>
      <c r="B418" s="179">
        <v>0</v>
      </c>
      <c r="C418" s="179">
        <v>0</v>
      </c>
      <c r="D418" s="179"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v>0</v>
      </c>
      <c r="C420" s="179">
        <v>0</v>
      </c>
      <c r="D420" s="179"/>
    </row>
    <row r="421" spans="1:7" ht="12.65" customHeight="1" x14ac:dyDescent="0.35">
      <c r="A421" s="179" t="s">
        <v>468</v>
      </c>
      <c r="B421" s="179">
        <v>0</v>
      </c>
      <c r="C421" s="179">
        <v>0</v>
      </c>
      <c r="D421" s="179"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v>1753</v>
      </c>
    </row>
    <row r="424" spans="1:7" ht="12.65" customHeight="1" x14ac:dyDescent="0.35">
      <c r="A424" s="179" t="s">
        <v>1243</v>
      </c>
      <c r="B424" s="179">
        <v>2689</v>
      </c>
      <c r="D424" s="179"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v>208185541.72</v>
      </c>
      <c r="C427" s="179">
        <v>208185541.71999997</v>
      </c>
      <c r="D427" s="179"/>
    </row>
    <row r="428" spans="1:7" ht="12.65" customHeight="1" x14ac:dyDescent="0.35">
      <c r="A428" s="179" t="s">
        <v>3</v>
      </c>
      <c r="B428" s="179">
        <v>47694269.979999997</v>
      </c>
      <c r="C428" s="179">
        <v>47694271</v>
      </c>
      <c r="D428" s="179">
        <v>47694270.029999994</v>
      </c>
    </row>
    <row r="429" spans="1:7" ht="12.65" customHeight="1" x14ac:dyDescent="0.35">
      <c r="A429" s="179" t="s">
        <v>236</v>
      </c>
      <c r="B429" s="179">
        <v>46408849.640000001</v>
      </c>
      <c r="C429" s="179">
        <v>46408849.639999993</v>
      </c>
      <c r="D429" s="179"/>
    </row>
    <row r="430" spans="1:7" ht="12.65" customHeight="1" x14ac:dyDescent="0.35">
      <c r="A430" s="179" t="s">
        <v>237</v>
      </c>
      <c r="B430" s="179">
        <v>108551313.59</v>
      </c>
      <c r="C430" s="179">
        <v>108551313.39000002</v>
      </c>
      <c r="D430" s="179"/>
    </row>
    <row r="431" spans="1:7" ht="12.65" customHeight="1" x14ac:dyDescent="0.35">
      <c r="A431" s="179" t="s">
        <v>444</v>
      </c>
      <c r="B431" s="179">
        <v>4387848.13</v>
      </c>
      <c r="C431" s="179">
        <v>4387848.1300000008</v>
      </c>
      <c r="D431" s="179"/>
    </row>
    <row r="432" spans="1:7" ht="12.65" customHeight="1" x14ac:dyDescent="0.35">
      <c r="A432" s="179" t="s">
        <v>445</v>
      </c>
      <c r="B432" s="179">
        <v>159355617.94</v>
      </c>
      <c r="C432" s="179">
        <v>159355617.95197171</v>
      </c>
      <c r="D432" s="179"/>
    </row>
    <row r="433" spans="1:7" ht="12.65" customHeight="1" x14ac:dyDescent="0.35">
      <c r="A433" s="179" t="s">
        <v>6</v>
      </c>
      <c r="B433" s="179">
        <v>38189877.520000003</v>
      </c>
      <c r="C433" s="179">
        <v>38189878</v>
      </c>
      <c r="D433" s="179">
        <v>38189877.970000006</v>
      </c>
    </row>
    <row r="434" spans="1:7" ht="12.65" customHeight="1" x14ac:dyDescent="0.35">
      <c r="A434" s="179" t="s">
        <v>474</v>
      </c>
      <c r="B434" s="179">
        <v>15174691.560000001</v>
      </c>
      <c r="C434" s="179">
        <v>15174691.560000004</v>
      </c>
      <c r="D434" s="179">
        <v>15174691.559999999</v>
      </c>
    </row>
    <row r="435" spans="1:7" ht="12.65" customHeight="1" x14ac:dyDescent="0.35">
      <c r="A435" s="179" t="s">
        <v>447</v>
      </c>
      <c r="B435" s="179">
        <v>5495378.6200000001</v>
      </c>
      <c r="C435" s="179"/>
      <c r="D435" s="179">
        <v>5495378.6200000001</v>
      </c>
    </row>
    <row r="436" spans="1:7" ht="12.65" customHeight="1" x14ac:dyDescent="0.35">
      <c r="A436" s="179" t="s">
        <v>475</v>
      </c>
      <c r="B436" s="179">
        <v>15141138.35</v>
      </c>
      <c r="C436" s="179"/>
      <c r="D436" s="179">
        <v>15141138.35</v>
      </c>
    </row>
    <row r="437" spans="1:7" ht="12.65" customHeight="1" x14ac:dyDescent="0.35">
      <c r="A437" s="194" t="s">
        <v>449</v>
      </c>
      <c r="B437" s="194">
        <v>-10715890.84</v>
      </c>
      <c r="C437" s="194"/>
      <c r="D437" s="194">
        <v>-10715890.84</v>
      </c>
    </row>
    <row r="438" spans="1:7" ht="12.65" customHeight="1" x14ac:dyDescent="0.35">
      <c r="A438" s="194" t="s">
        <v>476</v>
      </c>
      <c r="B438" s="194">
        <v>9920626.129999999</v>
      </c>
      <c r="C438" s="194">
        <v>9920625.6799999997</v>
      </c>
      <c r="D438" s="194">
        <v>9920626.129999999</v>
      </c>
    </row>
    <row r="439" spans="1:7" ht="12.65" customHeight="1" x14ac:dyDescent="0.35">
      <c r="A439" s="179" t="s">
        <v>451</v>
      </c>
      <c r="B439" s="194">
        <v>5123641.16</v>
      </c>
      <c r="C439" s="194">
        <v>5123641.6099999985</v>
      </c>
      <c r="D439" s="179"/>
    </row>
    <row r="440" spans="1:7" ht="12.65" customHeight="1" x14ac:dyDescent="0.35">
      <c r="A440" s="179" t="s">
        <v>477</v>
      </c>
      <c r="B440" s="194">
        <v>15044267.289999999</v>
      </c>
      <c r="C440" s="194">
        <v>15044267.289999999</v>
      </c>
      <c r="D440" s="179"/>
    </row>
    <row r="441" spans="1:7" ht="12.65" customHeight="1" x14ac:dyDescent="0.35">
      <c r="A441" s="179" t="s">
        <v>478</v>
      </c>
      <c r="B441" s="179">
        <v>642992277.36999989</v>
      </c>
      <c r="C441" s="179">
        <v>642992278.68197167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v>7170734.9900000002</v>
      </c>
      <c r="C444" s="179">
        <v>7170734.9900000002</v>
      </c>
      <c r="D444" s="179"/>
    </row>
    <row r="445" spans="1:7" ht="12.65" customHeight="1" x14ac:dyDescent="0.35">
      <c r="A445" s="179" t="s">
        <v>343</v>
      </c>
      <c r="B445" s="179">
        <v>2083549749.1500003</v>
      </c>
      <c r="C445" s="179">
        <v>2083549749.1499999</v>
      </c>
      <c r="D445" s="179"/>
    </row>
    <row r="446" spans="1:7" ht="12.65" customHeight="1" x14ac:dyDescent="0.35">
      <c r="A446" s="179" t="s">
        <v>351</v>
      </c>
      <c r="B446" s="179">
        <v>26370436.219999999</v>
      </c>
      <c r="C446" s="179">
        <v>26370436.219999999</v>
      </c>
      <c r="D446" s="179"/>
    </row>
    <row r="447" spans="1:7" ht="12.65" customHeight="1" x14ac:dyDescent="0.35">
      <c r="A447" s="179" t="s">
        <v>356</v>
      </c>
      <c r="B447" s="179">
        <v>13003087.74</v>
      </c>
      <c r="C447" s="179">
        <v>13003087.74</v>
      </c>
      <c r="D447" s="179"/>
    </row>
    <row r="448" spans="1:7" ht="12.65" customHeight="1" x14ac:dyDescent="0.35">
      <c r="A448" s="179" t="s">
        <v>358</v>
      </c>
      <c r="B448" s="179">
        <v>2130094008.1000004</v>
      </c>
      <c r="C448" s="179">
        <v>2130094008.0999999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v>16200</v>
      </c>
    </row>
    <row r="454" spans="1:7" ht="12.65" customHeight="1" x14ac:dyDescent="0.35">
      <c r="A454" s="179" t="s">
        <v>168</v>
      </c>
      <c r="B454" s="179">
        <v>11326985.140000001</v>
      </c>
      <c r="C454" s="179"/>
      <c r="D454" s="179"/>
    </row>
    <row r="455" spans="1:7" ht="12.65" customHeight="1" x14ac:dyDescent="0.35">
      <c r="A455" s="179" t="s">
        <v>131</v>
      </c>
      <c r="B455" s="179">
        <v>15043451.08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v>20878427.560000002</v>
      </c>
      <c r="C458" s="194">
        <v>20878427.560000002</v>
      </c>
      <c r="D458" s="194"/>
    </row>
    <row r="459" spans="1:7" ht="12.65" customHeight="1" x14ac:dyDescent="0.35">
      <c r="A459" s="179" t="s">
        <v>244</v>
      </c>
      <c r="B459" s="194">
        <v>0</v>
      </c>
      <c r="C459" s="194"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v>1102193583.29</v>
      </c>
      <c r="C463" s="194">
        <v>1102193583.29</v>
      </c>
      <c r="D463" s="194">
        <v>1102193583.29</v>
      </c>
    </row>
    <row r="464" spans="1:7" ht="12.65" customHeight="1" x14ac:dyDescent="0.35">
      <c r="A464" s="179" t="s">
        <v>246</v>
      </c>
      <c r="B464" s="194">
        <v>1702368690.2900002</v>
      </c>
      <c r="C464" s="194">
        <v>1702368690.0400004</v>
      </c>
      <c r="D464" s="194">
        <v>1702368690.29</v>
      </c>
    </row>
    <row r="465" spans="1:7" ht="12.65" customHeight="1" x14ac:dyDescent="0.35">
      <c r="A465" s="179" t="s">
        <v>247</v>
      </c>
      <c r="B465" s="194">
        <v>2804562273.5799999</v>
      </c>
      <c r="C465" s="194">
        <v>2804562273.3299999</v>
      </c>
      <c r="D465" s="194">
        <v>2804562273.5799999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v>6695719.1299999999</v>
      </c>
      <c r="C468" s="179">
        <v>6695718.9900000002</v>
      </c>
      <c r="D468" s="179"/>
    </row>
    <row r="469" spans="1:7" ht="12.65" customHeight="1" x14ac:dyDescent="0.35">
      <c r="A469" s="179" t="s">
        <v>333</v>
      </c>
      <c r="B469" s="179">
        <v>2153149</v>
      </c>
      <c r="C469" s="179">
        <v>2153149</v>
      </c>
      <c r="D469" s="179"/>
    </row>
    <row r="470" spans="1:7" ht="12.65" customHeight="1" x14ac:dyDescent="0.35">
      <c r="A470" s="179" t="s">
        <v>334</v>
      </c>
      <c r="B470" s="179">
        <v>99727204.209999993</v>
      </c>
      <c r="C470" s="179">
        <v>99727204</v>
      </c>
      <c r="D470" s="179"/>
    </row>
    <row r="471" spans="1:7" ht="12.65" customHeight="1" x14ac:dyDescent="0.35">
      <c r="A471" s="179" t="s">
        <v>494</v>
      </c>
      <c r="B471" s="179">
        <v>8216408.2400000002</v>
      </c>
      <c r="C471" s="179">
        <v>8216408.2899999982</v>
      </c>
      <c r="D471" s="179"/>
    </row>
    <row r="472" spans="1:7" ht="12.65" customHeight="1" x14ac:dyDescent="0.35">
      <c r="A472" s="179" t="s">
        <v>377</v>
      </c>
      <c r="B472" s="179">
        <v>4782848.42</v>
      </c>
      <c r="C472" s="179">
        <v>4782848.55</v>
      </c>
      <c r="D472" s="179"/>
    </row>
    <row r="473" spans="1:7" ht="12.65" customHeight="1" x14ac:dyDescent="0.35">
      <c r="A473" s="179" t="s">
        <v>495</v>
      </c>
      <c r="B473" s="179">
        <v>151699377.32999998</v>
      </c>
      <c r="C473" s="179">
        <v>151699377.74000001</v>
      </c>
      <c r="D473" s="179"/>
    </row>
    <row r="474" spans="1:7" ht="12.65" customHeight="1" x14ac:dyDescent="0.35">
      <c r="A474" s="179" t="s">
        <v>339</v>
      </c>
      <c r="B474" s="179">
        <v>34004094.310000002</v>
      </c>
      <c r="C474" s="179">
        <v>34004093.780000001</v>
      </c>
      <c r="D474" s="179"/>
    </row>
    <row r="475" spans="1:7" ht="12.65" customHeight="1" x14ac:dyDescent="0.35">
      <c r="A475" s="179" t="s">
        <v>340</v>
      </c>
      <c r="B475" s="179">
        <v>430760581.65000004</v>
      </c>
      <c r="C475" s="179">
        <v>430760581.44999993</v>
      </c>
      <c r="D475" s="179"/>
    </row>
    <row r="476" spans="1:7" ht="12.65" customHeight="1" x14ac:dyDescent="0.35">
      <c r="A476" s="179" t="s">
        <v>203</v>
      </c>
      <c r="B476" s="179">
        <v>738039382.28999996</v>
      </c>
      <c r="C476" s="179">
        <v>738039381.79999995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v>222858270.63</v>
      </c>
      <c r="C478" s="179">
        <v>222858270.65000001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v>1201427103.6800001</v>
      </c>
    </row>
    <row r="482" spans="1:12" ht="12.65" customHeight="1" x14ac:dyDescent="0.35">
      <c r="A482" s="180" t="s">
        <v>499</v>
      </c>
      <c r="C482" s="180">
        <v>1201427103.6700001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">
        <v>1282</v>
      </c>
      <c r="B493" s="257" t="s">
        <v>1297</v>
      </c>
      <c r="C493" s="257" t="s">
        <v>1298</v>
      </c>
      <c r="D493" s="257" t="s">
        <v>1297</v>
      </c>
      <c r="E493" s="257" t="s">
        <v>1298</v>
      </c>
      <c r="F493" s="257" t="s">
        <v>1297</v>
      </c>
      <c r="G493" s="257" t="s">
        <v>1298</v>
      </c>
      <c r="H493" s="257"/>
      <c r="K493" s="257"/>
      <c r="L493" s="257"/>
    </row>
    <row r="494" spans="1:12" ht="12.65" customHeight="1" x14ac:dyDescent="0.3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5" customHeight="1" x14ac:dyDescent="0.35">
      <c r="A496" s="180" t="s">
        <v>512</v>
      </c>
      <c r="B496" s="236">
        <v>9274431.1799999997</v>
      </c>
      <c r="C496" s="236">
        <v>10593458.529999999</v>
      </c>
      <c r="D496" s="236">
        <v>4916</v>
      </c>
      <c r="E496" s="180">
        <v>5067</v>
      </c>
      <c r="F496" s="259">
        <v>1886.5807933279089</v>
      </c>
      <c r="G496" s="260">
        <v>2090.6766390369053</v>
      </c>
      <c r="H496" s="261" t="s">
        <v>1276</v>
      </c>
      <c r="I496" s="263"/>
      <c r="K496" s="257"/>
      <c r="L496" s="257"/>
    </row>
    <row r="497" spans="1:12" ht="12.65" customHeight="1" x14ac:dyDescent="0.35">
      <c r="A497" s="180" t="s">
        <v>513</v>
      </c>
      <c r="B497" s="236">
        <v>0</v>
      </c>
      <c r="C497" s="236">
        <v>0</v>
      </c>
      <c r="D497" s="236">
        <v>0</v>
      </c>
      <c r="E497" s="180">
        <v>0</v>
      </c>
      <c r="F497" s="259" t="s">
        <v>1276</v>
      </c>
      <c r="G497" s="259" t="s">
        <v>1276</v>
      </c>
      <c r="H497" s="261" t="s">
        <v>1276</v>
      </c>
      <c r="I497" s="263"/>
      <c r="K497" s="257"/>
      <c r="L497" s="257"/>
    </row>
    <row r="498" spans="1:12" ht="12.65" customHeight="1" x14ac:dyDescent="0.35">
      <c r="A498" s="180" t="s">
        <v>514</v>
      </c>
      <c r="B498" s="236">
        <v>54022814.152500011</v>
      </c>
      <c r="C498" s="236">
        <v>58556441.150000013</v>
      </c>
      <c r="D498" s="236">
        <v>56659</v>
      </c>
      <c r="E498" s="180">
        <v>56881</v>
      </c>
      <c r="F498" s="259">
        <v>953.47277842002177</v>
      </c>
      <c r="G498" s="259">
        <v>1029.4551985724586</v>
      </c>
      <c r="H498" s="261" t="s">
        <v>1276</v>
      </c>
      <c r="I498" s="263"/>
      <c r="K498" s="257"/>
      <c r="L498" s="257"/>
    </row>
    <row r="499" spans="1:12" ht="12.65" customHeight="1" x14ac:dyDescent="0.35">
      <c r="A499" s="180" t="s">
        <v>515</v>
      </c>
      <c r="B499" s="236">
        <v>0</v>
      </c>
      <c r="C499" s="236">
        <v>0</v>
      </c>
      <c r="D499" s="236">
        <v>0</v>
      </c>
      <c r="E499" s="180">
        <v>0</v>
      </c>
      <c r="F499" s="259" t="s">
        <v>1276</v>
      </c>
      <c r="G499" s="259" t="s">
        <v>1276</v>
      </c>
      <c r="H499" s="261" t="s">
        <v>1276</v>
      </c>
      <c r="I499" s="263"/>
      <c r="K499" s="257"/>
      <c r="L499" s="257"/>
    </row>
    <row r="500" spans="1:12" ht="12.65" customHeight="1" x14ac:dyDescent="0.35">
      <c r="A500" s="180" t="s">
        <v>516</v>
      </c>
      <c r="B500" s="236">
        <v>119784.64750000001</v>
      </c>
      <c r="C500" s="236">
        <v>0</v>
      </c>
      <c r="D500" s="236">
        <v>0</v>
      </c>
      <c r="E500" s="180">
        <v>0</v>
      </c>
      <c r="F500" s="259" t="s">
        <v>1276</v>
      </c>
      <c r="G500" s="259" t="s">
        <v>1276</v>
      </c>
      <c r="H500" s="261" t="s">
        <v>1276</v>
      </c>
      <c r="I500" s="263"/>
      <c r="K500" s="257"/>
      <c r="L500" s="257"/>
    </row>
    <row r="501" spans="1:12" ht="12.65" customHeight="1" x14ac:dyDescent="0.35">
      <c r="A501" s="180" t="s">
        <v>517</v>
      </c>
      <c r="B501" s="236">
        <v>763.63</v>
      </c>
      <c r="C501" s="236">
        <v>715.07999999999993</v>
      </c>
      <c r="D501" s="236">
        <v>0</v>
      </c>
      <c r="E501" s="180">
        <v>0</v>
      </c>
      <c r="F501" s="259" t="s">
        <v>1276</v>
      </c>
      <c r="G501" s="259" t="s">
        <v>1276</v>
      </c>
      <c r="H501" s="261" t="s">
        <v>1276</v>
      </c>
      <c r="I501" s="263"/>
      <c r="K501" s="257"/>
      <c r="L501" s="257"/>
    </row>
    <row r="502" spans="1:12" ht="12.65" customHeight="1" x14ac:dyDescent="0.35">
      <c r="A502" s="180" t="s">
        <v>518</v>
      </c>
      <c r="B502" s="236">
        <v>0</v>
      </c>
      <c r="C502" s="236">
        <v>0</v>
      </c>
      <c r="D502" s="236">
        <v>0</v>
      </c>
      <c r="E502" s="180">
        <v>0</v>
      </c>
      <c r="F502" s="259" t="s">
        <v>1276</v>
      </c>
      <c r="G502" s="259" t="s">
        <v>1276</v>
      </c>
      <c r="H502" s="261" t="s">
        <v>1276</v>
      </c>
      <c r="I502" s="263"/>
      <c r="K502" s="257"/>
      <c r="L502" s="257"/>
    </row>
    <row r="503" spans="1:12" ht="12.65" customHeight="1" x14ac:dyDescent="0.35">
      <c r="A503" s="180" t="s">
        <v>519</v>
      </c>
      <c r="B503" s="236">
        <v>13564423.77</v>
      </c>
      <c r="C503" s="236">
        <v>0</v>
      </c>
      <c r="D503" s="236">
        <v>3964</v>
      </c>
      <c r="E503" s="180">
        <v>0</v>
      </c>
      <c r="F503" s="259">
        <v>3421.9030701311804</v>
      </c>
      <c r="G503" s="259" t="s">
        <v>1276</v>
      </c>
      <c r="H503" s="261" t="s">
        <v>1276</v>
      </c>
      <c r="I503" s="263"/>
      <c r="K503" s="257"/>
      <c r="L503" s="257"/>
    </row>
    <row r="504" spans="1:12" ht="12.65" customHeight="1" x14ac:dyDescent="0.35">
      <c r="A504" s="180" t="s">
        <v>520</v>
      </c>
      <c r="B504" s="236">
        <v>0</v>
      </c>
      <c r="C504" s="236">
        <v>0</v>
      </c>
      <c r="D504" s="236">
        <v>0</v>
      </c>
      <c r="E504" s="180">
        <v>0</v>
      </c>
      <c r="F504" s="259" t="s">
        <v>1276</v>
      </c>
      <c r="G504" s="259" t="s">
        <v>1276</v>
      </c>
      <c r="H504" s="261" t="s">
        <v>1276</v>
      </c>
      <c r="I504" s="263"/>
      <c r="K504" s="257"/>
      <c r="L504" s="257"/>
    </row>
    <row r="505" spans="1:12" ht="12.65" customHeight="1" x14ac:dyDescent="0.35">
      <c r="A505" s="180" t="s">
        <v>521</v>
      </c>
      <c r="B505" s="236">
        <v>0</v>
      </c>
      <c r="C505" s="236">
        <v>0</v>
      </c>
      <c r="D505" s="236">
        <v>0</v>
      </c>
      <c r="E505" s="180">
        <v>0</v>
      </c>
      <c r="F505" s="259" t="s">
        <v>1276</v>
      </c>
      <c r="G505" s="259" t="s">
        <v>1276</v>
      </c>
      <c r="H505" s="261" t="s">
        <v>1276</v>
      </c>
      <c r="I505" s="263"/>
      <c r="K505" s="257"/>
      <c r="L505" s="257"/>
    </row>
    <row r="506" spans="1:12" ht="12.65" customHeight="1" x14ac:dyDescent="0.35">
      <c r="A506" s="180" t="s">
        <v>522</v>
      </c>
      <c r="B506" s="236">
        <v>0</v>
      </c>
      <c r="C506" s="236">
        <v>0</v>
      </c>
      <c r="D506" s="236">
        <v>0</v>
      </c>
      <c r="E506" s="180">
        <v>0</v>
      </c>
      <c r="F506" s="259" t="s">
        <v>1276</v>
      </c>
      <c r="G506" s="259" t="s">
        <v>1276</v>
      </c>
      <c r="H506" s="261" t="s">
        <v>1276</v>
      </c>
      <c r="I506" s="263"/>
      <c r="K506" s="257"/>
      <c r="L506" s="257"/>
    </row>
    <row r="507" spans="1:12" ht="12.65" customHeight="1" x14ac:dyDescent="0.35">
      <c r="A507" s="180" t="s">
        <v>523</v>
      </c>
      <c r="B507" s="236">
        <v>0</v>
      </c>
      <c r="C507" s="236">
        <v>0</v>
      </c>
      <c r="D507" s="236">
        <v>0</v>
      </c>
      <c r="E507" s="180">
        <v>0</v>
      </c>
      <c r="F507" s="259" t="s">
        <v>1276</v>
      </c>
      <c r="G507" s="259" t="s">
        <v>1276</v>
      </c>
      <c r="H507" s="261" t="s">
        <v>1276</v>
      </c>
      <c r="I507" s="263"/>
      <c r="K507" s="257"/>
      <c r="L507" s="257"/>
    </row>
    <row r="508" spans="1:12" ht="12.65" customHeight="1" x14ac:dyDescent="0.35">
      <c r="A508" s="180" t="s">
        <v>524</v>
      </c>
      <c r="B508" s="236">
        <v>0</v>
      </c>
      <c r="C508" s="236">
        <v>13437668.41</v>
      </c>
      <c r="D508" s="236">
        <v>0</v>
      </c>
      <c r="E508" s="180">
        <v>2689</v>
      </c>
      <c r="F508" s="259" t="s">
        <v>1276</v>
      </c>
      <c r="G508" s="259">
        <v>4997.2734882856084</v>
      </c>
      <c r="H508" s="261" t="s">
        <v>1276</v>
      </c>
      <c r="I508" s="263"/>
      <c r="K508" s="257"/>
      <c r="L508" s="257"/>
    </row>
    <row r="509" spans="1:12" ht="12.65" customHeight="1" x14ac:dyDescent="0.35">
      <c r="A509" s="180" t="s">
        <v>525</v>
      </c>
      <c r="B509" s="236">
        <v>48223151.385000005</v>
      </c>
      <c r="C509" s="236">
        <v>45847889.230000004</v>
      </c>
      <c r="D509" s="236">
        <v>1103372</v>
      </c>
      <c r="E509" s="180">
        <v>908840</v>
      </c>
      <c r="F509" s="259">
        <v>43.705252068205468</v>
      </c>
      <c r="G509" s="259">
        <v>50.446601414990539</v>
      </c>
      <c r="H509" s="261" t="s">
        <v>1276</v>
      </c>
      <c r="I509" s="263"/>
      <c r="K509" s="257"/>
      <c r="L509" s="257"/>
    </row>
    <row r="510" spans="1:12" ht="12.65" customHeight="1" x14ac:dyDescent="0.35">
      <c r="A510" s="180" t="s">
        <v>526</v>
      </c>
      <c r="B510" s="236">
        <v>6604556.9600000009</v>
      </c>
      <c r="C510" s="236">
        <v>6985695.7000000011</v>
      </c>
      <c r="D510" s="236">
        <v>34537</v>
      </c>
      <c r="E510" s="180">
        <v>30625</v>
      </c>
      <c r="F510" s="259">
        <v>191.23134493441819</v>
      </c>
      <c r="G510" s="259">
        <v>228.10434938775515</v>
      </c>
      <c r="H510" s="261" t="s">
        <v>1276</v>
      </c>
      <c r="I510" s="263"/>
      <c r="K510" s="257"/>
      <c r="L510" s="257"/>
    </row>
    <row r="511" spans="1:12" ht="12.65" customHeight="1" x14ac:dyDescent="0.35">
      <c r="A511" s="180" t="s">
        <v>527</v>
      </c>
      <c r="B511" s="236">
        <v>1577080.55</v>
      </c>
      <c r="C511" s="236">
        <v>1500047.3699999999</v>
      </c>
      <c r="D511" s="236">
        <v>642960</v>
      </c>
      <c r="E511" s="180">
        <v>500310</v>
      </c>
      <c r="F511" s="259">
        <v>2.4528439560781385</v>
      </c>
      <c r="G511" s="259">
        <v>2.9982358337830544</v>
      </c>
      <c r="H511" s="261" t="s">
        <v>1276</v>
      </c>
      <c r="I511" s="263"/>
      <c r="K511" s="257"/>
      <c r="L511" s="257"/>
    </row>
    <row r="512" spans="1:12" ht="12.65" customHeight="1" x14ac:dyDescent="0.35">
      <c r="A512" s="180" t="s">
        <v>528</v>
      </c>
      <c r="B512" s="236">
        <v>3318199.9894524994</v>
      </c>
      <c r="C512" s="236">
        <v>2081053.6243250007</v>
      </c>
      <c r="D512" s="181" t="s">
        <v>529</v>
      </c>
      <c r="E512" s="181" t="s">
        <v>529</v>
      </c>
      <c r="F512" s="259" t="s">
        <v>1276</v>
      </c>
      <c r="G512" s="259" t="s">
        <v>1276</v>
      </c>
      <c r="H512" s="261" t="s">
        <v>1276</v>
      </c>
      <c r="I512" s="263"/>
      <c r="K512" s="257"/>
      <c r="L512" s="257"/>
    </row>
    <row r="513" spans="1:12" ht="12.65" customHeight="1" x14ac:dyDescent="0.35">
      <c r="A513" s="180" t="s">
        <v>1245</v>
      </c>
      <c r="B513" s="236">
        <v>0</v>
      </c>
      <c r="C513" s="236">
        <v>0</v>
      </c>
      <c r="D513" s="181" t="s">
        <v>529</v>
      </c>
      <c r="E513" s="181" t="s">
        <v>529</v>
      </c>
      <c r="F513" s="259" t="s">
        <v>1276</v>
      </c>
      <c r="G513" s="259" t="s">
        <v>1276</v>
      </c>
      <c r="H513" s="261" t="s">
        <v>1276</v>
      </c>
      <c r="I513" s="263"/>
      <c r="K513" s="257"/>
      <c r="L513" s="257"/>
    </row>
    <row r="514" spans="1:12" ht="12.65" customHeight="1" x14ac:dyDescent="0.35">
      <c r="A514" s="180" t="s">
        <v>530</v>
      </c>
      <c r="B514" s="236">
        <v>14762912.51</v>
      </c>
      <c r="C514" s="236">
        <v>15323169.450000001</v>
      </c>
      <c r="D514" s="236">
        <v>1127200</v>
      </c>
      <c r="E514" s="180">
        <v>1068434</v>
      </c>
      <c r="F514" s="259">
        <v>13.096977031582682</v>
      </c>
      <c r="G514" s="259">
        <v>14.341708940374419</v>
      </c>
      <c r="H514" s="261" t="s">
        <v>1276</v>
      </c>
      <c r="I514" s="263"/>
      <c r="K514" s="257"/>
      <c r="L514" s="257"/>
    </row>
    <row r="515" spans="1:12" ht="12.65" customHeight="1" x14ac:dyDescent="0.35">
      <c r="A515" s="180" t="s">
        <v>531</v>
      </c>
      <c r="B515" s="236">
        <v>1091779.9500000002</v>
      </c>
      <c r="C515" s="236">
        <v>1186698.48</v>
      </c>
      <c r="D515" s="236">
        <v>37304</v>
      </c>
      <c r="E515" s="180">
        <v>6698</v>
      </c>
      <c r="F515" s="259">
        <v>29.267101383229686</v>
      </c>
      <c r="G515" s="259">
        <v>177.17206330247834</v>
      </c>
      <c r="H515" s="261">
        <v>5.0536252286329768</v>
      </c>
      <c r="I515" s="263" t="s">
        <v>1292</v>
      </c>
      <c r="K515" s="257"/>
      <c r="L515" s="257"/>
    </row>
    <row r="516" spans="1:12" ht="12.65" customHeight="1" x14ac:dyDescent="0.35">
      <c r="A516" s="180" t="s">
        <v>532</v>
      </c>
      <c r="B516" s="236">
        <v>858273.73000000021</v>
      </c>
      <c r="C516" s="236">
        <v>924998.70000000007</v>
      </c>
      <c r="D516" s="236">
        <v>3374</v>
      </c>
      <c r="E516" s="180">
        <v>2893</v>
      </c>
      <c r="F516" s="259">
        <v>254.37869887374043</v>
      </c>
      <c r="G516" s="259">
        <v>319.7368475630833</v>
      </c>
      <c r="H516" s="261">
        <v>0.25693247500170235</v>
      </c>
      <c r="I516" s="263" t="s">
        <v>1293</v>
      </c>
      <c r="K516" s="257"/>
      <c r="L516" s="257"/>
    </row>
    <row r="517" spans="1:12" ht="12.65" customHeight="1" x14ac:dyDescent="0.35">
      <c r="A517" s="180" t="s">
        <v>533</v>
      </c>
      <c r="B517" s="236">
        <v>0</v>
      </c>
      <c r="C517" s="236">
        <v>0</v>
      </c>
      <c r="D517" s="236">
        <v>0</v>
      </c>
      <c r="E517" s="180">
        <v>0</v>
      </c>
      <c r="F517" s="259" t="s">
        <v>1276</v>
      </c>
      <c r="G517" s="259" t="s">
        <v>1276</v>
      </c>
      <c r="H517" s="261" t="s">
        <v>1276</v>
      </c>
      <c r="I517" s="263"/>
      <c r="K517" s="257"/>
      <c r="L517" s="257"/>
    </row>
    <row r="518" spans="1:12" ht="12.65" customHeight="1" x14ac:dyDescent="0.35">
      <c r="A518" s="180" t="s">
        <v>534</v>
      </c>
      <c r="B518" s="236">
        <v>41452895.600000001</v>
      </c>
      <c r="C518" s="236">
        <v>42045074.289999992</v>
      </c>
      <c r="D518" s="236">
        <v>147723</v>
      </c>
      <c r="E518" s="180">
        <v>130982</v>
      </c>
      <c r="F518" s="259">
        <v>280.61233254131042</v>
      </c>
      <c r="G518" s="259">
        <v>320.99887228779522</v>
      </c>
      <c r="H518" s="261" t="s">
        <v>1276</v>
      </c>
      <c r="I518" s="263"/>
      <c r="K518" s="257"/>
      <c r="L518" s="257"/>
    </row>
    <row r="519" spans="1:12" ht="12.65" customHeight="1" x14ac:dyDescent="0.35">
      <c r="A519" s="180" t="s">
        <v>535</v>
      </c>
      <c r="B519" s="236">
        <v>4491174.66</v>
      </c>
      <c r="C519" s="236">
        <v>4941343.43</v>
      </c>
      <c r="D519" s="236">
        <v>16308</v>
      </c>
      <c r="E519" s="180">
        <v>15185</v>
      </c>
      <c r="F519" s="259">
        <v>275.39702354672556</v>
      </c>
      <c r="G519" s="259">
        <v>325.40951135989462</v>
      </c>
      <c r="H519" s="261" t="s">
        <v>1276</v>
      </c>
      <c r="I519" s="263"/>
      <c r="K519" s="257"/>
      <c r="L519" s="257"/>
    </row>
    <row r="520" spans="1:12" ht="12.65" customHeight="1" x14ac:dyDescent="0.35">
      <c r="A520" s="180" t="s">
        <v>536</v>
      </c>
      <c r="B520" s="236">
        <v>1327121.1099999999</v>
      </c>
      <c r="C520" s="236">
        <v>1149465.01</v>
      </c>
      <c r="D520" s="236">
        <v>2899</v>
      </c>
      <c r="E520" s="180">
        <v>2947</v>
      </c>
      <c r="F520" s="259">
        <v>457.78582614694716</v>
      </c>
      <c r="G520" s="259">
        <v>390.04581269087208</v>
      </c>
      <c r="H520" s="261" t="s">
        <v>1276</v>
      </c>
      <c r="I520" s="263"/>
      <c r="K520" s="257"/>
      <c r="L520" s="257"/>
    </row>
    <row r="521" spans="1:12" ht="12.65" customHeight="1" x14ac:dyDescent="0.35">
      <c r="A521" s="180" t="s">
        <v>537</v>
      </c>
      <c r="B521" s="236">
        <v>19261775.280000001</v>
      </c>
      <c r="C521" s="236">
        <v>20779029.439999998</v>
      </c>
      <c r="D521" s="181" t="s">
        <v>529</v>
      </c>
      <c r="E521" s="181" t="s">
        <v>529</v>
      </c>
      <c r="F521" s="259" t="s">
        <v>1276</v>
      </c>
      <c r="G521" s="259" t="s">
        <v>1276</v>
      </c>
      <c r="H521" s="261" t="s">
        <v>1276</v>
      </c>
      <c r="I521" s="263"/>
      <c r="K521" s="257"/>
      <c r="L521" s="257"/>
    </row>
    <row r="522" spans="1:12" ht="12.65" customHeight="1" x14ac:dyDescent="0.35">
      <c r="A522" s="180" t="s">
        <v>538</v>
      </c>
      <c r="B522" s="236">
        <v>7547227.2500000019</v>
      </c>
      <c r="C522" s="236">
        <v>6879542.71</v>
      </c>
      <c r="D522" s="236">
        <v>84461</v>
      </c>
      <c r="E522" s="180">
        <v>92514</v>
      </c>
      <c r="F522" s="259">
        <v>89.357540758456594</v>
      </c>
      <c r="G522" s="259">
        <v>74.362179886287478</v>
      </c>
      <c r="H522" s="261" t="s">
        <v>1276</v>
      </c>
      <c r="I522" s="263"/>
      <c r="K522" s="257"/>
      <c r="L522" s="257"/>
    </row>
    <row r="523" spans="1:12" ht="12.65" customHeight="1" x14ac:dyDescent="0.35">
      <c r="A523" s="180" t="s">
        <v>539</v>
      </c>
      <c r="B523" s="236">
        <v>41289</v>
      </c>
      <c r="C523" s="236">
        <v>1097548.7400000002</v>
      </c>
      <c r="D523" s="236">
        <v>0</v>
      </c>
      <c r="E523" s="180">
        <v>0</v>
      </c>
      <c r="F523" s="259" t="s">
        <v>1276</v>
      </c>
      <c r="G523" s="259" t="s">
        <v>1276</v>
      </c>
      <c r="H523" s="261" t="s">
        <v>1276</v>
      </c>
      <c r="I523" s="263"/>
      <c r="K523" s="257"/>
      <c r="L523" s="257"/>
    </row>
    <row r="524" spans="1:12" ht="12.65" customHeight="1" x14ac:dyDescent="0.35">
      <c r="A524" s="180" t="s">
        <v>540</v>
      </c>
      <c r="B524" s="236">
        <v>7820847.46</v>
      </c>
      <c r="C524" s="236">
        <v>4604051.4000000004</v>
      </c>
      <c r="D524" s="236">
        <v>94259</v>
      </c>
      <c r="E524" s="180">
        <v>68657</v>
      </c>
      <c r="F524" s="259">
        <v>82.971890853923767</v>
      </c>
      <c r="G524" s="259">
        <v>67.058732540017772</v>
      </c>
      <c r="H524" s="261" t="s">
        <v>1276</v>
      </c>
      <c r="I524" s="263"/>
      <c r="K524" s="257"/>
      <c r="L524" s="257"/>
    </row>
    <row r="525" spans="1:12" ht="12.65" customHeight="1" x14ac:dyDescent="0.35">
      <c r="A525" s="180" t="s">
        <v>541</v>
      </c>
      <c r="B525" s="236">
        <v>0</v>
      </c>
      <c r="C525" s="236">
        <v>0</v>
      </c>
      <c r="D525" s="236">
        <v>0</v>
      </c>
      <c r="E525" s="180">
        <v>0</v>
      </c>
      <c r="F525" s="259" t="s">
        <v>1276</v>
      </c>
      <c r="G525" s="259" t="s">
        <v>1276</v>
      </c>
      <c r="H525" s="261" t="s">
        <v>1276</v>
      </c>
      <c r="I525" s="263"/>
      <c r="K525" s="257"/>
      <c r="L525" s="257"/>
    </row>
    <row r="526" spans="1:12" ht="12.65" customHeight="1" x14ac:dyDescent="0.35">
      <c r="A526" s="180" t="s">
        <v>542</v>
      </c>
      <c r="B526" s="236">
        <v>23316139.699999999</v>
      </c>
      <c r="C526" s="236">
        <v>22025999.486168943</v>
      </c>
      <c r="D526" s="236">
        <v>78387</v>
      </c>
      <c r="E526" s="180">
        <v>67619</v>
      </c>
      <c r="F526" s="259">
        <v>297.44906298238226</v>
      </c>
      <c r="G526" s="259">
        <v>325.7368415115418</v>
      </c>
      <c r="H526" s="261" t="s">
        <v>1276</v>
      </c>
      <c r="I526" s="263"/>
      <c r="K526" s="257"/>
      <c r="L526" s="257"/>
    </row>
    <row r="527" spans="1:12" ht="12.65" customHeight="1" x14ac:dyDescent="0.35">
      <c r="A527" s="180" t="s">
        <v>543</v>
      </c>
      <c r="B527" s="236">
        <v>0</v>
      </c>
      <c r="C527" s="236">
        <v>0</v>
      </c>
      <c r="D527" s="236">
        <v>0</v>
      </c>
      <c r="E527" s="180">
        <v>0</v>
      </c>
      <c r="F527" s="259" t="s">
        <v>1276</v>
      </c>
      <c r="G527" s="259" t="s">
        <v>1276</v>
      </c>
      <c r="H527" s="261" t="s">
        <v>1276</v>
      </c>
      <c r="I527" s="263"/>
      <c r="K527" s="257"/>
      <c r="L527" s="257"/>
    </row>
    <row r="528" spans="1:12" ht="12.65" customHeight="1" x14ac:dyDescent="0.35">
      <c r="A528" s="180" t="s">
        <v>544</v>
      </c>
      <c r="B528" s="236">
        <v>0</v>
      </c>
      <c r="C528" s="236">
        <v>0</v>
      </c>
      <c r="D528" s="236">
        <v>0</v>
      </c>
      <c r="E528" s="180">
        <v>0</v>
      </c>
      <c r="F528" s="259" t="s">
        <v>1276</v>
      </c>
      <c r="G528" s="259" t="s">
        <v>1276</v>
      </c>
      <c r="H528" s="261" t="s">
        <v>1276</v>
      </c>
      <c r="I528" s="263"/>
      <c r="K528" s="257"/>
      <c r="L528" s="257"/>
    </row>
    <row r="529" spans="1:12" ht="12.65" customHeight="1" x14ac:dyDescent="0.35">
      <c r="A529" s="180" t="s">
        <v>545</v>
      </c>
      <c r="B529" s="236">
        <v>152944654.15999997</v>
      </c>
      <c r="C529" s="236">
        <v>162600052.47999999</v>
      </c>
      <c r="D529" s="236">
        <v>512461</v>
      </c>
      <c r="E529" s="180">
        <v>506141.09</v>
      </c>
      <c r="F529" s="259">
        <v>298.4513048992996</v>
      </c>
      <c r="G529" s="259">
        <v>321.25440058620802</v>
      </c>
      <c r="H529" s="261" t="s">
        <v>1276</v>
      </c>
      <c r="I529" s="263"/>
      <c r="K529" s="257"/>
      <c r="L529" s="257"/>
    </row>
    <row r="530" spans="1:12" ht="12.65" customHeight="1" x14ac:dyDescent="0.35">
      <c r="A530" s="180" t="s">
        <v>546</v>
      </c>
      <c r="B530" s="236">
        <v>1686820.7300000004</v>
      </c>
      <c r="C530" s="236">
        <v>1598237.19</v>
      </c>
      <c r="D530" s="236">
        <v>25891</v>
      </c>
      <c r="E530" s="180">
        <v>30310</v>
      </c>
      <c r="F530" s="259">
        <v>65.150852805994376</v>
      </c>
      <c r="G530" s="259">
        <v>52.729699439129</v>
      </c>
      <c r="H530" s="261" t="s">
        <v>1276</v>
      </c>
      <c r="I530" s="263"/>
      <c r="K530" s="257"/>
      <c r="L530" s="257"/>
    </row>
    <row r="531" spans="1:12" ht="12.65" customHeight="1" x14ac:dyDescent="0.35">
      <c r="A531" s="180" t="s">
        <v>547</v>
      </c>
      <c r="B531" s="236">
        <v>723215.99000000022</v>
      </c>
      <c r="C531" s="236">
        <v>784227.79</v>
      </c>
      <c r="D531" s="236">
        <v>3959</v>
      </c>
      <c r="E531" s="180">
        <v>6389</v>
      </c>
      <c r="F531" s="259">
        <v>182.67643091689825</v>
      </c>
      <c r="G531" s="259">
        <v>122.74656284238536</v>
      </c>
      <c r="H531" s="261">
        <v>-0.32806568298772887</v>
      </c>
      <c r="I531" s="263" t="s">
        <v>1294</v>
      </c>
      <c r="K531" s="257"/>
      <c r="L531" s="257"/>
    </row>
    <row r="532" spans="1:12" ht="12.65" customHeight="1" x14ac:dyDescent="0.35">
      <c r="A532" s="180" t="s">
        <v>548</v>
      </c>
      <c r="B532" s="236">
        <v>-44.78</v>
      </c>
      <c r="C532" s="236">
        <v>0</v>
      </c>
      <c r="D532" s="236">
        <v>0</v>
      </c>
      <c r="E532" s="180">
        <v>0</v>
      </c>
      <c r="F532" s="259" t="s">
        <v>1276</v>
      </c>
      <c r="G532" s="259" t="s">
        <v>1276</v>
      </c>
      <c r="H532" s="261" t="s">
        <v>1276</v>
      </c>
      <c r="I532" s="263"/>
      <c r="K532" s="257"/>
      <c r="L532" s="257"/>
    </row>
    <row r="533" spans="1:12" ht="12.65" customHeight="1" x14ac:dyDescent="0.35">
      <c r="A533" s="180" t="s">
        <v>1246</v>
      </c>
      <c r="B533" s="236">
        <v>0</v>
      </c>
      <c r="C533" s="236">
        <v>0</v>
      </c>
      <c r="D533" s="236">
        <v>0</v>
      </c>
      <c r="E533" s="180">
        <v>0</v>
      </c>
      <c r="F533" s="259" t="s">
        <v>1276</v>
      </c>
      <c r="G533" s="259" t="s">
        <v>1276</v>
      </c>
      <c r="H533" s="261" t="s">
        <v>1276</v>
      </c>
      <c r="I533" s="263"/>
      <c r="K533" s="257"/>
      <c r="L533" s="257"/>
    </row>
    <row r="534" spans="1:12" ht="12.65" customHeight="1" x14ac:dyDescent="0.35">
      <c r="A534" s="180" t="s">
        <v>549</v>
      </c>
      <c r="B534" s="236">
        <v>0</v>
      </c>
      <c r="C534" s="236">
        <v>0</v>
      </c>
      <c r="D534" s="236">
        <v>0</v>
      </c>
      <c r="E534" s="180">
        <v>0</v>
      </c>
      <c r="F534" s="259" t="s">
        <v>1276</v>
      </c>
      <c r="G534" s="259" t="s">
        <v>1276</v>
      </c>
      <c r="H534" s="261" t="s">
        <v>1276</v>
      </c>
      <c r="I534" s="263"/>
      <c r="K534" s="257"/>
      <c r="L534" s="257"/>
    </row>
    <row r="535" spans="1:12" ht="12.65" customHeight="1" x14ac:dyDescent="0.35">
      <c r="A535" s="180" t="s">
        <v>550</v>
      </c>
      <c r="B535" s="236">
        <v>54707514.900000013</v>
      </c>
      <c r="C535" s="236">
        <v>51592031.570000008</v>
      </c>
      <c r="D535" s="236">
        <v>473447</v>
      </c>
      <c r="E535" s="180">
        <v>514343</v>
      </c>
      <c r="F535" s="259">
        <v>115.55150819415904</v>
      </c>
      <c r="G535" s="259">
        <v>100.30666611580212</v>
      </c>
      <c r="H535" s="261" t="s">
        <v>1276</v>
      </c>
      <c r="I535" s="263"/>
      <c r="K535" s="257"/>
      <c r="L535" s="257"/>
    </row>
    <row r="536" spans="1:12" ht="12.65" customHeight="1" x14ac:dyDescent="0.35">
      <c r="A536" s="180" t="s">
        <v>551</v>
      </c>
      <c r="B536" s="236">
        <v>0</v>
      </c>
      <c r="C536" s="236">
        <v>0</v>
      </c>
      <c r="D536" s="236">
        <v>0</v>
      </c>
      <c r="E536" s="180">
        <v>0</v>
      </c>
      <c r="F536" s="259" t="s">
        <v>1276</v>
      </c>
      <c r="G536" s="259" t="s">
        <v>1276</v>
      </c>
      <c r="H536" s="261" t="s">
        <v>1276</v>
      </c>
      <c r="I536" s="263"/>
      <c r="K536" s="257"/>
      <c r="L536" s="257"/>
    </row>
    <row r="537" spans="1:12" ht="12.65" customHeight="1" x14ac:dyDescent="0.35">
      <c r="A537" s="180" t="s">
        <v>552</v>
      </c>
      <c r="B537" s="236">
        <v>0</v>
      </c>
      <c r="C537" s="236">
        <v>129810.49500000002</v>
      </c>
      <c r="D537" s="236">
        <v>0</v>
      </c>
      <c r="E537" s="180">
        <v>0</v>
      </c>
      <c r="F537" s="259" t="s">
        <v>1276</v>
      </c>
      <c r="G537" s="259" t="s">
        <v>1276</v>
      </c>
      <c r="H537" s="261" t="s">
        <v>1276</v>
      </c>
      <c r="I537" s="263"/>
      <c r="K537" s="257"/>
      <c r="L537" s="257"/>
    </row>
    <row r="538" spans="1:12" ht="12.65" customHeight="1" x14ac:dyDescent="0.35">
      <c r="A538" s="180" t="s">
        <v>553</v>
      </c>
      <c r="B538" s="236">
        <v>0</v>
      </c>
      <c r="C538" s="236">
        <v>0</v>
      </c>
      <c r="D538" s="236">
        <v>0</v>
      </c>
      <c r="E538" s="180">
        <v>0</v>
      </c>
      <c r="F538" s="259" t="s">
        <v>1276</v>
      </c>
      <c r="G538" s="259" t="s">
        <v>1276</v>
      </c>
      <c r="H538" s="261" t="s">
        <v>1276</v>
      </c>
      <c r="I538" s="263"/>
      <c r="K538" s="257"/>
      <c r="L538" s="257"/>
    </row>
    <row r="539" spans="1:12" ht="12.65" customHeight="1" x14ac:dyDescent="0.35">
      <c r="A539" s="180" t="s">
        <v>554</v>
      </c>
      <c r="B539" s="236">
        <v>0</v>
      </c>
      <c r="C539" s="236">
        <v>0</v>
      </c>
      <c r="D539" s="236">
        <v>0</v>
      </c>
      <c r="E539" s="180">
        <v>0</v>
      </c>
      <c r="F539" s="259" t="s">
        <v>1276</v>
      </c>
      <c r="G539" s="259" t="s">
        <v>1276</v>
      </c>
      <c r="H539" s="261" t="s">
        <v>1276</v>
      </c>
      <c r="I539" s="263"/>
      <c r="K539" s="257"/>
      <c r="L539" s="257"/>
    </row>
    <row r="540" spans="1:12" ht="12.65" customHeight="1" x14ac:dyDescent="0.35">
      <c r="A540" s="180" t="s">
        <v>555</v>
      </c>
      <c r="B540" s="236">
        <v>0</v>
      </c>
      <c r="C540" s="236">
        <v>0</v>
      </c>
      <c r="D540" s="236">
        <v>0</v>
      </c>
      <c r="E540" s="180">
        <v>0</v>
      </c>
      <c r="F540" s="259" t="s">
        <v>1276</v>
      </c>
      <c r="G540" s="259" t="s">
        <v>1276</v>
      </c>
      <c r="H540" s="261" t="s">
        <v>1276</v>
      </c>
      <c r="I540" s="263"/>
      <c r="K540" s="257"/>
      <c r="L540" s="257"/>
    </row>
    <row r="541" spans="1:12" ht="12.65" customHeight="1" x14ac:dyDescent="0.35">
      <c r="A541" s="180" t="s">
        <v>556</v>
      </c>
      <c r="B541" s="236">
        <v>3364723.4149999996</v>
      </c>
      <c r="C541" s="236">
        <v>4868557.3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5" customHeight="1" x14ac:dyDescent="0.35">
      <c r="A542" s="180" t="s">
        <v>1247</v>
      </c>
      <c r="B542" s="236">
        <v>1031834.75</v>
      </c>
      <c r="C542" s="236"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5" customHeight="1" x14ac:dyDescent="0.35">
      <c r="A543" s="180" t="s">
        <v>557</v>
      </c>
      <c r="B543" s="236">
        <v>194884.55999999997</v>
      </c>
      <c r="C543" s="236"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5" customHeight="1" x14ac:dyDescent="0.35">
      <c r="A544" s="180" t="s">
        <v>558</v>
      </c>
      <c r="B544" s="236">
        <v>6868580.4799999986</v>
      </c>
      <c r="C544" s="236">
        <v>6880304.4900000021</v>
      </c>
      <c r="D544" s="236">
        <v>226987</v>
      </c>
      <c r="E544" s="180">
        <v>200502</v>
      </c>
      <c r="F544" s="259">
        <v>30.259796728446997</v>
      </c>
      <c r="G544" s="259">
        <v>34.315390819044211</v>
      </c>
      <c r="H544" s="261" t="s">
        <v>1276</v>
      </c>
      <c r="I544" s="263" t="s">
        <v>1295</v>
      </c>
      <c r="K544" s="257"/>
      <c r="L544" s="257"/>
    </row>
    <row r="545" spans="1:13" ht="12.65" customHeight="1" x14ac:dyDescent="0.35">
      <c r="A545" s="180" t="s">
        <v>559</v>
      </c>
      <c r="B545" s="236">
        <v>0</v>
      </c>
      <c r="C545" s="236">
        <v>0</v>
      </c>
      <c r="D545" s="236">
        <v>583327</v>
      </c>
      <c r="E545" s="180">
        <v>428430</v>
      </c>
      <c r="F545" s="259" t="s">
        <v>1276</v>
      </c>
      <c r="G545" s="259" t="s">
        <v>1276</v>
      </c>
      <c r="H545" s="261" t="s">
        <v>1276</v>
      </c>
      <c r="I545" s="263"/>
      <c r="K545" s="257"/>
      <c r="L545" s="257"/>
    </row>
    <row r="546" spans="1:13" ht="12.65" customHeight="1" x14ac:dyDescent="0.35">
      <c r="A546" s="180" t="s">
        <v>560</v>
      </c>
      <c r="B546" s="236">
        <v>345015.93</v>
      </c>
      <c r="C546" s="236">
        <v>318590.40999999997</v>
      </c>
      <c r="D546" s="236">
        <v>0</v>
      </c>
      <c r="E546" s="180">
        <v>0</v>
      </c>
      <c r="F546" s="259" t="s">
        <v>1276</v>
      </c>
      <c r="G546" s="259" t="s">
        <v>1276</v>
      </c>
      <c r="H546" s="261" t="s">
        <v>1276</v>
      </c>
      <c r="I546" s="263"/>
      <c r="K546" s="257"/>
      <c r="L546" s="257"/>
    </row>
    <row r="547" spans="1:13" ht="12.65" customHeight="1" x14ac:dyDescent="0.35">
      <c r="A547" s="180" t="s">
        <v>561</v>
      </c>
      <c r="B547" s="236">
        <v>72600.42</v>
      </c>
      <c r="C547" s="236">
        <v>48268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5" customHeight="1" x14ac:dyDescent="0.35">
      <c r="A548" s="180" t="s">
        <v>562</v>
      </c>
      <c r="B548" s="236">
        <v>1211450.4000000001</v>
      </c>
      <c r="C548" s="236">
        <v>1257463.51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5" customHeight="1" x14ac:dyDescent="0.35">
      <c r="A549" s="180" t="s">
        <v>563</v>
      </c>
      <c r="B549" s="236">
        <v>2681965</v>
      </c>
      <c r="C549" s="236">
        <v>2693387.06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5" customHeight="1" x14ac:dyDescent="0.35">
      <c r="A550" s="180" t="s">
        <v>564</v>
      </c>
      <c r="B550" s="236">
        <v>22006860.059999999</v>
      </c>
      <c r="C550" s="236">
        <v>18189119.061999999</v>
      </c>
      <c r="D550" s="236">
        <v>577281</v>
      </c>
      <c r="E550" s="180">
        <v>577281</v>
      </c>
      <c r="F550" s="259">
        <v>38.121573479813122</v>
      </c>
      <c r="G550" s="259">
        <v>31.508258650466583</v>
      </c>
      <c r="H550" s="261" t="s">
        <v>1276</v>
      </c>
      <c r="I550" s="263"/>
      <c r="K550" s="257"/>
      <c r="L550" s="257"/>
    </row>
    <row r="551" spans="1:13" ht="12.65" customHeight="1" x14ac:dyDescent="0.35">
      <c r="A551" s="180" t="s">
        <v>565</v>
      </c>
      <c r="B551" s="236">
        <v>5080919.4400000004</v>
      </c>
      <c r="C551" s="236">
        <v>5202055.2799999993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5" customHeight="1" x14ac:dyDescent="0.35">
      <c r="A552" s="180" t="s">
        <v>566</v>
      </c>
      <c r="B552" s="236">
        <v>1217897.7925</v>
      </c>
      <c r="C552" s="236">
        <v>349760.21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5" customHeight="1" x14ac:dyDescent="0.35">
      <c r="A553" s="180" t="s">
        <v>567</v>
      </c>
      <c r="B553" s="236">
        <v>3654921.05</v>
      </c>
      <c r="C553" s="236"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5" customHeight="1" x14ac:dyDescent="0.35">
      <c r="A554" s="180" t="s">
        <v>568</v>
      </c>
      <c r="B554" s="236">
        <v>0</v>
      </c>
      <c r="C554" s="236">
        <v>-29356.940000000002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5" customHeight="1" x14ac:dyDescent="0.35">
      <c r="A555" s="180" t="s">
        <v>569</v>
      </c>
      <c r="B555" s="236">
        <v>872642.5924999998</v>
      </c>
      <c r="C555" s="236"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5" customHeight="1" x14ac:dyDescent="0.35">
      <c r="A556" s="180" t="s">
        <v>570</v>
      </c>
      <c r="B556" s="236">
        <v>6972175.2336347504</v>
      </c>
      <c r="C556" s="236">
        <v>8002783.4777212506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5" customHeight="1" x14ac:dyDescent="0.35">
      <c r="A557" s="180" t="s">
        <v>571</v>
      </c>
      <c r="B557" s="236">
        <v>2743584.3950000005</v>
      </c>
      <c r="C557" s="236">
        <v>3876323.4587513171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5" customHeight="1" x14ac:dyDescent="0.35">
      <c r="A558" s="180" t="s">
        <v>572</v>
      </c>
      <c r="B558" s="236">
        <v>0</v>
      </c>
      <c r="C558" s="236"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5" customHeight="1" x14ac:dyDescent="0.35">
      <c r="A559" s="180" t="s">
        <v>573</v>
      </c>
      <c r="B559" s="236">
        <v>14158339.697136246</v>
      </c>
      <c r="C559" s="236">
        <v>11089485.128182502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5" customHeight="1" x14ac:dyDescent="0.35">
      <c r="A560" s="180" t="s">
        <v>574</v>
      </c>
      <c r="B560" s="236">
        <v>636076.26500000001</v>
      </c>
      <c r="C560" s="236"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5" customHeight="1" x14ac:dyDescent="0.35">
      <c r="A561" s="180" t="s">
        <v>575</v>
      </c>
      <c r="B561" s="236">
        <v>3352083.0449999999</v>
      </c>
      <c r="C561" s="236"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5" customHeight="1" x14ac:dyDescent="0.35">
      <c r="A562" s="180" t="s">
        <v>576</v>
      </c>
      <c r="B562" s="236">
        <v>0</v>
      </c>
      <c r="C562" s="236"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5" customHeight="1" x14ac:dyDescent="0.35">
      <c r="A563" s="180" t="s">
        <v>577</v>
      </c>
      <c r="B563" s="236">
        <v>2183792.2274999996</v>
      </c>
      <c r="C563" s="236">
        <v>286666.22000000003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5" customHeight="1" x14ac:dyDescent="0.35">
      <c r="A564" s="180" t="s">
        <v>1248</v>
      </c>
      <c r="B564" s="236">
        <v>392448.29749999999</v>
      </c>
      <c r="C564" s="236">
        <v>179361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5" customHeight="1" x14ac:dyDescent="0.35">
      <c r="A565" s="180" t="s">
        <v>578</v>
      </c>
      <c r="B565" s="236">
        <v>301032.58249999996</v>
      </c>
      <c r="C565" s="236"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5" customHeight="1" x14ac:dyDescent="0.35">
      <c r="A566" s="180" t="s">
        <v>579</v>
      </c>
      <c r="B566" s="236">
        <v>241846.52750000003</v>
      </c>
      <c r="C566" s="236">
        <v>113414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5" customHeight="1" x14ac:dyDescent="0.35">
      <c r="A567" s="180" t="s">
        <v>580</v>
      </c>
      <c r="B567" s="236">
        <v>4329578.1096307505</v>
      </c>
      <c r="C567" s="236">
        <v>5520596.2093459489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5" customHeight="1" x14ac:dyDescent="0.35">
      <c r="A568" s="180" t="s">
        <v>581</v>
      </c>
      <c r="B568" s="236">
        <v>1544673.70456375</v>
      </c>
      <c r="C568" s="236">
        <v>-119855.86619175004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5" customHeight="1" x14ac:dyDescent="0.35">
      <c r="A569" s="180" t="s">
        <v>582</v>
      </c>
      <c r="B569" s="236">
        <v>7600006.6391360005</v>
      </c>
      <c r="C569" s="236">
        <v>4797647.6230057497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5" customHeight="1" x14ac:dyDescent="0.35">
      <c r="A570" s="180" t="s">
        <v>583</v>
      </c>
      <c r="B570" s="236">
        <v>5361509.7275</v>
      </c>
      <c r="C570" s="236">
        <v>6250085.25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5" customHeight="1" x14ac:dyDescent="0.35">
      <c r="A571" s="180" t="s">
        <v>584</v>
      </c>
      <c r="B571" s="236">
        <v>0</v>
      </c>
      <c r="C571" s="236">
        <v>2942027.7100000004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5" customHeight="1" x14ac:dyDescent="0.35">
      <c r="A572" s="180" t="s">
        <v>585</v>
      </c>
      <c r="B572" s="236">
        <v>2536753.7000000002</v>
      </c>
      <c r="C572" s="236">
        <v>1591659.34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5" customHeight="1" x14ac:dyDescent="0.35">
      <c r="A573" s="180" t="s">
        <v>586</v>
      </c>
      <c r="B573" s="236">
        <v>112544.0675</v>
      </c>
      <c r="C573" s="236"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5" customHeight="1" x14ac:dyDescent="0.35">
      <c r="A574" s="180" t="s">
        <v>587</v>
      </c>
      <c r="B574" s="236">
        <v>27983087.472048998</v>
      </c>
      <c r="C574" s="236">
        <v>63166719.053662755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5" customHeight="1" x14ac:dyDescent="0.35">
      <c r="A575" s="180" t="s">
        <v>588</v>
      </c>
      <c r="B575" s="236">
        <v>15439882</v>
      </c>
      <c r="C575" s="236">
        <v>-2025459.620000001</v>
      </c>
      <c r="D575" s="181" t="s">
        <v>529</v>
      </c>
      <c r="E575" s="181" t="s">
        <v>529</v>
      </c>
      <c r="F575" s="259"/>
      <c r="G575" s="259"/>
      <c r="H575" s="261"/>
    </row>
    <row r="576" spans="1:13" ht="12.65" customHeight="1" x14ac:dyDescent="0.35">
      <c r="M576" s="261"/>
    </row>
    <row r="577" spans="13:13" ht="12.65" customHeight="1" x14ac:dyDescent="0.35">
      <c r="M577" s="261"/>
    </row>
    <row r="578" spans="13:13" ht="12.65" customHeight="1" x14ac:dyDescent="0.35">
      <c r="M578" s="261"/>
    </row>
    <row r="612" spans="1:14" ht="12.65" customHeight="1" x14ac:dyDescent="0.35">
      <c r="A612" s="196"/>
      <c r="C612" s="181" t="s">
        <v>589</v>
      </c>
      <c r="D612" s="180">
        <v>495932</v>
      </c>
      <c r="E612" s="180">
        <v>547155822.6380887</v>
      </c>
      <c r="F612" s="180">
        <v>108302076.10000001</v>
      </c>
      <c r="G612" s="180">
        <v>200502</v>
      </c>
      <c r="H612" s="197">
        <v>1904.7505648429124</v>
      </c>
      <c r="I612" s="180">
        <v>115817.07925410918</v>
      </c>
      <c r="J612" s="180">
        <v>1729339</v>
      </c>
      <c r="K612" s="180">
        <v>2804562273.3299999</v>
      </c>
      <c r="L612" s="197">
        <v>534.85862868405536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v>18189119.061999999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68">
        <v>-2025459.620000001</v>
      </c>
      <c r="D615" s="262">
        <v>16163659.441999998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v>0</v>
      </c>
      <c r="D616" s="180"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v>0</v>
      </c>
      <c r="D617" s="180"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v>349760.21</v>
      </c>
      <c r="D618" s="180"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v>11089485.128182502</v>
      </c>
      <c r="D619" s="180">
        <v>352064.09203778737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v>63166719.053662755</v>
      </c>
      <c r="D620" s="180"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v>0</v>
      </c>
      <c r="D621" s="180"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v>0</v>
      </c>
      <c r="D622" s="180"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v>0</v>
      </c>
      <c r="D623" s="180">
        <v>0</v>
      </c>
      <c r="E623" s="180">
        <v>74958028.483883053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v>2693387.06</v>
      </c>
      <c r="D624" s="180">
        <v>1714821.3422029389</v>
      </c>
      <c r="E624" s="180">
        <v>603905.86612432124</v>
      </c>
      <c r="F624" s="180">
        <v>5012114.2683272604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v>6880304.4900000021</v>
      </c>
      <c r="D625" s="180">
        <v>624211.39517753222</v>
      </c>
      <c r="E625" s="180">
        <v>1028086.8670403727</v>
      </c>
      <c r="F625" s="180">
        <v>88679.076160238517</v>
      </c>
      <c r="G625" s="180">
        <v>8621281.8283781465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v>286666.22000000003</v>
      </c>
      <c r="D626" s="180">
        <v>0</v>
      </c>
      <c r="E626" s="180">
        <v>39272.057054101911</v>
      </c>
      <c r="F626" s="180">
        <v>516.25499664861024</v>
      </c>
      <c r="G626" s="180"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v>0</v>
      </c>
      <c r="D627" s="180">
        <v>0</v>
      </c>
      <c r="E627" s="180">
        <v>0</v>
      </c>
      <c r="F627" s="180">
        <v>0</v>
      </c>
      <c r="G627" s="180"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v>0</v>
      </c>
      <c r="D628" s="180">
        <v>0</v>
      </c>
      <c r="E628" s="180">
        <v>0</v>
      </c>
      <c r="F628" s="180">
        <v>0</v>
      </c>
      <c r="G628" s="180">
        <v>0</v>
      </c>
      <c r="H628" s="180">
        <v>326454.53205075051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v>5202055.2799999993</v>
      </c>
      <c r="D629" s="180">
        <v>353693.71660748642</v>
      </c>
      <c r="E629" s="180">
        <v>761114.06350228027</v>
      </c>
      <c r="F629" s="180">
        <v>10701.903738053838</v>
      </c>
      <c r="G629" s="180">
        <v>0</v>
      </c>
      <c r="H629" s="180">
        <v>12615.355148142029</v>
      </c>
      <c r="I629" s="180">
        <v>6340180.3189959619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v>318590.40999999997</v>
      </c>
      <c r="D630" s="180">
        <v>121178.88300282294</v>
      </c>
      <c r="E630" s="180">
        <v>60246.529100809021</v>
      </c>
      <c r="F630" s="180">
        <v>0</v>
      </c>
      <c r="G630" s="180">
        <v>0</v>
      </c>
      <c r="H630" s="180">
        <v>457.57342724148225</v>
      </c>
      <c r="I630" s="180">
        <v>58563.965763113585</v>
      </c>
      <c r="J630" s="180">
        <v>559037.36129398702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v>0</v>
      </c>
      <c r="D631" s="180">
        <v>0</v>
      </c>
      <c r="E631" s="180">
        <v>0</v>
      </c>
      <c r="F631" s="180">
        <v>0</v>
      </c>
      <c r="G631" s="180">
        <v>0</v>
      </c>
      <c r="H631" s="180">
        <v>0</v>
      </c>
      <c r="I631" s="180">
        <v>0</v>
      </c>
      <c r="J631" s="180"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v>48268</v>
      </c>
      <c r="D632" s="180">
        <v>37285.810154714753</v>
      </c>
      <c r="E632" s="180">
        <v>11720.509356113746</v>
      </c>
      <c r="F632" s="180">
        <v>0</v>
      </c>
      <c r="G632" s="180">
        <v>0</v>
      </c>
      <c r="H632" s="180">
        <v>0</v>
      </c>
      <c r="I632" s="180">
        <v>18019.681773265718</v>
      </c>
      <c r="J632" s="180">
        <v>7.1118629421228077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v>1257463.51</v>
      </c>
      <c r="D633" s="180">
        <v>0</v>
      </c>
      <c r="E633" s="180">
        <v>172267.17088665435</v>
      </c>
      <c r="F633" s="180">
        <v>787.65555015793609</v>
      </c>
      <c r="G633" s="180">
        <v>0</v>
      </c>
      <c r="H633" s="180">
        <v>2843.9354371300137</v>
      </c>
      <c r="I633" s="180">
        <v>0</v>
      </c>
      <c r="J633" s="180"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v>-29356.940000000002</v>
      </c>
      <c r="D634" s="180">
        <v>0</v>
      </c>
      <c r="E634" s="180">
        <v>-4021.7763453742359</v>
      </c>
      <c r="F634" s="180">
        <v>4314.3966263312477</v>
      </c>
      <c r="G634" s="180">
        <v>0</v>
      </c>
      <c r="H634" s="180">
        <v>0</v>
      </c>
      <c r="I634" s="180">
        <v>0</v>
      </c>
      <c r="J634" s="180"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v>8002783.4777212506</v>
      </c>
      <c r="D635" s="180">
        <v>0</v>
      </c>
      <c r="E635" s="180">
        <v>1096347.4152228087</v>
      </c>
      <c r="F635" s="180">
        <v>30.470571518520973</v>
      </c>
      <c r="G635" s="180">
        <v>0</v>
      </c>
      <c r="H635" s="180">
        <v>0</v>
      </c>
      <c r="I635" s="180">
        <v>0</v>
      </c>
      <c r="J635" s="180"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v>0</v>
      </c>
      <c r="D636" s="180">
        <v>0</v>
      </c>
      <c r="E636" s="180">
        <v>0</v>
      </c>
      <c r="F636" s="180">
        <v>0</v>
      </c>
      <c r="G636" s="180">
        <v>0</v>
      </c>
      <c r="H636" s="180">
        <v>0</v>
      </c>
      <c r="I636" s="180">
        <v>0</v>
      </c>
      <c r="J636" s="180"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v>3876323.4587513171</v>
      </c>
      <c r="D637" s="180">
        <v>0</v>
      </c>
      <c r="E637" s="180">
        <v>531039.88336063933</v>
      </c>
      <c r="F637" s="180">
        <v>1178.9095173740182</v>
      </c>
      <c r="G637" s="180">
        <v>0</v>
      </c>
      <c r="H637" s="180">
        <v>0</v>
      </c>
      <c r="I637" s="180">
        <v>0</v>
      </c>
      <c r="J637" s="180"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v>0</v>
      </c>
      <c r="D638" s="180">
        <v>0</v>
      </c>
      <c r="E638" s="180">
        <v>0</v>
      </c>
      <c r="F638" s="180">
        <v>0</v>
      </c>
      <c r="G638" s="180">
        <v>0</v>
      </c>
      <c r="H638" s="180">
        <v>0</v>
      </c>
      <c r="I638" s="180">
        <v>0</v>
      </c>
      <c r="J638" s="180"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v>179361</v>
      </c>
      <c r="D639" s="180">
        <v>138550.68091581503</v>
      </c>
      <c r="E639" s="180">
        <v>43552.552760110106</v>
      </c>
      <c r="F639" s="180">
        <v>0</v>
      </c>
      <c r="G639" s="180">
        <v>0</v>
      </c>
      <c r="H639" s="180">
        <v>0</v>
      </c>
      <c r="I639" s="180">
        <v>66959.499316566929</v>
      </c>
      <c r="J639" s="180"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v>0</v>
      </c>
      <c r="D640" s="180">
        <v>0</v>
      </c>
      <c r="E640" s="180">
        <v>0</v>
      </c>
      <c r="F640" s="180">
        <v>0</v>
      </c>
      <c r="G640" s="180">
        <v>0</v>
      </c>
      <c r="H640" s="180">
        <v>0</v>
      </c>
      <c r="I640" s="180">
        <v>0</v>
      </c>
      <c r="J640" s="180"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v>113414</v>
      </c>
      <c r="D641" s="180">
        <v>87608.61686702208</v>
      </c>
      <c r="E641" s="180">
        <v>27539.246440569663</v>
      </c>
      <c r="F641" s="180">
        <v>0</v>
      </c>
      <c r="G641" s="180">
        <v>0</v>
      </c>
      <c r="H641" s="180">
        <v>0</v>
      </c>
      <c r="I641" s="180">
        <v>42339.951579141831</v>
      </c>
      <c r="J641" s="180"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v>5520596.2093459489</v>
      </c>
      <c r="D642" s="180">
        <v>245584.42265365005</v>
      </c>
      <c r="E642" s="180">
        <v>789942.30559898424</v>
      </c>
      <c r="F642" s="180">
        <v>85.452827556998571</v>
      </c>
      <c r="G642" s="180">
        <v>0</v>
      </c>
      <c r="H642" s="180">
        <v>0</v>
      </c>
      <c r="I642" s="180">
        <v>118687.32706429824</v>
      </c>
      <c r="J642" s="180"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v>-119855.86619175004</v>
      </c>
      <c r="D643" s="180">
        <v>0</v>
      </c>
      <c r="E643" s="180">
        <v>-16419.745637805572</v>
      </c>
      <c r="F643" s="180">
        <v>0</v>
      </c>
      <c r="G643" s="180">
        <v>0</v>
      </c>
      <c r="H643" s="180">
        <v>0</v>
      </c>
      <c r="I643" s="180">
        <v>0</v>
      </c>
      <c r="J643" s="180"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v>4797647.6230057497</v>
      </c>
      <c r="D644" s="180">
        <v>0</v>
      </c>
      <c r="E644" s="180">
        <v>657257.38866671571</v>
      </c>
      <c r="F644" s="180">
        <v>0</v>
      </c>
      <c r="G644" s="180">
        <v>0</v>
      </c>
      <c r="H644" s="180">
        <v>0</v>
      </c>
      <c r="I644" s="180">
        <v>0</v>
      </c>
      <c r="J644" s="180">
        <v>0</v>
      </c>
      <c r="K644" s="180">
        <v>27720153.345659424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v>6250085.25</v>
      </c>
      <c r="D645" s="180">
        <v>85946.399805929017</v>
      </c>
      <c r="E645" s="180">
        <v>868009.47962328407</v>
      </c>
      <c r="F645" s="180">
        <v>810.73119659490533</v>
      </c>
      <c r="G645" s="180">
        <v>0</v>
      </c>
      <c r="H645" s="180">
        <v>7013.6822685306961</v>
      </c>
      <c r="I645" s="180">
        <v>41536.626604983998</v>
      </c>
      <c r="J645" s="180"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v>2942027.7100000004</v>
      </c>
      <c r="D646" s="180">
        <v>0</v>
      </c>
      <c r="E646" s="180">
        <v>403045.3259608642</v>
      </c>
      <c r="F646" s="180">
        <v>1121.3027779424949</v>
      </c>
      <c r="G646" s="180">
        <v>0</v>
      </c>
      <c r="H646" s="180">
        <v>4951.4839169002589</v>
      </c>
      <c r="I646" s="180">
        <v>0</v>
      </c>
      <c r="J646" s="180"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v>1591659.34</v>
      </c>
      <c r="D647" s="180">
        <v>60393.886553047581</v>
      </c>
      <c r="E647" s="180">
        <v>226324.28951553637</v>
      </c>
      <c r="F647" s="180">
        <v>1009.3441027654455</v>
      </c>
      <c r="G647" s="180">
        <v>0</v>
      </c>
      <c r="H647" s="180">
        <v>1781.480492071177</v>
      </c>
      <c r="I647" s="180">
        <v>29187.474061067634</v>
      </c>
      <c r="J647" s="180">
        <v>0</v>
      </c>
      <c r="K647" s="180">
        <v>0</v>
      </c>
      <c r="L647" s="180">
        <v>12514903.806879519</v>
      </c>
      <c r="N647" s="199" t="s">
        <v>659</v>
      </c>
    </row>
    <row r="648" spans="1:14" ht="12.65" customHeight="1" x14ac:dyDescent="0.35">
      <c r="A648" s="196"/>
      <c r="B648" s="196"/>
      <c r="C648" s="180">
        <v>140581044.06647781</v>
      </c>
      <c r="L648" s="262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v>10593458.529999999</v>
      </c>
      <c r="D668" s="180">
        <v>286813.92426703655</v>
      </c>
      <c r="E668" s="180">
        <v>1490551.2082593774</v>
      </c>
      <c r="F668" s="180">
        <v>34283.917658412596</v>
      </c>
      <c r="G668" s="180">
        <v>265386.63676546828</v>
      </c>
      <c r="H668" s="180">
        <v>9059.580545144383</v>
      </c>
      <c r="I668" s="180">
        <v>138612.93671742862</v>
      </c>
      <c r="J668" s="180">
        <v>19978.839336909812</v>
      </c>
      <c r="K668" s="180">
        <v>395206.0097820033</v>
      </c>
      <c r="L668" s="180">
        <v>860798.39616458549</v>
      </c>
      <c r="M668" s="180">
        <v>3500691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v>0</v>
      </c>
      <c r="D669" s="180">
        <v>0</v>
      </c>
      <c r="E669" s="180">
        <v>0</v>
      </c>
      <c r="F669" s="180">
        <v>0</v>
      </c>
      <c r="G669" s="180">
        <v>0</v>
      </c>
      <c r="H669" s="180">
        <v>0</v>
      </c>
      <c r="I669" s="180">
        <v>0</v>
      </c>
      <c r="J669" s="180">
        <v>0</v>
      </c>
      <c r="K669" s="180">
        <v>0</v>
      </c>
      <c r="L669" s="180">
        <v>0</v>
      </c>
      <c r="M669" s="180"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v>58556441.150000013</v>
      </c>
      <c r="D670" s="180">
        <v>2942776.0479625831</v>
      </c>
      <c r="E670" s="180">
        <v>8425132.0807208903</v>
      </c>
      <c r="F670" s="180">
        <v>95795.648653449258</v>
      </c>
      <c r="G670" s="180">
        <v>7406488.6880835881</v>
      </c>
      <c r="H670" s="180">
        <v>67110.200492413394</v>
      </c>
      <c r="I670" s="180">
        <v>1422200.2336609808</v>
      </c>
      <c r="J670" s="180">
        <v>206599.61846866756</v>
      </c>
      <c r="K670" s="180">
        <v>2414391.645643177</v>
      </c>
      <c r="L670" s="180">
        <v>5147750.5793495141</v>
      </c>
      <c r="M670" s="180">
        <v>28128245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v>0</v>
      </c>
      <c r="D671" s="180">
        <v>0</v>
      </c>
      <c r="E671" s="180">
        <v>0</v>
      </c>
      <c r="F671" s="180">
        <v>0</v>
      </c>
      <c r="G671" s="180">
        <v>0</v>
      </c>
      <c r="H671" s="180">
        <v>0</v>
      </c>
      <c r="I671" s="180">
        <v>0</v>
      </c>
      <c r="J671" s="180">
        <v>0</v>
      </c>
      <c r="K671" s="180">
        <v>0</v>
      </c>
      <c r="L671" s="180">
        <v>0</v>
      </c>
      <c r="M671" s="180"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v>0</v>
      </c>
      <c r="D672" s="180">
        <v>0</v>
      </c>
      <c r="E672" s="180">
        <v>0</v>
      </c>
      <c r="F672" s="180">
        <v>0</v>
      </c>
      <c r="G672" s="180">
        <v>0</v>
      </c>
      <c r="H672" s="180">
        <v>0</v>
      </c>
      <c r="I672" s="180">
        <v>0</v>
      </c>
      <c r="J672" s="180">
        <v>0</v>
      </c>
      <c r="K672" s="180">
        <v>0</v>
      </c>
      <c r="L672" s="180">
        <v>0</v>
      </c>
      <c r="M672" s="180"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v>715.07999999999993</v>
      </c>
      <c r="D673" s="180">
        <v>0</v>
      </c>
      <c r="E673" s="180">
        <v>97.962929005891212</v>
      </c>
      <c r="F673" s="180">
        <v>0</v>
      </c>
      <c r="G673" s="180">
        <v>0</v>
      </c>
      <c r="H673" s="180">
        <v>0</v>
      </c>
      <c r="I673" s="180">
        <v>0</v>
      </c>
      <c r="J673" s="180">
        <v>0</v>
      </c>
      <c r="K673" s="180">
        <v>0</v>
      </c>
      <c r="L673" s="180">
        <v>0</v>
      </c>
      <c r="M673" s="180">
        <v>98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v>0</v>
      </c>
      <c r="D674" s="180">
        <v>0</v>
      </c>
      <c r="E674" s="180">
        <v>0</v>
      </c>
      <c r="F674" s="180">
        <v>0</v>
      </c>
      <c r="G674" s="180">
        <v>0</v>
      </c>
      <c r="H674" s="180">
        <v>0</v>
      </c>
      <c r="I674" s="180">
        <v>0</v>
      </c>
      <c r="J674" s="180">
        <v>0</v>
      </c>
      <c r="K674" s="180">
        <v>0</v>
      </c>
      <c r="L674" s="180">
        <v>0</v>
      </c>
      <c r="M674" s="180"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v>0</v>
      </c>
      <c r="D675" s="180">
        <v>0</v>
      </c>
      <c r="E675" s="180">
        <v>0</v>
      </c>
      <c r="F675" s="180">
        <v>0</v>
      </c>
      <c r="G675" s="180">
        <v>0</v>
      </c>
      <c r="H675" s="180">
        <v>0</v>
      </c>
      <c r="I675" s="180">
        <v>0</v>
      </c>
      <c r="J675" s="180">
        <v>0</v>
      </c>
      <c r="K675" s="180">
        <v>0</v>
      </c>
      <c r="L675" s="180">
        <v>0</v>
      </c>
      <c r="M675" s="180"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v>0</v>
      </c>
      <c r="D676" s="180">
        <v>0</v>
      </c>
      <c r="E676" s="180">
        <v>0</v>
      </c>
      <c r="F676" s="180">
        <v>0</v>
      </c>
      <c r="G676" s="180">
        <v>0</v>
      </c>
      <c r="H676" s="180">
        <v>0</v>
      </c>
      <c r="I676" s="180">
        <v>0</v>
      </c>
      <c r="J676" s="180">
        <v>0</v>
      </c>
      <c r="K676" s="180">
        <v>0</v>
      </c>
      <c r="L676" s="180">
        <v>0</v>
      </c>
      <c r="M676" s="180"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v>0</v>
      </c>
      <c r="D677" s="180">
        <v>0</v>
      </c>
      <c r="E677" s="180">
        <v>0</v>
      </c>
      <c r="F677" s="180">
        <v>0</v>
      </c>
      <c r="G677" s="180">
        <v>0</v>
      </c>
      <c r="H677" s="180">
        <v>0</v>
      </c>
      <c r="I677" s="180">
        <v>0</v>
      </c>
      <c r="J677" s="180">
        <v>0</v>
      </c>
      <c r="K677" s="180">
        <v>0</v>
      </c>
      <c r="L677" s="180">
        <v>0</v>
      </c>
      <c r="M677" s="180"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v>0</v>
      </c>
      <c r="D678" s="180">
        <v>0</v>
      </c>
      <c r="E678" s="180">
        <v>0</v>
      </c>
      <c r="F678" s="180">
        <v>0</v>
      </c>
      <c r="G678" s="180">
        <v>0</v>
      </c>
      <c r="H678" s="180">
        <v>0</v>
      </c>
      <c r="I678" s="180">
        <v>0</v>
      </c>
      <c r="J678" s="180">
        <v>0</v>
      </c>
      <c r="K678" s="180">
        <v>0</v>
      </c>
      <c r="L678" s="180">
        <v>0</v>
      </c>
      <c r="M678" s="180"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v>0</v>
      </c>
      <c r="D679" s="180">
        <v>0</v>
      </c>
      <c r="E679" s="180">
        <v>0</v>
      </c>
      <c r="F679" s="180">
        <v>0</v>
      </c>
      <c r="G679" s="180">
        <v>0</v>
      </c>
      <c r="H679" s="180">
        <v>0</v>
      </c>
      <c r="I679" s="180">
        <v>0</v>
      </c>
      <c r="J679" s="180">
        <v>0</v>
      </c>
      <c r="K679" s="180">
        <v>0</v>
      </c>
      <c r="L679" s="180">
        <v>0</v>
      </c>
      <c r="M679" s="180"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v>13437668.41</v>
      </c>
      <c r="D680" s="180">
        <v>522816.15445085603</v>
      </c>
      <c r="E680" s="180">
        <v>1912527.2113262005</v>
      </c>
      <c r="F680" s="180">
        <v>33782.512674656951</v>
      </c>
      <c r="G680" s="180">
        <v>441508.4229273863</v>
      </c>
      <c r="H680" s="180">
        <v>11751.790175728129</v>
      </c>
      <c r="I680" s="180">
        <v>252693.92511853552</v>
      </c>
      <c r="J680" s="180">
        <v>18311.107476982015</v>
      </c>
      <c r="K680" s="180">
        <v>618027.65474051982</v>
      </c>
      <c r="L680" s="180">
        <v>1144311.6630987516</v>
      </c>
      <c r="M680" s="180">
        <v>4955730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v>45847889.230000004</v>
      </c>
      <c r="D681" s="180">
        <v>1916047.3840693801</v>
      </c>
      <c r="E681" s="180">
        <v>6543456.8601638526</v>
      </c>
      <c r="F681" s="180">
        <v>1012535.9558732283</v>
      </c>
      <c r="G681" s="180">
        <v>214.99241474843507</v>
      </c>
      <c r="H681" s="180">
        <v>13937.235579614067</v>
      </c>
      <c r="I681" s="180">
        <v>925997.42315274908</v>
      </c>
      <c r="J681" s="180">
        <v>103273.62464804687</v>
      </c>
      <c r="K681" s="180">
        <v>4170769.9934754022</v>
      </c>
      <c r="L681" s="180">
        <v>648460.01780510601</v>
      </c>
      <c r="M681" s="180">
        <v>15334693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v>6985695.7000000011</v>
      </c>
      <c r="D682" s="180">
        <v>281175.42325587774</v>
      </c>
      <c r="E682" s="180">
        <v>995530.54195681133</v>
      </c>
      <c r="F682" s="180">
        <v>21193.513744537653</v>
      </c>
      <c r="G682" s="180">
        <v>0</v>
      </c>
      <c r="H682" s="180">
        <v>7656.7472333028845</v>
      </c>
      <c r="I682" s="180">
        <v>135887.93239332462</v>
      </c>
      <c r="J682" s="180">
        <v>0</v>
      </c>
      <c r="K682" s="180">
        <v>514847.21271601983</v>
      </c>
      <c r="L682" s="180">
        <v>710403.1342863274</v>
      </c>
      <c r="M682" s="180">
        <v>2666695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v>1500047.3699999999</v>
      </c>
      <c r="D683" s="180">
        <v>3780.7290017018454</v>
      </c>
      <c r="E683" s="180">
        <v>206018.07531963984</v>
      </c>
      <c r="F683" s="180">
        <v>16024.474070659435</v>
      </c>
      <c r="G683" s="180">
        <v>0</v>
      </c>
      <c r="H683" s="180">
        <v>560.23894656466643</v>
      </c>
      <c r="I683" s="180">
        <v>1827.1705294570131</v>
      </c>
      <c r="J683" s="180">
        <v>0</v>
      </c>
      <c r="K683" s="180">
        <v>205472.85077408366</v>
      </c>
      <c r="L683" s="180">
        <v>58750.360642922387</v>
      </c>
      <c r="M683" s="180">
        <v>492434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v>2081053.6243250007</v>
      </c>
      <c r="D684" s="180">
        <v>274396.18504592963</v>
      </c>
      <c r="E684" s="180">
        <v>322686.63988972484</v>
      </c>
      <c r="F684" s="180">
        <v>-11780.842698362836</v>
      </c>
      <c r="G684" s="180">
        <v>0</v>
      </c>
      <c r="H684" s="180">
        <v>4052.7454872125813</v>
      </c>
      <c r="I684" s="180">
        <v>132611.6266163672</v>
      </c>
      <c r="J684" s="180">
        <v>0</v>
      </c>
      <c r="K684" s="180">
        <v>0</v>
      </c>
      <c r="L684" s="180">
        <v>0</v>
      </c>
      <c r="M684" s="180">
        <v>721966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v>0</v>
      </c>
      <c r="D685" s="180">
        <v>0</v>
      </c>
      <c r="E685" s="180">
        <v>0</v>
      </c>
      <c r="F685" s="180">
        <v>0</v>
      </c>
      <c r="G685" s="180">
        <v>0</v>
      </c>
      <c r="H685" s="180">
        <v>0</v>
      </c>
      <c r="I685" s="180">
        <v>0</v>
      </c>
      <c r="J685" s="180">
        <v>0</v>
      </c>
      <c r="K685" s="180">
        <v>0</v>
      </c>
      <c r="L685" s="180">
        <v>0</v>
      </c>
      <c r="M685" s="180"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v>15323169.450000001</v>
      </c>
      <c r="D686" s="180">
        <v>435891.97990310757</v>
      </c>
      <c r="E686" s="180">
        <v>2158924.6183043532</v>
      </c>
      <c r="F686" s="180">
        <v>204423.79933268615</v>
      </c>
      <c r="G686" s="180">
        <v>0</v>
      </c>
      <c r="H686" s="180">
        <v>10072.100196435274</v>
      </c>
      <c r="I686" s="180">
        <v>210660.16087032846</v>
      </c>
      <c r="J686" s="180">
        <v>0</v>
      </c>
      <c r="K686" s="180">
        <v>1062726.7503832486</v>
      </c>
      <c r="L686" s="180">
        <v>0</v>
      </c>
      <c r="M686" s="180">
        <v>4082699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v>1186698.48</v>
      </c>
      <c r="D687" s="180">
        <v>0</v>
      </c>
      <c r="E687" s="180">
        <v>162572.66172685436</v>
      </c>
      <c r="F687" s="180">
        <v>9343.5269463150125</v>
      </c>
      <c r="G687" s="180">
        <v>0</v>
      </c>
      <c r="H687" s="180">
        <v>738.02944150260817</v>
      </c>
      <c r="I687" s="180">
        <v>0</v>
      </c>
      <c r="J687" s="180">
        <v>0</v>
      </c>
      <c r="K687" s="180">
        <v>358848.19683320203</v>
      </c>
      <c r="L687" s="180">
        <v>0</v>
      </c>
      <c r="M687" s="180">
        <v>531502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v>924998.70000000007</v>
      </c>
      <c r="D688" s="180">
        <v>71442.741135607284</v>
      </c>
      <c r="E688" s="180">
        <v>136508.25384082261</v>
      </c>
      <c r="F688" s="180">
        <v>3307.1475749359874</v>
      </c>
      <c r="G688" s="180">
        <v>0</v>
      </c>
      <c r="H688" s="180">
        <v>581.0404623806819</v>
      </c>
      <c r="I688" s="180">
        <v>34527.222418704943</v>
      </c>
      <c r="J688" s="180">
        <v>0</v>
      </c>
      <c r="K688" s="180">
        <v>209253.33791078249</v>
      </c>
      <c r="L688" s="180">
        <v>0</v>
      </c>
      <c r="M688" s="180">
        <v>455620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v>0</v>
      </c>
      <c r="D689" s="180">
        <v>0</v>
      </c>
      <c r="E689" s="180">
        <v>0</v>
      </c>
      <c r="F689" s="180">
        <v>0</v>
      </c>
      <c r="G689" s="180">
        <v>0</v>
      </c>
      <c r="H689" s="180">
        <v>0</v>
      </c>
      <c r="I689" s="180">
        <v>0</v>
      </c>
      <c r="J689" s="180">
        <v>0</v>
      </c>
      <c r="K689" s="180">
        <v>0</v>
      </c>
      <c r="L689" s="180">
        <v>0</v>
      </c>
      <c r="M689" s="180"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v>42045074.289999992</v>
      </c>
      <c r="D690" s="180">
        <v>752006.55393333349</v>
      </c>
      <c r="E690" s="180">
        <v>5863018.6725591924</v>
      </c>
      <c r="F690" s="180">
        <v>740631.28265265899</v>
      </c>
      <c r="G690" s="180">
        <v>0</v>
      </c>
      <c r="H690" s="180">
        <v>24530.573727330204</v>
      </c>
      <c r="I690" s="180">
        <v>363433.66919104889</v>
      </c>
      <c r="J690" s="180">
        <v>31153.192351471589</v>
      </c>
      <c r="K690" s="180">
        <v>4635851.5852347398</v>
      </c>
      <c r="L690" s="180">
        <v>440087.17420572211</v>
      </c>
      <c r="M690" s="180">
        <v>12850713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v>4941343.43</v>
      </c>
      <c r="D691" s="180">
        <v>383711.4011813433</v>
      </c>
      <c r="E691" s="180">
        <v>729509.94067726121</v>
      </c>
      <c r="F691" s="180">
        <v>2647.4535233104407</v>
      </c>
      <c r="G691" s="180">
        <v>0</v>
      </c>
      <c r="H691" s="180">
        <v>3429.5766609402895</v>
      </c>
      <c r="I691" s="180">
        <v>185442.05726980534</v>
      </c>
      <c r="J691" s="180">
        <v>8905.3454695272321</v>
      </c>
      <c r="K691" s="180">
        <v>458368.00617925229</v>
      </c>
      <c r="L691" s="180">
        <v>53465.072785088894</v>
      </c>
      <c r="M691" s="180">
        <v>1825479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v>1149465.01</v>
      </c>
      <c r="D692" s="180">
        <v>0</v>
      </c>
      <c r="E692" s="180">
        <v>157471.83415755726</v>
      </c>
      <c r="F692" s="180">
        <v>22749.874510524754</v>
      </c>
      <c r="G692" s="180">
        <v>0</v>
      </c>
      <c r="H692" s="180">
        <v>554.52677907340092</v>
      </c>
      <c r="I692" s="180">
        <v>0</v>
      </c>
      <c r="J692" s="180">
        <v>0</v>
      </c>
      <c r="K692" s="180">
        <v>172077.95278534575</v>
      </c>
      <c r="L692" s="180">
        <v>0</v>
      </c>
      <c r="M692" s="180">
        <v>352854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v>20779029.439999998</v>
      </c>
      <c r="D693" s="180">
        <v>180953.51221938487</v>
      </c>
      <c r="E693" s="180">
        <v>2871428.8218282675</v>
      </c>
      <c r="F693" s="180">
        <v>621791.56466519844</v>
      </c>
      <c r="G693" s="180">
        <v>0</v>
      </c>
      <c r="H693" s="180">
        <v>7766.8790373653346</v>
      </c>
      <c r="I693" s="180">
        <v>87452.161892632241</v>
      </c>
      <c r="J693" s="180">
        <v>0</v>
      </c>
      <c r="K693" s="180">
        <v>2541721.5078682471</v>
      </c>
      <c r="L693" s="180">
        <v>0</v>
      </c>
      <c r="M693" s="180">
        <v>6311114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v>6879542.71</v>
      </c>
      <c r="D694" s="180">
        <v>247996.26701680466</v>
      </c>
      <c r="E694" s="180">
        <v>976442.62850620877</v>
      </c>
      <c r="F694" s="180">
        <v>27996.827696326738</v>
      </c>
      <c r="G694" s="180">
        <v>0</v>
      </c>
      <c r="H694" s="180">
        <v>8383.092136188141</v>
      </c>
      <c r="I694" s="180">
        <v>119852.93585033117</v>
      </c>
      <c r="J694" s="180">
        <v>4923.0254884358292</v>
      </c>
      <c r="K694" s="180">
        <v>504490.31647525687</v>
      </c>
      <c r="L694" s="180">
        <v>36138.956970583087</v>
      </c>
      <c r="M694" s="180">
        <v>1926224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v>1097548.7400000002</v>
      </c>
      <c r="D695" s="180">
        <v>26399.918029124954</v>
      </c>
      <c r="E695" s="180">
        <v>153976.20209315585</v>
      </c>
      <c r="F695" s="180">
        <v>807.47731848936724</v>
      </c>
      <c r="G695" s="180">
        <v>0</v>
      </c>
      <c r="H695" s="180">
        <v>0</v>
      </c>
      <c r="I695" s="180">
        <v>12758.690766036045</v>
      </c>
      <c r="J695" s="180">
        <v>0</v>
      </c>
      <c r="K695" s="180">
        <v>39657.159578854647</v>
      </c>
      <c r="L695" s="180">
        <v>0</v>
      </c>
      <c r="M695" s="180">
        <v>233599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v>4604051.4000000004</v>
      </c>
      <c r="D696" s="180">
        <v>712145.93695849413</v>
      </c>
      <c r="E696" s="180">
        <v>728296.50151279988</v>
      </c>
      <c r="F696" s="180">
        <v>1000.4974047330941</v>
      </c>
      <c r="G696" s="180">
        <v>0</v>
      </c>
      <c r="H696" s="180">
        <v>4346.4677826913876</v>
      </c>
      <c r="I696" s="180">
        <v>344169.62128134264</v>
      </c>
      <c r="J696" s="180">
        <v>7498.1664064790239</v>
      </c>
      <c r="K696" s="180">
        <v>129720.2692467962</v>
      </c>
      <c r="L696" s="180">
        <v>0</v>
      </c>
      <c r="M696" s="180">
        <v>1927177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v>0</v>
      </c>
      <c r="D697" s="180">
        <v>0</v>
      </c>
      <c r="E697" s="180">
        <v>0</v>
      </c>
      <c r="F697" s="180">
        <v>0</v>
      </c>
      <c r="G697" s="180">
        <v>0</v>
      </c>
      <c r="H697" s="180">
        <v>0</v>
      </c>
      <c r="I697" s="180">
        <v>0</v>
      </c>
      <c r="J697" s="180">
        <v>0</v>
      </c>
      <c r="K697" s="180">
        <v>0</v>
      </c>
      <c r="L697" s="180">
        <v>0</v>
      </c>
      <c r="M697" s="180"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v>22025999.486168943</v>
      </c>
      <c r="D698" s="180">
        <v>929211.92964241048</v>
      </c>
      <c r="E698" s="180">
        <v>3144766.6642086916</v>
      </c>
      <c r="F698" s="180">
        <v>77891.463208840374</v>
      </c>
      <c r="G698" s="180">
        <v>507683.08818695461</v>
      </c>
      <c r="H698" s="180">
        <v>16018.608558719134</v>
      </c>
      <c r="I698" s="180">
        <v>449074.41202430555</v>
      </c>
      <c r="J698" s="180">
        <v>156249.89170391968</v>
      </c>
      <c r="K698" s="180">
        <v>2578999.0690189209</v>
      </c>
      <c r="L698" s="180">
        <v>1141032.059281277</v>
      </c>
      <c r="M698" s="180">
        <v>9000927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v>0</v>
      </c>
      <c r="D699" s="180">
        <v>0</v>
      </c>
      <c r="E699" s="180">
        <v>0</v>
      </c>
      <c r="F699" s="180">
        <v>0</v>
      </c>
      <c r="G699" s="180">
        <v>0</v>
      </c>
      <c r="H699" s="180">
        <v>0</v>
      </c>
      <c r="I699" s="180">
        <v>0</v>
      </c>
      <c r="J699" s="180">
        <v>0</v>
      </c>
      <c r="K699" s="180">
        <v>0</v>
      </c>
      <c r="L699" s="180">
        <v>0</v>
      </c>
      <c r="M699" s="180"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v>0</v>
      </c>
      <c r="D700" s="180">
        <v>0</v>
      </c>
      <c r="E700" s="180">
        <v>0</v>
      </c>
      <c r="F700" s="180">
        <v>0</v>
      </c>
      <c r="G700" s="180">
        <v>0</v>
      </c>
      <c r="H700" s="180">
        <v>0</v>
      </c>
      <c r="I700" s="180">
        <v>0</v>
      </c>
      <c r="J700" s="180">
        <v>0</v>
      </c>
      <c r="K700" s="180">
        <v>0</v>
      </c>
      <c r="L700" s="180">
        <v>0</v>
      </c>
      <c r="M700" s="180"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v>162600052.47999999</v>
      </c>
      <c r="D701" s="180">
        <v>0</v>
      </c>
      <c r="E701" s="180">
        <v>22275517.980439149</v>
      </c>
      <c r="F701" s="180">
        <v>171614.67890179469</v>
      </c>
      <c r="G701" s="180">
        <v>0</v>
      </c>
      <c r="H701" s="180">
        <v>84360.656512554386</v>
      </c>
      <c r="I701" s="180">
        <v>0</v>
      </c>
      <c r="J701" s="180">
        <v>0</v>
      </c>
      <c r="K701" s="180">
        <v>2669585.6574887894</v>
      </c>
      <c r="L701" s="180">
        <v>1243433.0736863131</v>
      </c>
      <c r="M701" s="180">
        <v>26444512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v>1598237.19</v>
      </c>
      <c r="D702" s="180">
        <v>152565.45221522707</v>
      </c>
      <c r="E702" s="180">
        <v>239852.54089424547</v>
      </c>
      <c r="F702" s="180">
        <v>405.2954855776419</v>
      </c>
      <c r="G702" s="180">
        <v>0</v>
      </c>
      <c r="H702" s="180">
        <v>1497.6984679415914</v>
      </c>
      <c r="I702" s="180">
        <v>73732.631451623107</v>
      </c>
      <c r="J702" s="180">
        <v>0</v>
      </c>
      <c r="K702" s="180">
        <v>68446.122821719589</v>
      </c>
      <c r="L702" s="180">
        <v>0</v>
      </c>
      <c r="M702" s="180">
        <v>536500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v>784227.79</v>
      </c>
      <c r="D703" s="180">
        <v>50192.436746731393</v>
      </c>
      <c r="E703" s="180">
        <v>114312.03422535899</v>
      </c>
      <c r="F703" s="180">
        <v>345.71124349429601</v>
      </c>
      <c r="G703" s="180">
        <v>0</v>
      </c>
      <c r="H703" s="180">
        <v>741.29635149186493</v>
      </c>
      <c r="I703" s="180">
        <v>24257.263925550007</v>
      </c>
      <c r="J703" s="180">
        <v>0</v>
      </c>
      <c r="K703" s="180">
        <v>34007.012693926583</v>
      </c>
      <c r="L703" s="180">
        <v>0</v>
      </c>
      <c r="M703" s="180">
        <v>223856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v>0</v>
      </c>
      <c r="D704" s="180">
        <v>0</v>
      </c>
      <c r="E704" s="180">
        <v>0</v>
      </c>
      <c r="F704" s="180">
        <v>0</v>
      </c>
      <c r="G704" s="180">
        <v>0</v>
      </c>
      <c r="H704" s="180">
        <v>0</v>
      </c>
      <c r="I704" s="180">
        <v>0</v>
      </c>
      <c r="J704" s="180">
        <v>0</v>
      </c>
      <c r="K704" s="180">
        <v>0</v>
      </c>
      <c r="L704" s="180">
        <v>0</v>
      </c>
      <c r="M704" s="180">
        <v>0</v>
      </c>
      <c r="N704" s="198" t="s">
        <v>724</v>
      </c>
    </row>
    <row r="705" spans="1:86" ht="12.65" customHeight="1" x14ac:dyDescent="0.35">
      <c r="A705" s="196">
        <v>7340</v>
      </c>
      <c r="B705" s="198" t="s">
        <v>725</v>
      </c>
      <c r="C705" s="180">
        <v>0</v>
      </c>
      <c r="D705" s="180">
        <v>0</v>
      </c>
      <c r="E705" s="180">
        <v>0</v>
      </c>
      <c r="F705" s="180">
        <v>0</v>
      </c>
      <c r="G705" s="180">
        <v>0</v>
      </c>
      <c r="H705" s="180">
        <v>0</v>
      </c>
      <c r="I705" s="180">
        <v>0</v>
      </c>
      <c r="J705" s="180">
        <v>0</v>
      </c>
      <c r="K705" s="180">
        <v>0</v>
      </c>
      <c r="L705" s="180">
        <v>0</v>
      </c>
      <c r="M705" s="180">
        <v>0</v>
      </c>
      <c r="N705" s="198" t="s">
        <v>726</v>
      </c>
    </row>
    <row r="706" spans="1:86" ht="12.65" customHeight="1" x14ac:dyDescent="0.35">
      <c r="A706" s="196">
        <v>7350</v>
      </c>
      <c r="B706" s="198" t="s">
        <v>727</v>
      </c>
      <c r="C706" s="180">
        <v>0</v>
      </c>
      <c r="D706" s="180">
        <v>0</v>
      </c>
      <c r="E706" s="180">
        <v>0</v>
      </c>
      <c r="F706" s="180">
        <v>0</v>
      </c>
      <c r="G706" s="180">
        <v>0</v>
      </c>
      <c r="H706" s="180">
        <v>0</v>
      </c>
      <c r="I706" s="180">
        <v>0</v>
      </c>
      <c r="J706" s="180">
        <v>0</v>
      </c>
      <c r="K706" s="180">
        <v>0</v>
      </c>
      <c r="L706" s="180">
        <v>0</v>
      </c>
      <c r="M706" s="180">
        <v>0</v>
      </c>
      <c r="N706" s="198" t="s">
        <v>728</v>
      </c>
    </row>
    <row r="707" spans="1:86" ht="12.65" customHeight="1" x14ac:dyDescent="0.35">
      <c r="A707" s="196">
        <v>7380</v>
      </c>
      <c r="B707" s="198" t="s">
        <v>729</v>
      </c>
      <c r="C707" s="180">
        <v>51592031.570000008</v>
      </c>
      <c r="D707" s="180">
        <v>2068710.6137587891</v>
      </c>
      <c r="E707" s="180">
        <v>7351294.2285492467</v>
      </c>
      <c r="F707" s="180">
        <v>1774324.1872143708</v>
      </c>
      <c r="G707" s="180">
        <v>0</v>
      </c>
      <c r="H707" s="180">
        <v>15567.888254970192</v>
      </c>
      <c r="I707" s="180">
        <v>999777.30901461688</v>
      </c>
      <c r="J707" s="180">
        <v>0</v>
      </c>
      <c r="K707" s="180">
        <v>3895720.1148241777</v>
      </c>
      <c r="L707" s="180">
        <v>733851.41629219009</v>
      </c>
      <c r="M707" s="180">
        <v>16839246</v>
      </c>
      <c r="N707" s="198" t="s">
        <v>730</v>
      </c>
    </row>
    <row r="708" spans="1:86" ht="12.65" customHeight="1" x14ac:dyDescent="0.35">
      <c r="A708" s="196">
        <v>7390</v>
      </c>
      <c r="B708" s="198" t="s">
        <v>731</v>
      </c>
      <c r="C708" s="180">
        <v>0</v>
      </c>
      <c r="D708" s="180">
        <v>0</v>
      </c>
      <c r="E708" s="180">
        <v>0</v>
      </c>
      <c r="F708" s="180">
        <v>0</v>
      </c>
      <c r="G708" s="180">
        <v>0</v>
      </c>
      <c r="H708" s="180">
        <v>0</v>
      </c>
      <c r="I708" s="180">
        <v>0</v>
      </c>
      <c r="J708" s="180">
        <v>0</v>
      </c>
      <c r="K708" s="180">
        <v>0</v>
      </c>
      <c r="L708" s="180">
        <v>0</v>
      </c>
      <c r="M708" s="180">
        <v>0</v>
      </c>
      <c r="N708" s="198" t="s">
        <v>732</v>
      </c>
    </row>
    <row r="709" spans="1:86" ht="12.65" customHeight="1" x14ac:dyDescent="0.35">
      <c r="A709" s="196">
        <v>7400</v>
      </c>
      <c r="B709" s="198" t="s">
        <v>733</v>
      </c>
      <c r="C709" s="180">
        <v>129810.49500000002</v>
      </c>
      <c r="D709" s="180">
        <v>0</v>
      </c>
      <c r="E709" s="180">
        <v>17783.487590066285</v>
      </c>
      <c r="F709" s="180">
        <v>0</v>
      </c>
      <c r="G709" s="180">
        <v>0</v>
      </c>
      <c r="H709" s="180">
        <v>0</v>
      </c>
      <c r="I709" s="180">
        <v>0</v>
      </c>
      <c r="J709" s="180">
        <v>0</v>
      </c>
      <c r="K709" s="180">
        <v>0</v>
      </c>
      <c r="L709" s="180">
        <v>0</v>
      </c>
      <c r="M709" s="180">
        <v>17783</v>
      </c>
      <c r="N709" s="198" t="s">
        <v>734</v>
      </c>
    </row>
    <row r="710" spans="1:86" ht="12.65" customHeight="1" x14ac:dyDescent="0.35">
      <c r="A710" s="196">
        <v>7410</v>
      </c>
      <c r="B710" s="198" t="s">
        <v>129</v>
      </c>
      <c r="C710" s="180">
        <v>0</v>
      </c>
      <c r="D710" s="180">
        <v>0</v>
      </c>
      <c r="E710" s="180">
        <v>0</v>
      </c>
      <c r="F710" s="180">
        <v>0</v>
      </c>
      <c r="G710" s="180">
        <v>0</v>
      </c>
      <c r="H710" s="180">
        <v>0</v>
      </c>
      <c r="I710" s="180">
        <v>0</v>
      </c>
      <c r="J710" s="180">
        <v>0</v>
      </c>
      <c r="K710" s="180">
        <v>0</v>
      </c>
      <c r="L710" s="180">
        <v>0</v>
      </c>
      <c r="M710" s="180">
        <v>0</v>
      </c>
      <c r="N710" s="198" t="s">
        <v>735</v>
      </c>
    </row>
    <row r="711" spans="1:86" ht="12.65" customHeight="1" x14ac:dyDescent="0.35">
      <c r="A711" s="196">
        <v>7420</v>
      </c>
      <c r="B711" s="198" t="s">
        <v>736</v>
      </c>
      <c r="C711" s="180">
        <v>0</v>
      </c>
      <c r="D711" s="180">
        <v>0</v>
      </c>
      <c r="E711" s="180">
        <v>0</v>
      </c>
      <c r="F711" s="180">
        <v>0</v>
      </c>
      <c r="G711" s="180">
        <v>0</v>
      </c>
      <c r="H711" s="180">
        <v>0</v>
      </c>
      <c r="I711" s="180">
        <v>0</v>
      </c>
      <c r="J711" s="180">
        <v>0</v>
      </c>
      <c r="K711" s="180">
        <v>0</v>
      </c>
      <c r="L711" s="180">
        <v>0</v>
      </c>
      <c r="M711" s="180">
        <v>0</v>
      </c>
      <c r="N711" s="198" t="s">
        <v>737</v>
      </c>
    </row>
    <row r="712" spans="1:86" ht="12.65" customHeight="1" x14ac:dyDescent="0.35">
      <c r="A712" s="196">
        <v>7430</v>
      </c>
      <c r="B712" s="198" t="s">
        <v>738</v>
      </c>
      <c r="C712" s="180">
        <v>0</v>
      </c>
      <c r="D712" s="180">
        <v>0</v>
      </c>
      <c r="E712" s="180">
        <v>0</v>
      </c>
      <c r="F712" s="180">
        <v>0</v>
      </c>
      <c r="G712" s="180">
        <v>0</v>
      </c>
      <c r="H712" s="180">
        <v>0</v>
      </c>
      <c r="I712" s="180">
        <v>0</v>
      </c>
      <c r="J712" s="180">
        <v>0</v>
      </c>
      <c r="K712" s="180">
        <v>0</v>
      </c>
      <c r="L712" s="180">
        <v>0</v>
      </c>
      <c r="M712" s="180">
        <v>0</v>
      </c>
      <c r="N712" s="198" t="s">
        <v>739</v>
      </c>
    </row>
    <row r="713" spans="1:86" ht="12.65" customHeight="1" x14ac:dyDescent="0.35">
      <c r="A713" s="196">
        <v>7490</v>
      </c>
      <c r="B713" s="198" t="s">
        <v>740</v>
      </c>
      <c r="C713" s="180">
        <v>4868557.3</v>
      </c>
      <c r="D713" s="180">
        <v>103285.60522752714</v>
      </c>
      <c r="E713" s="180">
        <v>681121.40397332911</v>
      </c>
      <c r="F713" s="180">
        <v>41762.80260624006</v>
      </c>
      <c r="G713" s="180">
        <v>0</v>
      </c>
      <c r="H713" s="180">
        <v>4074.0485311701632</v>
      </c>
      <c r="I713" s="180">
        <v>49916.408688355834</v>
      </c>
      <c r="J713" s="180">
        <v>2137.4380806052727</v>
      </c>
      <c r="K713" s="180">
        <v>41964.919184959712</v>
      </c>
      <c r="L713" s="180">
        <v>296421.90231113893</v>
      </c>
      <c r="M713" s="180">
        <v>1220685</v>
      </c>
      <c r="N713" s="199" t="s">
        <v>741</v>
      </c>
    </row>
    <row r="715" spans="1:86" ht="12.65" customHeight="1" x14ac:dyDescent="0.35">
      <c r="C715" s="180">
        <v>622113851.12197173</v>
      </c>
      <c r="D715" s="180">
        <v>16163659.441999996</v>
      </c>
      <c r="E715" s="180">
        <v>74958028.483883053</v>
      </c>
      <c r="F715" s="180">
        <v>5012114.2683272613</v>
      </c>
      <c r="G715" s="180">
        <v>8621281.8283781447</v>
      </c>
      <c r="H715" s="180">
        <v>326454.53205075051</v>
      </c>
      <c r="I715" s="180">
        <v>6340180.318995961</v>
      </c>
      <c r="J715" s="180">
        <v>559037.36129398702</v>
      </c>
      <c r="K715" s="180">
        <v>27720153.345659435</v>
      </c>
      <c r="L715" s="180">
        <v>12514903.806879522</v>
      </c>
      <c r="M715" s="180">
        <v>140581042</v>
      </c>
      <c r="N715" s="198" t="s">
        <v>742</v>
      </c>
    </row>
    <row r="716" spans="1:86" ht="12.65" customHeight="1" x14ac:dyDescent="0.35">
      <c r="C716" s="180">
        <v>622113851.12197161</v>
      </c>
      <c r="D716" s="180">
        <v>16163659.441999998</v>
      </c>
      <c r="E716" s="180">
        <v>74958028.483883053</v>
      </c>
      <c r="F716" s="180">
        <v>5012114.2683272604</v>
      </c>
      <c r="G716" s="180">
        <v>8621281.8283781465</v>
      </c>
      <c r="H716" s="180">
        <v>326454.53205075051</v>
      </c>
      <c r="I716" s="180">
        <v>6340180.3189959619</v>
      </c>
      <c r="J716" s="180">
        <v>559037.36129398702</v>
      </c>
      <c r="K716" s="180">
        <v>27720153.345659424</v>
      </c>
      <c r="L716" s="180">
        <v>12514903.806879519</v>
      </c>
      <c r="M716" s="180">
        <v>140581044.06647781</v>
      </c>
      <c r="N716" s="198" t="s">
        <v>743</v>
      </c>
    </row>
    <row r="717" spans="1:86" ht="12.65" customHeight="1" x14ac:dyDescent="0.35">
      <c r="O717" s="198"/>
    </row>
    <row r="718" spans="1:86" ht="12.65" customHeight="1" x14ac:dyDescent="0.35">
      <c r="O718" s="198"/>
    </row>
    <row r="719" spans="1:86" ht="12.65" customHeight="1" x14ac:dyDescent="0.35">
      <c r="O719" s="198"/>
    </row>
    <row r="720" spans="1:86" ht="12.65" customHeight="1" x14ac:dyDescent="0.3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  <c r="CF720" s="201"/>
      <c r="CG720" s="201"/>
      <c r="CH720" s="201"/>
    </row>
    <row r="721" spans="1:86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  <c r="CE721" s="203"/>
      <c r="CF721" s="203"/>
      <c r="CG721" s="203"/>
      <c r="CH721" s="203"/>
    </row>
    <row r="722" spans="1:86" ht="12.65" customHeight="1" x14ac:dyDescent="0.35">
      <c r="A722" s="202" t="s">
        <v>1299</v>
      </c>
      <c r="B722" s="271">
        <v>12797251</v>
      </c>
      <c r="C722" s="271">
        <v>952685</v>
      </c>
      <c r="D722" s="271">
        <v>1854237</v>
      </c>
      <c r="E722" s="271">
        <v>21625856</v>
      </c>
      <c r="F722" s="271">
        <v>335915</v>
      </c>
      <c r="G722" s="271">
        <v>9339683</v>
      </c>
      <c r="H722" s="271">
        <v>788644</v>
      </c>
      <c r="I722" s="271">
        <v>12588960</v>
      </c>
      <c r="J722" s="271">
        <v>2585731</v>
      </c>
      <c r="K722" s="271">
        <v>4814550</v>
      </c>
      <c r="L722" s="271">
        <v>680828</v>
      </c>
      <c r="M722" s="271">
        <v>0</v>
      </c>
      <c r="N722" s="271">
        <v>15141138</v>
      </c>
      <c r="O722" s="271">
        <v>0</v>
      </c>
      <c r="P722" s="271">
        <v>0</v>
      </c>
      <c r="Q722" s="271">
        <v>-10715891</v>
      </c>
      <c r="R722" s="271">
        <v>10245719</v>
      </c>
      <c r="S722" s="271">
        <v>-1800000</v>
      </c>
      <c r="T722" s="271">
        <v>1750000</v>
      </c>
      <c r="U722" s="271">
        <v>2319119</v>
      </c>
      <c r="V722" s="271">
        <v>0</v>
      </c>
      <c r="W722" s="271">
        <v>165970</v>
      </c>
      <c r="X722" s="271">
        <v>99727204</v>
      </c>
      <c r="Y722" s="271">
        <v>0</v>
      </c>
      <c r="Z722" s="271">
        <v>0</v>
      </c>
      <c r="AA722" s="271">
        <v>15429086</v>
      </c>
      <c r="AB722" s="271">
        <v>-109905</v>
      </c>
      <c r="AC722" s="271">
        <v>7102773</v>
      </c>
      <c r="AD722" s="271">
        <v>5283866</v>
      </c>
      <c r="AE722" s="271">
        <v>-211682</v>
      </c>
      <c r="AF722" s="271">
        <v>289335</v>
      </c>
      <c r="AG722" s="271">
        <v>157648655</v>
      </c>
      <c r="AH722" s="271">
        <v>-4300413</v>
      </c>
      <c r="AI722" s="271">
        <v>1648864</v>
      </c>
      <c r="AJ722" s="271">
        <v>0</v>
      </c>
      <c r="AK722" s="271">
        <v>0</v>
      </c>
      <c r="AL722" s="271">
        <v>0</v>
      </c>
      <c r="AM722" s="271">
        <v>33510769</v>
      </c>
      <c r="AN722" s="271">
        <v>-1146556</v>
      </c>
      <c r="AO722" s="271">
        <v>-1639881</v>
      </c>
      <c r="AP722" s="271">
        <v>279920957</v>
      </c>
      <c r="AQ722" s="271">
        <v>150839625</v>
      </c>
      <c r="AR722" s="271">
        <v>0</v>
      </c>
      <c r="AS722" s="271"/>
      <c r="AT722" s="271"/>
      <c r="AU722" s="271"/>
      <c r="AV722" s="271">
        <v>578966</v>
      </c>
      <c r="AW722" s="271">
        <v>117443</v>
      </c>
      <c r="AX722" s="271">
        <v>43011</v>
      </c>
      <c r="AY722" s="271">
        <v>51716521</v>
      </c>
      <c r="AZ722" s="271">
        <v>13704496</v>
      </c>
      <c r="BA722" s="271">
        <v>0</v>
      </c>
      <c r="BB722" s="271">
        <v>4708223</v>
      </c>
      <c r="BC722" s="271">
        <v>2742379</v>
      </c>
      <c r="BD722" s="271">
        <v>1372943</v>
      </c>
      <c r="BE722" s="271">
        <v>3510153</v>
      </c>
      <c r="BF722" s="271">
        <v>476014</v>
      </c>
      <c r="BG722" s="271">
        <v>220644</v>
      </c>
      <c r="BH722" s="271">
        <v>113558304</v>
      </c>
      <c r="BI722" s="271">
        <v>18362672</v>
      </c>
      <c r="BJ722" s="271">
        <v>5554540</v>
      </c>
      <c r="BK722" s="271">
        <v>0</v>
      </c>
      <c r="BL722" s="271">
        <v>0</v>
      </c>
      <c r="BM722" s="271">
        <v>0</v>
      </c>
      <c r="BN722" s="271">
        <v>20041671</v>
      </c>
      <c r="BO722" s="271">
        <v>2786873</v>
      </c>
      <c r="BP722" s="271">
        <v>2254305</v>
      </c>
      <c r="BQ722" s="271">
        <v>0</v>
      </c>
      <c r="BR722" s="271">
        <v>0</v>
      </c>
      <c r="BS722" s="271">
        <v>0</v>
      </c>
      <c r="BT722" s="271">
        <v>1227684165</v>
      </c>
      <c r="BU722" s="271">
        <v>352878761</v>
      </c>
      <c r="BV722" s="271">
        <v>0</v>
      </c>
      <c r="BW722" s="271">
        <v>0</v>
      </c>
      <c r="BX722" s="271">
        <v>0</v>
      </c>
      <c r="BY722" s="271">
        <v>502986823</v>
      </c>
      <c r="BZ722" s="271">
        <v>16200</v>
      </c>
      <c r="CA722" s="271">
        <v>11326985</v>
      </c>
      <c r="CB722" s="271">
        <v>15043451</v>
      </c>
      <c r="CC722" s="271">
        <v>13003088</v>
      </c>
      <c r="CD722" s="271">
        <v>7170734.9900000002</v>
      </c>
      <c r="CE722" s="271"/>
      <c r="CF722" s="201"/>
      <c r="CG722" s="201"/>
      <c r="CH722" s="201"/>
    </row>
    <row r="723" spans="1:86" ht="12.65" customHeight="1" x14ac:dyDescent="0.3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6" ht="12.65" customHeight="1" x14ac:dyDescent="0.3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  <c r="CF724" s="201"/>
      <c r="CG724" s="201"/>
      <c r="CH724" s="201"/>
    </row>
    <row r="725" spans="1:86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  <c r="BS725" s="203"/>
      <c r="BT725" s="203"/>
      <c r="BU725" s="203"/>
      <c r="BV725" s="203"/>
      <c r="BW725" s="203"/>
      <c r="BX725" s="203"/>
      <c r="BY725" s="203"/>
      <c r="BZ725" s="203"/>
      <c r="CA725" s="203"/>
      <c r="CB725" s="203"/>
      <c r="CC725" s="203"/>
      <c r="CD725" s="203"/>
      <c r="CE725" s="203"/>
      <c r="CF725" s="203"/>
      <c r="CG725" s="203"/>
      <c r="CH725" s="203"/>
    </row>
    <row r="726" spans="1:86" ht="12.65" customHeight="1" x14ac:dyDescent="0.35">
      <c r="A726" s="202" t="s">
        <v>1299</v>
      </c>
      <c r="B726" s="271">
        <v>12581</v>
      </c>
      <c r="C726" s="271">
        <v>0</v>
      </c>
      <c r="D726" s="271">
        <v>0</v>
      </c>
      <c r="E726" s="271">
        <v>1753</v>
      </c>
      <c r="F726" s="271">
        <v>61948</v>
      </c>
      <c r="G726" s="271">
        <v>0</v>
      </c>
      <c r="H726" s="271">
        <v>0</v>
      </c>
      <c r="I726" s="271">
        <v>2689</v>
      </c>
      <c r="J726" s="271">
        <v>20</v>
      </c>
      <c r="K726" s="271">
        <v>56</v>
      </c>
      <c r="L726" s="271">
        <v>192</v>
      </c>
      <c r="M726" s="271">
        <v>0</v>
      </c>
      <c r="N726" s="271">
        <v>20</v>
      </c>
      <c r="O726" s="271">
        <v>0</v>
      </c>
      <c r="P726" s="271">
        <v>0</v>
      </c>
      <c r="Q726" s="271">
        <v>0</v>
      </c>
      <c r="R726" s="271">
        <v>0</v>
      </c>
      <c r="S726" s="271">
        <v>0</v>
      </c>
      <c r="T726" s="271"/>
      <c r="U726" s="271">
        <v>10</v>
      </c>
      <c r="V726" s="271">
        <v>336</v>
      </c>
      <c r="W726" s="271">
        <v>22</v>
      </c>
      <c r="X726" s="271">
        <v>6842</v>
      </c>
      <c r="Y726" s="271">
        <v>38266</v>
      </c>
      <c r="Z726" s="271">
        <v>0</v>
      </c>
      <c r="AA726" s="271">
        <v>680192669</v>
      </c>
      <c r="AB726" s="271">
        <v>794344595</v>
      </c>
      <c r="AC726" s="271">
        <v>2187</v>
      </c>
      <c r="AD726" s="271">
        <v>10452</v>
      </c>
      <c r="AE726" s="271">
        <v>0</v>
      </c>
      <c r="AF726" s="271">
        <v>159425934</v>
      </c>
      <c r="AG726" s="271">
        <v>250201509</v>
      </c>
      <c r="AH726" s="271">
        <v>3552</v>
      </c>
      <c r="AI726" s="271">
        <v>13230</v>
      </c>
      <c r="AJ726" s="271">
        <v>0</v>
      </c>
      <c r="AK726" s="271">
        <v>262574981</v>
      </c>
      <c r="AL726" s="271">
        <v>657822587</v>
      </c>
      <c r="AM726" s="271">
        <v>0</v>
      </c>
      <c r="AN726" s="271">
        <v>0</v>
      </c>
      <c r="AO726" s="271">
        <v>0</v>
      </c>
      <c r="AP726" s="271">
        <v>0</v>
      </c>
      <c r="AQ726" s="271">
        <v>0</v>
      </c>
      <c r="AR726" s="271">
        <v>0</v>
      </c>
      <c r="AS726" s="271">
        <v>0</v>
      </c>
      <c r="AT726" s="271">
        <v>0</v>
      </c>
      <c r="AU726" s="271">
        <v>0</v>
      </c>
      <c r="AV726" s="271">
        <v>0</v>
      </c>
      <c r="AW726" s="271">
        <v>0</v>
      </c>
      <c r="AX726" s="271">
        <v>0</v>
      </c>
      <c r="AY726" s="271">
        <v>0</v>
      </c>
      <c r="AZ726" s="271">
        <v>0</v>
      </c>
      <c r="BA726" s="271">
        <v>0</v>
      </c>
      <c r="BB726" s="271">
        <v>0</v>
      </c>
      <c r="BC726" s="271">
        <v>0</v>
      </c>
      <c r="BD726" s="271">
        <v>0</v>
      </c>
      <c r="BE726" s="271">
        <v>0</v>
      </c>
      <c r="BF726" s="271">
        <v>0</v>
      </c>
      <c r="BG726" s="271">
        <v>0</v>
      </c>
      <c r="BH726" s="271">
        <v>0</v>
      </c>
      <c r="BI726" s="271">
        <v>0</v>
      </c>
      <c r="BJ726" s="271">
        <v>0</v>
      </c>
      <c r="BK726" s="271">
        <v>0</v>
      </c>
      <c r="BL726" s="271">
        <v>0</v>
      </c>
      <c r="BM726" s="271">
        <v>0</v>
      </c>
      <c r="BN726" s="271">
        <v>0</v>
      </c>
      <c r="BO726" s="271">
        <v>0</v>
      </c>
      <c r="BP726" s="271">
        <v>0</v>
      </c>
      <c r="BQ726" s="271">
        <v>4245764</v>
      </c>
      <c r="BR726" s="271">
        <v>2932314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  <c r="CF726" s="201"/>
      <c r="CG726" s="201"/>
      <c r="CH726" s="201"/>
    </row>
    <row r="727" spans="1:86" ht="12.65" customHeight="1" x14ac:dyDescent="0.3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6" ht="12.65" customHeight="1" x14ac:dyDescent="0.3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  <c r="CF728" s="201"/>
      <c r="CG728" s="201"/>
      <c r="CH728" s="201"/>
    </row>
    <row r="729" spans="1:86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  <c r="CG729" s="203"/>
      <c r="CH729" s="203"/>
    </row>
    <row r="730" spans="1:86" ht="12.65" customHeight="1" x14ac:dyDescent="0.35">
      <c r="A730" s="202" t="s">
        <v>1299</v>
      </c>
      <c r="B730" s="271">
        <v>146201594</v>
      </c>
      <c r="C730" s="271">
        <v>0</v>
      </c>
      <c r="D730" s="271">
        <v>329928557</v>
      </c>
      <c r="E730" s="271">
        <v>244513652</v>
      </c>
      <c r="F730" s="271">
        <v>0</v>
      </c>
      <c r="G730" s="271">
        <v>4647347</v>
      </c>
      <c r="H730" s="271">
        <v>0</v>
      </c>
      <c r="I730" s="271">
        <v>11754774</v>
      </c>
      <c r="J730" s="271">
        <v>1297251</v>
      </c>
      <c r="K730" s="271">
        <v>0</v>
      </c>
      <c r="L730" s="271">
        <v>0</v>
      </c>
      <c r="M730" s="271">
        <v>0</v>
      </c>
      <c r="N730" s="271">
        <v>0</v>
      </c>
      <c r="O730" s="271">
        <v>6695719</v>
      </c>
      <c r="P730" s="271">
        <v>2153149</v>
      </c>
      <c r="Q730" s="271">
        <v>99727204</v>
      </c>
      <c r="R730" s="271">
        <v>8216408</v>
      </c>
      <c r="S730" s="271">
        <v>4782848</v>
      </c>
      <c r="T730" s="271">
        <v>151699377</v>
      </c>
      <c r="U730" s="271">
        <v>34004094</v>
      </c>
      <c r="V730" s="271">
        <v>430760582</v>
      </c>
      <c r="W730" s="271">
        <v>0</v>
      </c>
      <c r="X730" s="271">
        <v>222858271</v>
      </c>
      <c r="Y730" s="271">
        <v>0</v>
      </c>
      <c r="Z730" s="271">
        <v>0</v>
      </c>
      <c r="AA730" s="271">
        <v>335325357</v>
      </c>
      <c r="AB730" s="271">
        <v>71032064</v>
      </c>
      <c r="AC730" s="271">
        <v>8182912</v>
      </c>
      <c r="AD730" s="271">
        <v>0</v>
      </c>
      <c r="AE730" s="271">
        <v>0</v>
      </c>
      <c r="AF730" s="271">
        <v>22389788</v>
      </c>
      <c r="AG730" s="271">
        <v>0</v>
      </c>
      <c r="AH730" s="271">
        <v>10577899</v>
      </c>
      <c r="AI730" s="271">
        <v>25137963</v>
      </c>
      <c r="AJ730" s="271">
        <v>80109199</v>
      </c>
      <c r="AK730" s="271">
        <v>0</v>
      </c>
      <c r="AL730" s="271">
        <v>83914213</v>
      </c>
      <c r="AM730" s="271">
        <v>0</v>
      </c>
      <c r="AN730" s="271">
        <v>0</v>
      </c>
      <c r="AO730" s="271">
        <v>0</v>
      </c>
      <c r="AP730" s="271">
        <v>5599806</v>
      </c>
      <c r="AQ730" s="271">
        <v>0</v>
      </c>
      <c r="AR730" s="271">
        <v>0</v>
      </c>
      <c r="AS730" s="271">
        <v>0</v>
      </c>
      <c r="AT730" s="271">
        <v>0</v>
      </c>
      <c r="AU730" s="271">
        <v>0</v>
      </c>
      <c r="AV730" s="271">
        <v>491909</v>
      </c>
      <c r="AW730" s="271">
        <v>396011</v>
      </c>
      <c r="AX730" s="271">
        <v>0</v>
      </c>
      <c r="AY730" s="271">
        <v>78878942</v>
      </c>
      <c r="AZ730" s="271">
        <v>83730502</v>
      </c>
      <c r="BA730" s="271">
        <v>0</v>
      </c>
      <c r="BB730" s="271">
        <v>838190466</v>
      </c>
      <c r="BC730" s="271"/>
      <c r="BD730" s="271"/>
      <c r="BE730" s="271">
        <v>0</v>
      </c>
      <c r="BF730" s="271">
        <v>0</v>
      </c>
      <c r="BG730" s="271"/>
      <c r="BH730" s="271"/>
      <c r="BI730" s="271">
        <v>2060.77</v>
      </c>
      <c r="BJ730" s="271">
        <v>1102193583</v>
      </c>
      <c r="BK730" s="271">
        <v>1702368690</v>
      </c>
      <c r="BL730" s="271">
        <v>2083549749</v>
      </c>
      <c r="BM730" s="271">
        <v>26370436</v>
      </c>
      <c r="BN730" s="271">
        <v>13003088</v>
      </c>
      <c r="BO730" s="271">
        <v>20878428</v>
      </c>
      <c r="BP730" s="271">
        <v>0</v>
      </c>
      <c r="BQ730" s="271">
        <v>208185542</v>
      </c>
      <c r="BR730" s="271">
        <v>47694270</v>
      </c>
      <c r="BS730" s="271">
        <v>46408850</v>
      </c>
      <c r="BT730" s="271">
        <v>108551314</v>
      </c>
      <c r="BU730" s="271">
        <v>4387848</v>
      </c>
      <c r="BV730" s="271">
        <v>159355618</v>
      </c>
      <c r="BW730" s="271">
        <v>38189878</v>
      </c>
      <c r="BX730" s="271">
        <v>15174692</v>
      </c>
      <c r="BY730" s="271">
        <v>5495379</v>
      </c>
      <c r="BZ730" s="271">
        <v>15141138</v>
      </c>
      <c r="CA730" s="271">
        <v>-10715891</v>
      </c>
      <c r="CB730" s="271">
        <v>7170734.9900000002</v>
      </c>
      <c r="CC730" s="271">
        <v>5123641</v>
      </c>
      <c r="CD730" s="271">
        <v>14238374</v>
      </c>
      <c r="CE730" s="271">
        <v>0</v>
      </c>
      <c r="CF730" s="201">
        <v>0</v>
      </c>
      <c r="CG730" s="201"/>
      <c r="CH730" s="201"/>
    </row>
    <row r="731" spans="1:86" ht="12.65" customHeight="1" x14ac:dyDescent="0.3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6" ht="12.65" customHeight="1" x14ac:dyDescent="0.3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  <c r="CF732" s="201"/>
      <c r="CG732" s="201"/>
      <c r="CH732" s="201"/>
    </row>
    <row r="733" spans="1:86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  <c r="Z733" s="203"/>
      <c r="AA733" s="203"/>
      <c r="AB733" s="203"/>
      <c r="AC733" s="203"/>
      <c r="AD733" s="203"/>
      <c r="AE733" s="203"/>
      <c r="AF733" s="203"/>
      <c r="AG733" s="203"/>
      <c r="AH733" s="203"/>
      <c r="AI733" s="203"/>
      <c r="AJ733" s="203"/>
      <c r="AK733" s="203"/>
      <c r="AL733" s="203"/>
      <c r="AM733" s="203"/>
      <c r="AN733" s="203"/>
      <c r="AO733" s="203"/>
      <c r="AP733" s="203"/>
      <c r="AQ733" s="203"/>
      <c r="AR733" s="203"/>
      <c r="AS733" s="203"/>
      <c r="AT733" s="203"/>
      <c r="AU733" s="203"/>
      <c r="AV733" s="203"/>
      <c r="AW733" s="203"/>
      <c r="AX733" s="203"/>
      <c r="AY733" s="203"/>
      <c r="AZ733" s="203"/>
      <c r="BA733" s="203"/>
      <c r="BB733" s="203"/>
      <c r="BC733" s="203"/>
      <c r="BD733" s="203"/>
      <c r="BE733" s="203"/>
      <c r="BF733" s="203"/>
      <c r="BG733" s="203"/>
      <c r="BH733" s="203"/>
      <c r="BI733" s="203"/>
      <c r="BJ733" s="203"/>
      <c r="BK733" s="203"/>
      <c r="BL733" s="203"/>
      <c r="BM733" s="203"/>
      <c r="BN733" s="203"/>
      <c r="BO733" s="203"/>
      <c r="BP733" s="203"/>
      <c r="BQ733" s="203"/>
      <c r="BR733" s="203"/>
      <c r="BS733" s="203"/>
      <c r="BT733" s="203"/>
      <c r="BU733" s="203"/>
      <c r="BV733" s="203"/>
      <c r="BW733" s="203"/>
      <c r="BX733" s="203"/>
      <c r="BY733" s="203"/>
      <c r="BZ733" s="203"/>
      <c r="CA733" s="203"/>
      <c r="CB733" s="203"/>
      <c r="CC733" s="203"/>
      <c r="CD733" s="203"/>
      <c r="CE733" s="203"/>
      <c r="CF733" s="203"/>
      <c r="CG733" s="203"/>
      <c r="CH733" s="203"/>
    </row>
    <row r="734" spans="1:86" ht="12.65" customHeight="1" x14ac:dyDescent="0.35">
      <c r="A734" s="202" t="s">
        <v>1300</v>
      </c>
      <c r="B734" s="271">
        <v>5067</v>
      </c>
      <c r="C734" s="271">
        <v>52.86</v>
      </c>
      <c r="D734" s="271">
        <v>6370290</v>
      </c>
      <c r="E734" s="271">
        <v>1357591</v>
      </c>
      <c r="F734" s="271">
        <v>1481689</v>
      </c>
      <c r="G734" s="271">
        <v>740809</v>
      </c>
      <c r="H734" s="271">
        <v>1149</v>
      </c>
      <c r="I734" s="271">
        <v>91372</v>
      </c>
      <c r="J734" s="271">
        <v>528453</v>
      </c>
      <c r="K734" s="271">
        <v>20203</v>
      </c>
      <c r="L734" s="271">
        <v>1904</v>
      </c>
      <c r="M734" s="271">
        <v>0</v>
      </c>
      <c r="N734" s="271">
        <v>39984622</v>
      </c>
      <c r="O734" s="271">
        <v>39803770</v>
      </c>
      <c r="P734" s="271">
        <v>8800</v>
      </c>
      <c r="Q734" s="271">
        <v>6172</v>
      </c>
      <c r="R734" s="271">
        <v>2532</v>
      </c>
      <c r="S734" s="271">
        <v>61803</v>
      </c>
      <c r="T734" s="271">
        <v>36.79</v>
      </c>
      <c r="U734" s="271"/>
      <c r="V734" s="271"/>
      <c r="W734" s="271"/>
      <c r="X734" s="271"/>
      <c r="Y734" s="271">
        <v>3500691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  <c r="CF734" s="201"/>
      <c r="CG734" s="201"/>
      <c r="CH734" s="201"/>
    </row>
    <row r="735" spans="1:86" ht="12.65" customHeight="1" x14ac:dyDescent="0.35">
      <c r="A735" s="209" t="s">
        <v>1301</v>
      </c>
      <c r="B735" s="271">
        <v>0</v>
      </c>
      <c r="C735" s="273">
        <v>0</v>
      </c>
      <c r="D735" s="271">
        <v>0</v>
      </c>
      <c r="E735" s="271">
        <v>0</v>
      </c>
      <c r="F735" s="271">
        <v>0</v>
      </c>
      <c r="G735" s="271">
        <v>0</v>
      </c>
      <c r="H735" s="271">
        <v>0</v>
      </c>
      <c r="I735" s="271">
        <v>0</v>
      </c>
      <c r="J735" s="271">
        <v>0</v>
      </c>
      <c r="K735" s="271">
        <v>0</v>
      </c>
      <c r="L735" s="271">
        <v>0</v>
      </c>
      <c r="M735" s="271">
        <v>0</v>
      </c>
      <c r="N735" s="271">
        <v>0</v>
      </c>
      <c r="O735" s="271">
        <v>0</v>
      </c>
      <c r="P735" s="271">
        <v>0</v>
      </c>
      <c r="Q735" s="271">
        <v>0</v>
      </c>
      <c r="R735" s="271">
        <v>0</v>
      </c>
      <c r="S735" s="271">
        <v>0</v>
      </c>
      <c r="T735" s="273">
        <v>0</v>
      </c>
      <c r="U735" s="271"/>
      <c r="V735" s="272"/>
      <c r="W735" s="271"/>
      <c r="X735" s="271"/>
      <c r="Y735" s="271"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6" ht="12.65" customHeight="1" x14ac:dyDescent="0.35">
      <c r="A736" s="209" t="s">
        <v>1302</v>
      </c>
      <c r="B736" s="271">
        <v>56881</v>
      </c>
      <c r="C736" s="273">
        <v>391.57</v>
      </c>
      <c r="D736" s="271">
        <v>37260445</v>
      </c>
      <c r="E736" s="271">
        <v>9064291</v>
      </c>
      <c r="F736" s="271">
        <v>5322231</v>
      </c>
      <c r="G736" s="271">
        <v>2069958</v>
      </c>
      <c r="H736" s="271">
        <v>16843</v>
      </c>
      <c r="I736" s="271">
        <v>578024</v>
      </c>
      <c r="J736" s="271">
        <v>4055916</v>
      </c>
      <c r="K736" s="271">
        <v>42810</v>
      </c>
      <c r="L736" s="271">
        <v>145922</v>
      </c>
      <c r="M736" s="271">
        <v>0</v>
      </c>
      <c r="N736" s="271">
        <v>244273963</v>
      </c>
      <c r="O736" s="271">
        <v>221202881</v>
      </c>
      <c r="P736" s="271">
        <v>90290</v>
      </c>
      <c r="Q736" s="271">
        <v>172250</v>
      </c>
      <c r="R736" s="271">
        <v>25980</v>
      </c>
      <c r="S736" s="271">
        <v>639100</v>
      </c>
      <c r="T736" s="273">
        <v>220</v>
      </c>
      <c r="U736" s="271"/>
      <c r="V736" s="272"/>
      <c r="W736" s="271"/>
      <c r="X736" s="271"/>
      <c r="Y736" s="271">
        <v>28128245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5" customHeight="1" x14ac:dyDescent="0.35">
      <c r="A737" s="209" t="s">
        <v>1303</v>
      </c>
      <c r="B737" s="271">
        <v>0</v>
      </c>
      <c r="C737" s="273">
        <v>0</v>
      </c>
      <c r="D737" s="271">
        <v>0</v>
      </c>
      <c r="E737" s="271">
        <v>0</v>
      </c>
      <c r="F737" s="271">
        <v>0</v>
      </c>
      <c r="G737" s="271">
        <v>0</v>
      </c>
      <c r="H737" s="271">
        <v>0</v>
      </c>
      <c r="I737" s="271">
        <v>0</v>
      </c>
      <c r="J737" s="271">
        <v>0</v>
      </c>
      <c r="K737" s="271">
        <v>0</v>
      </c>
      <c r="L737" s="271">
        <v>0</v>
      </c>
      <c r="M737" s="271">
        <v>0</v>
      </c>
      <c r="N737" s="271">
        <v>0</v>
      </c>
      <c r="O737" s="271">
        <v>0</v>
      </c>
      <c r="P737" s="271">
        <v>0</v>
      </c>
      <c r="Q737" s="271">
        <v>0</v>
      </c>
      <c r="R737" s="271">
        <v>0</v>
      </c>
      <c r="S737" s="271">
        <v>0</v>
      </c>
      <c r="T737" s="273">
        <v>0</v>
      </c>
      <c r="U737" s="271"/>
      <c r="V737" s="272"/>
      <c r="W737" s="271"/>
      <c r="X737" s="271"/>
      <c r="Y737" s="271"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5" customHeight="1" x14ac:dyDescent="0.35">
      <c r="A738" s="209" t="s">
        <v>1304</v>
      </c>
      <c r="B738" s="271">
        <v>0</v>
      </c>
      <c r="C738" s="273">
        <v>0</v>
      </c>
      <c r="D738" s="271">
        <v>0</v>
      </c>
      <c r="E738" s="271">
        <v>0</v>
      </c>
      <c r="F738" s="271">
        <v>0</v>
      </c>
      <c r="G738" s="271">
        <v>0</v>
      </c>
      <c r="H738" s="271">
        <v>0</v>
      </c>
      <c r="I738" s="271">
        <v>0</v>
      </c>
      <c r="J738" s="271">
        <v>0</v>
      </c>
      <c r="K738" s="271">
        <v>0</v>
      </c>
      <c r="L738" s="271">
        <v>0</v>
      </c>
      <c r="M738" s="271">
        <v>0</v>
      </c>
      <c r="N738" s="271">
        <v>0</v>
      </c>
      <c r="O738" s="271">
        <v>0</v>
      </c>
      <c r="P738" s="271">
        <v>0</v>
      </c>
      <c r="Q738" s="271">
        <v>0</v>
      </c>
      <c r="R738" s="271">
        <v>0</v>
      </c>
      <c r="S738" s="271">
        <v>0</v>
      </c>
      <c r="T738" s="273">
        <v>0</v>
      </c>
      <c r="U738" s="271"/>
      <c r="V738" s="272"/>
      <c r="W738" s="271"/>
      <c r="X738" s="271"/>
      <c r="Y738" s="271">
        <v>0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5" customHeight="1" x14ac:dyDescent="0.35">
      <c r="A739" s="209" t="s">
        <v>1305</v>
      </c>
      <c r="B739" s="271">
        <v>0</v>
      </c>
      <c r="C739" s="273">
        <v>0</v>
      </c>
      <c r="D739" s="271">
        <v>0</v>
      </c>
      <c r="E739" s="271">
        <v>0</v>
      </c>
      <c r="F739" s="271">
        <v>0</v>
      </c>
      <c r="G739" s="271">
        <v>0</v>
      </c>
      <c r="H739" s="271">
        <v>316</v>
      </c>
      <c r="I739" s="271">
        <v>0</v>
      </c>
      <c r="J739" s="271">
        <v>0</v>
      </c>
      <c r="K739" s="271">
        <v>399</v>
      </c>
      <c r="L739" s="271">
        <v>0</v>
      </c>
      <c r="M739" s="271">
        <v>0</v>
      </c>
      <c r="N739" s="271">
        <v>0</v>
      </c>
      <c r="O739" s="271">
        <v>0</v>
      </c>
      <c r="P739" s="271">
        <v>0</v>
      </c>
      <c r="Q739" s="271">
        <v>0</v>
      </c>
      <c r="R739" s="271">
        <v>0</v>
      </c>
      <c r="S739" s="271">
        <v>0</v>
      </c>
      <c r="T739" s="273">
        <v>0</v>
      </c>
      <c r="U739" s="271"/>
      <c r="V739" s="272"/>
      <c r="W739" s="271"/>
      <c r="X739" s="271"/>
      <c r="Y739" s="271">
        <v>98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5" customHeight="1" x14ac:dyDescent="0.35">
      <c r="A740" s="209" t="s">
        <v>1306</v>
      </c>
      <c r="B740" s="271">
        <v>0</v>
      </c>
      <c r="C740" s="273">
        <v>0</v>
      </c>
      <c r="D740" s="271">
        <v>0</v>
      </c>
      <c r="E740" s="271">
        <v>0</v>
      </c>
      <c r="F740" s="271">
        <v>0</v>
      </c>
      <c r="G740" s="271">
        <v>0</v>
      </c>
      <c r="H740" s="271">
        <v>0</v>
      </c>
      <c r="I740" s="271">
        <v>0</v>
      </c>
      <c r="J740" s="271">
        <v>0</v>
      </c>
      <c r="K740" s="271">
        <v>0</v>
      </c>
      <c r="L740" s="271">
        <v>0</v>
      </c>
      <c r="M740" s="271">
        <v>0</v>
      </c>
      <c r="N740" s="271">
        <v>0</v>
      </c>
      <c r="O740" s="271">
        <v>0</v>
      </c>
      <c r="P740" s="271">
        <v>0</v>
      </c>
      <c r="Q740" s="271">
        <v>0</v>
      </c>
      <c r="R740" s="271">
        <v>0</v>
      </c>
      <c r="S740" s="271">
        <v>0</v>
      </c>
      <c r="T740" s="273">
        <v>0</v>
      </c>
      <c r="U740" s="271"/>
      <c r="V740" s="272"/>
      <c r="W740" s="271"/>
      <c r="X740" s="271"/>
      <c r="Y740" s="271"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5" customHeight="1" x14ac:dyDescent="0.35">
      <c r="A741" s="209" t="s">
        <v>1307</v>
      </c>
      <c r="B741" s="271">
        <v>0</v>
      </c>
      <c r="C741" s="273">
        <v>0</v>
      </c>
      <c r="D741" s="271">
        <v>0</v>
      </c>
      <c r="E741" s="271">
        <v>0</v>
      </c>
      <c r="F741" s="271">
        <v>0</v>
      </c>
      <c r="G741" s="271">
        <v>0</v>
      </c>
      <c r="H741" s="271">
        <v>0</v>
      </c>
      <c r="I741" s="271">
        <v>0</v>
      </c>
      <c r="J741" s="271">
        <v>0</v>
      </c>
      <c r="K741" s="271">
        <v>0</v>
      </c>
      <c r="L741" s="271">
        <v>0</v>
      </c>
      <c r="M741" s="271">
        <v>0</v>
      </c>
      <c r="N741" s="271">
        <v>0</v>
      </c>
      <c r="O741" s="271">
        <v>0</v>
      </c>
      <c r="P741" s="271">
        <v>0</v>
      </c>
      <c r="Q741" s="271">
        <v>0</v>
      </c>
      <c r="R741" s="271">
        <v>0</v>
      </c>
      <c r="S741" s="271">
        <v>0</v>
      </c>
      <c r="T741" s="273">
        <v>0</v>
      </c>
      <c r="U741" s="271"/>
      <c r="V741" s="272"/>
      <c r="W741" s="271"/>
      <c r="X741" s="271"/>
      <c r="Y741" s="271">
        <v>0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5" customHeight="1" x14ac:dyDescent="0.35">
      <c r="A742" s="209" t="s">
        <v>1308</v>
      </c>
      <c r="B742" s="271">
        <v>0</v>
      </c>
      <c r="C742" s="273">
        <v>0</v>
      </c>
      <c r="D742" s="271">
        <v>0</v>
      </c>
      <c r="E742" s="271">
        <v>0</v>
      </c>
      <c r="F742" s="271">
        <v>0</v>
      </c>
      <c r="G742" s="271">
        <v>0</v>
      </c>
      <c r="H742" s="271">
        <v>0</v>
      </c>
      <c r="I742" s="271">
        <v>0</v>
      </c>
      <c r="J742" s="271">
        <v>0</v>
      </c>
      <c r="K742" s="271">
        <v>0</v>
      </c>
      <c r="L742" s="271">
        <v>0</v>
      </c>
      <c r="M742" s="271">
        <v>0</v>
      </c>
      <c r="N742" s="271">
        <v>0</v>
      </c>
      <c r="O742" s="271">
        <v>0</v>
      </c>
      <c r="P742" s="271">
        <v>0</v>
      </c>
      <c r="Q742" s="271">
        <v>0</v>
      </c>
      <c r="R742" s="271">
        <v>0</v>
      </c>
      <c r="S742" s="271">
        <v>0</v>
      </c>
      <c r="T742" s="273">
        <v>0</v>
      </c>
      <c r="U742" s="271"/>
      <c r="V742" s="272"/>
      <c r="W742" s="271"/>
      <c r="X742" s="271"/>
      <c r="Y742" s="271"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5" customHeight="1" x14ac:dyDescent="0.35">
      <c r="A743" s="209" t="s">
        <v>1309</v>
      </c>
      <c r="B743" s="271">
        <v>0</v>
      </c>
      <c r="C743" s="273">
        <v>0</v>
      </c>
      <c r="D743" s="271">
        <v>0</v>
      </c>
      <c r="E743" s="271">
        <v>0</v>
      </c>
      <c r="F743" s="271">
        <v>0</v>
      </c>
      <c r="G743" s="271">
        <v>0</v>
      </c>
      <c r="H743" s="271">
        <v>0</v>
      </c>
      <c r="I743" s="271">
        <v>0</v>
      </c>
      <c r="J743" s="271">
        <v>0</v>
      </c>
      <c r="K743" s="271">
        <v>0</v>
      </c>
      <c r="L743" s="271">
        <v>0</v>
      </c>
      <c r="M743" s="271">
        <v>0</v>
      </c>
      <c r="N743" s="271">
        <v>0</v>
      </c>
      <c r="O743" s="271">
        <v>0</v>
      </c>
      <c r="P743" s="271">
        <v>0</v>
      </c>
      <c r="Q743" s="271">
        <v>0</v>
      </c>
      <c r="R743" s="271">
        <v>0</v>
      </c>
      <c r="S743" s="271">
        <v>0</v>
      </c>
      <c r="T743" s="273">
        <v>0</v>
      </c>
      <c r="U743" s="271"/>
      <c r="V743" s="272"/>
      <c r="W743" s="271"/>
      <c r="X743" s="271"/>
      <c r="Y743" s="271">
        <v>0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5" customHeight="1" x14ac:dyDescent="0.35">
      <c r="A744" s="209" t="s">
        <v>1310</v>
      </c>
      <c r="B744" s="271">
        <v>0</v>
      </c>
      <c r="C744" s="273">
        <v>0</v>
      </c>
      <c r="D744" s="271">
        <v>0</v>
      </c>
      <c r="E744" s="271">
        <v>0</v>
      </c>
      <c r="F744" s="271">
        <v>0</v>
      </c>
      <c r="G744" s="271">
        <v>0</v>
      </c>
      <c r="H744" s="271">
        <v>0</v>
      </c>
      <c r="I744" s="271">
        <v>0</v>
      </c>
      <c r="J744" s="271">
        <v>0</v>
      </c>
      <c r="K744" s="271">
        <v>0</v>
      </c>
      <c r="L744" s="271">
        <v>0</v>
      </c>
      <c r="M744" s="271">
        <v>0</v>
      </c>
      <c r="N744" s="271">
        <v>0</v>
      </c>
      <c r="O744" s="271">
        <v>0</v>
      </c>
      <c r="P744" s="271">
        <v>0</v>
      </c>
      <c r="Q744" s="271">
        <v>0</v>
      </c>
      <c r="R744" s="271">
        <v>0</v>
      </c>
      <c r="S744" s="271">
        <v>0</v>
      </c>
      <c r="T744" s="273">
        <v>0</v>
      </c>
      <c r="U744" s="271"/>
      <c r="V744" s="272"/>
      <c r="W744" s="271"/>
      <c r="X744" s="271"/>
      <c r="Y744" s="271"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5" customHeight="1" x14ac:dyDescent="0.35">
      <c r="A745" s="209" t="s">
        <v>1311</v>
      </c>
      <c r="B745" s="271">
        <v>0</v>
      </c>
      <c r="C745" s="273">
        <v>0</v>
      </c>
      <c r="D745" s="271">
        <v>0</v>
      </c>
      <c r="E745" s="271">
        <v>0</v>
      </c>
      <c r="F745" s="271">
        <v>0</v>
      </c>
      <c r="G745" s="271">
        <v>0</v>
      </c>
      <c r="H745" s="271">
        <v>0</v>
      </c>
      <c r="I745" s="271">
        <v>0</v>
      </c>
      <c r="J745" s="271">
        <v>0</v>
      </c>
      <c r="K745" s="271">
        <v>0</v>
      </c>
      <c r="L745" s="271">
        <v>0</v>
      </c>
      <c r="M745" s="271">
        <v>0</v>
      </c>
      <c r="N745" s="271">
        <v>0</v>
      </c>
      <c r="O745" s="271">
        <v>0</v>
      </c>
      <c r="P745" s="271">
        <v>0</v>
      </c>
      <c r="Q745" s="271">
        <v>0</v>
      </c>
      <c r="R745" s="271">
        <v>0</v>
      </c>
      <c r="S745" s="271">
        <v>0</v>
      </c>
      <c r="T745" s="273">
        <v>0</v>
      </c>
      <c r="U745" s="271"/>
      <c r="V745" s="272"/>
      <c r="W745" s="271"/>
      <c r="X745" s="271"/>
      <c r="Y745" s="271">
        <v>0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5" customHeight="1" x14ac:dyDescent="0.35">
      <c r="A746" s="209" t="s">
        <v>1312</v>
      </c>
      <c r="B746" s="271">
        <v>2689</v>
      </c>
      <c r="C746" s="273">
        <v>68.569999999999993</v>
      </c>
      <c r="D746" s="271">
        <v>7199109</v>
      </c>
      <c r="E746" s="271">
        <v>1735073</v>
      </c>
      <c r="F746" s="271">
        <v>1602460</v>
      </c>
      <c r="G746" s="271">
        <v>729975</v>
      </c>
      <c r="H746" s="271">
        <v>7771</v>
      </c>
      <c r="I746" s="271">
        <v>1206915</v>
      </c>
      <c r="J746" s="271">
        <v>914229</v>
      </c>
      <c r="K746" s="271">
        <v>11177</v>
      </c>
      <c r="L746" s="271">
        <v>32279</v>
      </c>
      <c r="M746" s="271">
        <v>1318</v>
      </c>
      <c r="N746" s="271">
        <v>62528408</v>
      </c>
      <c r="O746" s="271">
        <v>58976022</v>
      </c>
      <c r="P746" s="271">
        <v>16041</v>
      </c>
      <c r="Q746" s="271">
        <v>10268</v>
      </c>
      <c r="R746" s="271">
        <v>4616</v>
      </c>
      <c r="S746" s="271">
        <v>56644</v>
      </c>
      <c r="T746" s="273">
        <v>48.91</v>
      </c>
      <c r="U746" s="271"/>
      <c r="V746" s="272"/>
      <c r="W746" s="271"/>
      <c r="X746" s="271"/>
      <c r="Y746" s="271">
        <v>4955730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5" customHeight="1" x14ac:dyDescent="0.35">
      <c r="A747" s="209" t="s">
        <v>1313</v>
      </c>
      <c r="B747" s="271">
        <v>908840</v>
      </c>
      <c r="C747" s="273">
        <v>81.319999999999993</v>
      </c>
      <c r="D747" s="271">
        <v>9198353</v>
      </c>
      <c r="E747" s="271">
        <v>1935985</v>
      </c>
      <c r="F747" s="271">
        <v>3286426</v>
      </c>
      <c r="G747" s="271">
        <v>21878940</v>
      </c>
      <c r="H747" s="271">
        <v>5219</v>
      </c>
      <c r="I747" s="271">
        <v>2291437</v>
      </c>
      <c r="J747" s="271">
        <v>5902971</v>
      </c>
      <c r="K747" s="271">
        <v>1249481</v>
      </c>
      <c r="L747" s="271">
        <v>108137</v>
      </c>
      <c r="M747" s="271">
        <v>9059</v>
      </c>
      <c r="N747" s="271">
        <v>421974007</v>
      </c>
      <c r="O747" s="271">
        <v>211206944</v>
      </c>
      <c r="P747" s="271">
        <v>58788</v>
      </c>
      <c r="Q747" s="271">
        <v>5</v>
      </c>
      <c r="R747" s="271">
        <v>16915</v>
      </c>
      <c r="S747" s="271">
        <v>319469</v>
      </c>
      <c r="T747" s="273">
        <v>27.71</v>
      </c>
      <c r="U747" s="271"/>
      <c r="V747" s="272"/>
      <c r="W747" s="271"/>
      <c r="X747" s="271"/>
      <c r="Y747" s="271">
        <v>15334693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5" customHeight="1" x14ac:dyDescent="0.35">
      <c r="A748" s="209" t="s">
        <v>1314</v>
      </c>
      <c r="B748" s="271">
        <v>30625</v>
      </c>
      <c r="C748" s="273">
        <v>44.67</v>
      </c>
      <c r="D748" s="271">
        <v>4949765</v>
      </c>
      <c r="E748" s="271">
        <v>1166101</v>
      </c>
      <c r="F748" s="271">
        <v>0</v>
      </c>
      <c r="G748" s="271">
        <v>457951</v>
      </c>
      <c r="H748" s="271">
        <v>2297</v>
      </c>
      <c r="I748" s="271">
        <v>21985</v>
      </c>
      <c r="J748" s="271">
        <v>373406</v>
      </c>
      <c r="K748" s="271">
        <v>2706</v>
      </c>
      <c r="L748" s="271">
        <v>11484</v>
      </c>
      <c r="M748" s="271">
        <v>0</v>
      </c>
      <c r="N748" s="271">
        <v>52089217</v>
      </c>
      <c r="O748" s="271">
        <v>15260116</v>
      </c>
      <c r="P748" s="271">
        <v>8627</v>
      </c>
      <c r="Q748" s="271">
        <v>0</v>
      </c>
      <c r="R748" s="271">
        <v>2482</v>
      </c>
      <c r="S748" s="271">
        <v>0</v>
      </c>
      <c r="T748" s="273">
        <v>30.36</v>
      </c>
      <c r="U748" s="271"/>
      <c r="V748" s="272"/>
      <c r="W748" s="271"/>
      <c r="X748" s="271"/>
      <c r="Y748" s="271">
        <v>2666695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5" customHeight="1" x14ac:dyDescent="0.35">
      <c r="A749" s="209" t="s">
        <v>1315</v>
      </c>
      <c r="B749" s="271">
        <v>500310</v>
      </c>
      <c r="C749" s="273">
        <v>3.27</v>
      </c>
      <c r="D749" s="271">
        <v>320501</v>
      </c>
      <c r="E749" s="271">
        <v>71175</v>
      </c>
      <c r="F749" s="271">
        <v>376620</v>
      </c>
      <c r="G749" s="271">
        <v>346258</v>
      </c>
      <c r="H749" s="271">
        <v>0</v>
      </c>
      <c r="I749" s="271">
        <v>377317</v>
      </c>
      <c r="J749" s="271">
        <v>4894</v>
      </c>
      <c r="K749" s="271">
        <v>2689</v>
      </c>
      <c r="L749" s="271">
        <v>595</v>
      </c>
      <c r="M749" s="271">
        <v>0</v>
      </c>
      <c r="N749" s="271">
        <v>20788536</v>
      </c>
      <c r="O749" s="271">
        <v>7092956</v>
      </c>
      <c r="P749" s="271">
        <v>116</v>
      </c>
      <c r="Q749" s="271">
        <v>0</v>
      </c>
      <c r="R749" s="271">
        <v>33</v>
      </c>
      <c r="S749" s="271">
        <v>0</v>
      </c>
      <c r="T749" s="273">
        <v>2.5099999999999998</v>
      </c>
      <c r="U749" s="271"/>
      <c r="V749" s="272"/>
      <c r="W749" s="271"/>
      <c r="X749" s="271"/>
      <c r="Y749" s="271">
        <v>492434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5" customHeight="1" x14ac:dyDescent="0.35">
      <c r="A750" s="209" t="s">
        <v>1316</v>
      </c>
      <c r="B750" s="271"/>
      <c r="C750" s="273">
        <v>23.65</v>
      </c>
      <c r="D750" s="271">
        <v>1168198</v>
      </c>
      <c r="E750" s="271">
        <v>451179</v>
      </c>
      <c r="F750" s="271">
        <v>0</v>
      </c>
      <c r="G750" s="271">
        <v>-254561</v>
      </c>
      <c r="H750" s="271">
        <v>0</v>
      </c>
      <c r="I750" s="271">
        <v>139096</v>
      </c>
      <c r="J750" s="271">
        <v>460460</v>
      </c>
      <c r="K750" s="271">
        <v>93710</v>
      </c>
      <c r="L750" s="271">
        <v>22972</v>
      </c>
      <c r="M750" s="271">
        <v>0</v>
      </c>
      <c r="N750" s="271">
        <v>0</v>
      </c>
      <c r="O750" s="271">
        <v>0</v>
      </c>
      <c r="P750" s="271">
        <v>8419</v>
      </c>
      <c r="Q750" s="271">
        <v>0</v>
      </c>
      <c r="R750" s="271">
        <v>2422</v>
      </c>
      <c r="S750" s="271">
        <v>0</v>
      </c>
      <c r="T750" s="273">
        <v>0</v>
      </c>
      <c r="U750" s="271"/>
      <c r="V750" s="272"/>
      <c r="W750" s="271"/>
      <c r="X750" s="271"/>
      <c r="Y750" s="271">
        <v>721966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5" customHeight="1" x14ac:dyDescent="0.35">
      <c r="A751" s="209" t="s">
        <v>1317</v>
      </c>
      <c r="B751" s="271"/>
      <c r="C751" s="273">
        <v>0</v>
      </c>
      <c r="D751" s="271">
        <v>0</v>
      </c>
      <c r="E751" s="271">
        <v>0</v>
      </c>
      <c r="F751" s="271">
        <v>0</v>
      </c>
      <c r="G751" s="271">
        <v>0</v>
      </c>
      <c r="H751" s="271">
        <v>0</v>
      </c>
      <c r="I751" s="271">
        <v>0</v>
      </c>
      <c r="J751" s="271">
        <v>0</v>
      </c>
      <c r="K751" s="271">
        <v>0</v>
      </c>
      <c r="L751" s="271">
        <v>0</v>
      </c>
      <c r="M751" s="271">
        <v>0</v>
      </c>
      <c r="N751" s="271">
        <v>0</v>
      </c>
      <c r="O751" s="271">
        <v>0</v>
      </c>
      <c r="P751" s="271">
        <v>0</v>
      </c>
      <c r="Q751" s="271">
        <v>0</v>
      </c>
      <c r="R751" s="271">
        <v>0</v>
      </c>
      <c r="S751" s="271">
        <v>0</v>
      </c>
      <c r="T751" s="273">
        <v>0</v>
      </c>
      <c r="U751" s="271"/>
      <c r="V751" s="272"/>
      <c r="W751" s="271"/>
      <c r="X751" s="271"/>
      <c r="Y751" s="271">
        <v>0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5" customHeight="1" x14ac:dyDescent="0.35">
      <c r="A752" s="209" t="s">
        <v>1318</v>
      </c>
      <c r="B752" s="271">
        <v>1068434</v>
      </c>
      <c r="C752" s="273">
        <v>58.77</v>
      </c>
      <c r="D752" s="271">
        <v>4556409</v>
      </c>
      <c r="E752" s="271">
        <v>1254350</v>
      </c>
      <c r="F752" s="271">
        <v>56854</v>
      </c>
      <c r="G752" s="271">
        <v>4417202</v>
      </c>
      <c r="H752" s="271">
        <v>282</v>
      </c>
      <c r="I752" s="271">
        <v>4434905</v>
      </c>
      <c r="J752" s="271">
        <v>637312</v>
      </c>
      <c r="K752" s="271">
        <v>72417</v>
      </c>
      <c r="L752" s="271">
        <v>120690</v>
      </c>
      <c r="M752" s="271">
        <v>227252</v>
      </c>
      <c r="N752" s="271">
        <v>107520450</v>
      </c>
      <c r="O752" s="271">
        <v>68906934</v>
      </c>
      <c r="P752" s="271">
        <v>13374</v>
      </c>
      <c r="Q752" s="271">
        <v>0</v>
      </c>
      <c r="R752" s="271">
        <v>3848</v>
      </c>
      <c r="S752" s="271">
        <v>0</v>
      </c>
      <c r="T752" s="273">
        <v>0</v>
      </c>
      <c r="U752" s="271"/>
      <c r="V752" s="272"/>
      <c r="W752" s="271"/>
      <c r="X752" s="271"/>
      <c r="Y752" s="271">
        <v>4082699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5" customHeight="1" x14ac:dyDescent="0.35">
      <c r="A753" s="209" t="s">
        <v>1319</v>
      </c>
      <c r="B753" s="271">
        <v>6698</v>
      </c>
      <c r="C753" s="273">
        <v>4.3099999999999996</v>
      </c>
      <c r="D753" s="271">
        <v>447809</v>
      </c>
      <c r="E753" s="271">
        <v>111002</v>
      </c>
      <c r="F753" s="271">
        <v>62884</v>
      </c>
      <c r="G753" s="271">
        <v>201896</v>
      </c>
      <c r="H753" s="271">
        <v>15</v>
      </c>
      <c r="I753" s="271">
        <v>198714</v>
      </c>
      <c r="J753" s="271">
        <v>164379</v>
      </c>
      <c r="K753" s="271">
        <v>0</v>
      </c>
      <c r="L753" s="271">
        <v>0</v>
      </c>
      <c r="M753" s="271">
        <v>0</v>
      </c>
      <c r="N753" s="271">
        <v>36306153</v>
      </c>
      <c r="O753" s="271">
        <v>23204151</v>
      </c>
      <c r="P753" s="271">
        <v>0</v>
      </c>
      <c r="Q753" s="271">
        <v>0</v>
      </c>
      <c r="R753" s="271">
        <v>0</v>
      </c>
      <c r="S753" s="271">
        <v>0</v>
      </c>
      <c r="T753" s="273">
        <v>0</v>
      </c>
      <c r="U753" s="271"/>
      <c r="V753" s="272"/>
      <c r="W753" s="271"/>
      <c r="X753" s="271"/>
      <c r="Y753" s="271">
        <v>531502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5" customHeight="1" x14ac:dyDescent="0.35">
      <c r="A754" s="209" t="s">
        <v>1320</v>
      </c>
      <c r="B754" s="271">
        <v>2893</v>
      </c>
      <c r="C754" s="273">
        <v>3.39</v>
      </c>
      <c r="D754" s="271">
        <v>599332</v>
      </c>
      <c r="E754" s="271">
        <v>92172</v>
      </c>
      <c r="F754" s="271">
        <v>0</v>
      </c>
      <c r="G754" s="271">
        <v>71461</v>
      </c>
      <c r="H754" s="271">
        <v>738</v>
      </c>
      <c r="I754" s="271">
        <v>58930</v>
      </c>
      <c r="J754" s="271">
        <v>99915</v>
      </c>
      <c r="K754" s="271">
        <v>1792</v>
      </c>
      <c r="L754" s="271">
        <v>659</v>
      </c>
      <c r="M754" s="271">
        <v>0</v>
      </c>
      <c r="N754" s="271">
        <v>21171023</v>
      </c>
      <c r="O754" s="271">
        <v>7016612</v>
      </c>
      <c r="P754" s="271">
        <v>2192</v>
      </c>
      <c r="Q754" s="271">
        <v>0</v>
      </c>
      <c r="R754" s="271">
        <v>631</v>
      </c>
      <c r="S754" s="271">
        <v>0</v>
      </c>
      <c r="T754" s="273">
        <v>0</v>
      </c>
      <c r="U754" s="271"/>
      <c r="V754" s="272"/>
      <c r="W754" s="271"/>
      <c r="X754" s="271"/>
      <c r="Y754" s="271">
        <v>455620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5" customHeight="1" x14ac:dyDescent="0.35">
      <c r="A755" s="209" t="s">
        <v>1321</v>
      </c>
      <c r="B755" s="271">
        <v>0</v>
      </c>
      <c r="C755" s="273">
        <v>0</v>
      </c>
      <c r="D755" s="271">
        <v>0</v>
      </c>
      <c r="E755" s="271">
        <v>0</v>
      </c>
      <c r="F755" s="271">
        <v>0</v>
      </c>
      <c r="G755" s="271">
        <v>0</v>
      </c>
      <c r="H755" s="271">
        <v>0</v>
      </c>
      <c r="I755" s="271">
        <v>0</v>
      </c>
      <c r="J755" s="271">
        <v>0</v>
      </c>
      <c r="K755" s="271">
        <v>0</v>
      </c>
      <c r="L755" s="271">
        <v>0</v>
      </c>
      <c r="M755" s="271">
        <v>0</v>
      </c>
      <c r="N755" s="271">
        <v>0</v>
      </c>
      <c r="O755" s="271">
        <v>0</v>
      </c>
      <c r="P755" s="271">
        <v>0</v>
      </c>
      <c r="Q755" s="271">
        <v>0</v>
      </c>
      <c r="R755" s="271">
        <v>0</v>
      </c>
      <c r="S755" s="271">
        <v>0</v>
      </c>
      <c r="T755" s="273">
        <v>0</v>
      </c>
      <c r="U755" s="271"/>
      <c r="V755" s="272"/>
      <c r="W755" s="271"/>
      <c r="X755" s="271"/>
      <c r="Y755" s="271">
        <v>0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5" customHeight="1" x14ac:dyDescent="0.35">
      <c r="A756" s="209" t="s">
        <v>1322</v>
      </c>
      <c r="B756" s="271">
        <v>130982</v>
      </c>
      <c r="C756" s="273">
        <v>143.13</v>
      </c>
      <c r="D756" s="271">
        <v>13328434</v>
      </c>
      <c r="E756" s="271">
        <v>3420904</v>
      </c>
      <c r="F756" s="271">
        <v>1241883</v>
      </c>
      <c r="G756" s="271">
        <v>16003607</v>
      </c>
      <c r="H756" s="271">
        <v>285957</v>
      </c>
      <c r="I756" s="271">
        <v>3914130</v>
      </c>
      <c r="J756" s="271">
        <v>2723682</v>
      </c>
      <c r="K756" s="271">
        <v>1058104</v>
      </c>
      <c r="L756" s="271">
        <v>79693</v>
      </c>
      <c r="M756" s="271">
        <v>11320</v>
      </c>
      <c r="N756" s="271">
        <v>469028230</v>
      </c>
      <c r="O756" s="271">
        <v>177825251</v>
      </c>
      <c r="P756" s="271">
        <v>23073</v>
      </c>
      <c r="Q756" s="271">
        <v>0</v>
      </c>
      <c r="R756" s="271">
        <v>6639</v>
      </c>
      <c r="S756" s="271">
        <v>96370</v>
      </c>
      <c r="T756" s="273">
        <v>18.809999999999999</v>
      </c>
      <c r="U756" s="271"/>
      <c r="V756" s="272"/>
      <c r="W756" s="271"/>
      <c r="X756" s="271"/>
      <c r="Y756" s="271">
        <v>12850713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5" customHeight="1" x14ac:dyDescent="0.35">
      <c r="A757" s="209" t="s">
        <v>1323</v>
      </c>
      <c r="B757" s="271">
        <v>15185</v>
      </c>
      <c r="C757" s="273">
        <v>20.010000000000002</v>
      </c>
      <c r="D757" s="271">
        <v>1968095</v>
      </c>
      <c r="E757" s="271">
        <v>508298</v>
      </c>
      <c r="F757" s="271">
        <v>146013</v>
      </c>
      <c r="G757" s="271">
        <v>57206</v>
      </c>
      <c r="H757" s="271">
        <v>38</v>
      </c>
      <c r="I757" s="271">
        <v>1612778</v>
      </c>
      <c r="J757" s="271">
        <v>635660</v>
      </c>
      <c r="K757" s="271">
        <v>9520</v>
      </c>
      <c r="L757" s="271">
        <v>5460</v>
      </c>
      <c r="M757" s="271">
        <v>1725</v>
      </c>
      <c r="N757" s="271">
        <v>46374982</v>
      </c>
      <c r="O757" s="271">
        <v>2622770</v>
      </c>
      <c r="P757" s="271">
        <v>11773</v>
      </c>
      <c r="Q757" s="271">
        <v>0</v>
      </c>
      <c r="R757" s="271">
        <v>3387</v>
      </c>
      <c r="S757" s="271">
        <v>27548</v>
      </c>
      <c r="T757" s="273">
        <v>2.2799999999999998</v>
      </c>
      <c r="U757" s="271"/>
      <c r="V757" s="272"/>
      <c r="W757" s="271"/>
      <c r="X757" s="271"/>
      <c r="Y757" s="271">
        <v>1825479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5" customHeight="1" x14ac:dyDescent="0.35">
      <c r="A758" s="209" t="s">
        <v>1324</v>
      </c>
      <c r="B758" s="271">
        <v>2947</v>
      </c>
      <c r="C758" s="273">
        <v>3.24</v>
      </c>
      <c r="D758" s="271">
        <v>360519</v>
      </c>
      <c r="E758" s="271">
        <v>86748</v>
      </c>
      <c r="F758" s="271">
        <v>0</v>
      </c>
      <c r="G758" s="271">
        <v>491581</v>
      </c>
      <c r="H758" s="271">
        <v>0</v>
      </c>
      <c r="I758" s="271">
        <v>75312</v>
      </c>
      <c r="J758" s="271">
        <v>134761</v>
      </c>
      <c r="K758" s="271">
        <v>402</v>
      </c>
      <c r="L758" s="271">
        <v>142</v>
      </c>
      <c r="M758" s="271">
        <v>0</v>
      </c>
      <c r="N758" s="271">
        <v>17409836</v>
      </c>
      <c r="O758" s="271">
        <v>5811664</v>
      </c>
      <c r="P758" s="271">
        <v>0</v>
      </c>
      <c r="Q758" s="271">
        <v>0</v>
      </c>
      <c r="R758" s="271">
        <v>0</v>
      </c>
      <c r="S758" s="271">
        <v>0</v>
      </c>
      <c r="T758" s="273">
        <v>0</v>
      </c>
      <c r="U758" s="271"/>
      <c r="V758" s="272"/>
      <c r="W758" s="271"/>
      <c r="X758" s="271"/>
      <c r="Y758" s="271">
        <v>352854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5" customHeight="1" x14ac:dyDescent="0.35">
      <c r="A759" s="209" t="s">
        <v>1325</v>
      </c>
      <c r="B759" s="271"/>
      <c r="C759" s="273">
        <v>45.32</v>
      </c>
      <c r="D759" s="271">
        <v>4968474</v>
      </c>
      <c r="E759" s="271">
        <v>1191534</v>
      </c>
      <c r="F759" s="271">
        <v>0</v>
      </c>
      <c r="G759" s="271">
        <v>13435711</v>
      </c>
      <c r="H759" s="271">
        <v>1132</v>
      </c>
      <c r="I759" s="271">
        <v>548590</v>
      </c>
      <c r="J759" s="271">
        <v>527847</v>
      </c>
      <c r="K759" s="271">
        <v>40687</v>
      </c>
      <c r="L759" s="271">
        <v>65055</v>
      </c>
      <c r="M759" s="271">
        <v>0</v>
      </c>
      <c r="N759" s="271">
        <v>257156451</v>
      </c>
      <c r="O759" s="271">
        <v>151028761</v>
      </c>
      <c r="P759" s="271">
        <v>5552</v>
      </c>
      <c r="Q759" s="271">
        <v>0</v>
      </c>
      <c r="R759" s="271">
        <v>1598</v>
      </c>
      <c r="S759" s="271">
        <v>0</v>
      </c>
      <c r="T759" s="273">
        <v>0</v>
      </c>
      <c r="U759" s="271"/>
      <c r="V759" s="272"/>
      <c r="W759" s="271"/>
      <c r="X759" s="271"/>
      <c r="Y759" s="271">
        <v>6311114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5" customHeight="1" x14ac:dyDescent="0.35">
      <c r="A760" s="209" t="s">
        <v>1326</v>
      </c>
      <c r="B760" s="271">
        <v>92514</v>
      </c>
      <c r="C760" s="273">
        <v>48.91</v>
      </c>
      <c r="D760" s="271">
        <v>4147695</v>
      </c>
      <c r="E760" s="271">
        <v>1148778</v>
      </c>
      <c r="F760" s="271">
        <v>39488</v>
      </c>
      <c r="G760" s="271">
        <v>604957</v>
      </c>
      <c r="H760" s="271">
        <v>4744</v>
      </c>
      <c r="I760" s="271">
        <v>124250</v>
      </c>
      <c r="J760" s="271">
        <v>478238</v>
      </c>
      <c r="K760" s="271">
        <v>312312</v>
      </c>
      <c r="L760" s="271">
        <v>19082</v>
      </c>
      <c r="M760" s="271">
        <v>0</v>
      </c>
      <c r="N760" s="271">
        <v>51041367</v>
      </c>
      <c r="O760" s="271">
        <v>41236475</v>
      </c>
      <c r="P760" s="271">
        <v>7609</v>
      </c>
      <c r="Q760" s="271">
        <v>0</v>
      </c>
      <c r="R760" s="271">
        <v>2189</v>
      </c>
      <c r="S760" s="271">
        <v>15229</v>
      </c>
      <c r="T760" s="273">
        <v>1.54</v>
      </c>
      <c r="U760" s="271"/>
      <c r="V760" s="272"/>
      <c r="W760" s="271"/>
      <c r="X760" s="271"/>
      <c r="Y760" s="271">
        <v>1926224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5" customHeight="1" x14ac:dyDescent="0.35">
      <c r="A761" s="209" t="s">
        <v>1327</v>
      </c>
      <c r="B761" s="271">
        <v>0</v>
      </c>
      <c r="C761" s="273">
        <v>0</v>
      </c>
      <c r="D761" s="271">
        <v>0</v>
      </c>
      <c r="E761" s="271">
        <v>0</v>
      </c>
      <c r="F761" s="271">
        <v>0</v>
      </c>
      <c r="G761" s="271">
        <v>17448</v>
      </c>
      <c r="H761" s="271">
        <v>0</v>
      </c>
      <c r="I761" s="271">
        <v>1058413</v>
      </c>
      <c r="J761" s="271">
        <v>34176</v>
      </c>
      <c r="K761" s="271">
        <v>0</v>
      </c>
      <c r="L761" s="271">
        <v>0</v>
      </c>
      <c r="M761" s="271">
        <v>12488</v>
      </c>
      <c r="N761" s="271">
        <v>4012278</v>
      </c>
      <c r="O761" s="271">
        <v>3805030</v>
      </c>
      <c r="P761" s="271">
        <v>810</v>
      </c>
      <c r="Q761" s="271">
        <v>0</v>
      </c>
      <c r="R761" s="271">
        <v>233</v>
      </c>
      <c r="S761" s="271">
        <v>0</v>
      </c>
      <c r="T761" s="273">
        <v>0</v>
      </c>
      <c r="U761" s="271"/>
      <c r="V761" s="272"/>
      <c r="W761" s="271"/>
      <c r="X761" s="271"/>
      <c r="Y761" s="271">
        <v>233599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5" customHeight="1" x14ac:dyDescent="0.35">
      <c r="A762" s="209" t="s">
        <v>1328</v>
      </c>
      <c r="B762" s="271">
        <v>68657</v>
      </c>
      <c r="C762" s="273">
        <v>25.36</v>
      </c>
      <c r="D762" s="271">
        <v>2247427</v>
      </c>
      <c r="E762" s="271">
        <v>615076</v>
      </c>
      <c r="F762" s="271">
        <v>0</v>
      </c>
      <c r="G762" s="271">
        <v>21619</v>
      </c>
      <c r="H762" s="271">
        <v>10493</v>
      </c>
      <c r="I762" s="271">
        <v>446734</v>
      </c>
      <c r="J762" s="271">
        <v>932257</v>
      </c>
      <c r="K762" s="271">
        <v>326102</v>
      </c>
      <c r="L762" s="271">
        <v>7848</v>
      </c>
      <c r="M762" s="271">
        <v>3505</v>
      </c>
      <c r="N762" s="271">
        <v>13124335</v>
      </c>
      <c r="O762" s="271">
        <v>5454932</v>
      </c>
      <c r="P762" s="271">
        <v>21850</v>
      </c>
      <c r="Q762" s="271">
        <v>0</v>
      </c>
      <c r="R762" s="271">
        <v>6287</v>
      </c>
      <c r="S762" s="271">
        <v>23195</v>
      </c>
      <c r="T762" s="273">
        <v>0</v>
      </c>
      <c r="U762" s="271"/>
      <c r="V762" s="272"/>
      <c r="W762" s="271"/>
      <c r="X762" s="271"/>
      <c r="Y762" s="271">
        <v>1927177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5" customHeight="1" x14ac:dyDescent="0.35">
      <c r="A763" s="209" t="s">
        <v>1329</v>
      </c>
      <c r="B763" s="271">
        <v>0</v>
      </c>
      <c r="C763" s="273">
        <v>0</v>
      </c>
      <c r="D763" s="271">
        <v>0</v>
      </c>
      <c r="E763" s="271">
        <v>0</v>
      </c>
      <c r="F763" s="271">
        <v>0</v>
      </c>
      <c r="G763" s="271">
        <v>0</v>
      </c>
      <c r="H763" s="271">
        <v>0</v>
      </c>
      <c r="I763" s="271">
        <v>0</v>
      </c>
      <c r="J763" s="271">
        <v>0</v>
      </c>
      <c r="K763" s="271">
        <v>0</v>
      </c>
      <c r="L763" s="271">
        <v>0</v>
      </c>
      <c r="M763" s="271">
        <v>0</v>
      </c>
      <c r="N763" s="271">
        <v>0</v>
      </c>
      <c r="O763" s="271">
        <v>0</v>
      </c>
      <c r="P763" s="271">
        <v>0</v>
      </c>
      <c r="Q763" s="271">
        <v>0</v>
      </c>
      <c r="R763" s="271">
        <v>0</v>
      </c>
      <c r="S763" s="271">
        <v>0</v>
      </c>
      <c r="T763" s="273">
        <v>0</v>
      </c>
      <c r="U763" s="271"/>
      <c r="V763" s="272"/>
      <c r="W763" s="271"/>
      <c r="X763" s="271"/>
      <c r="Y763" s="271">
        <v>0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5" customHeight="1" x14ac:dyDescent="0.35">
      <c r="A764" s="209" t="s">
        <v>1330</v>
      </c>
      <c r="B764" s="271">
        <v>67619</v>
      </c>
      <c r="C764" s="273">
        <v>93.46</v>
      </c>
      <c r="D764" s="271">
        <v>10723414</v>
      </c>
      <c r="E764" s="271">
        <v>2212636</v>
      </c>
      <c r="F764" s="271">
        <v>5638321</v>
      </c>
      <c r="G764" s="271">
        <v>1683084</v>
      </c>
      <c r="H764" s="271">
        <v>2679</v>
      </c>
      <c r="I764" s="271">
        <v>403210</v>
      </c>
      <c r="J764" s="271">
        <v>1348256</v>
      </c>
      <c r="K764" s="271">
        <v>24717</v>
      </c>
      <c r="L764" s="271">
        <v>80682</v>
      </c>
      <c r="M764" s="271">
        <v>91000</v>
      </c>
      <c r="N764" s="271">
        <v>260927975</v>
      </c>
      <c r="O764" s="271">
        <v>54646880</v>
      </c>
      <c r="P764" s="271">
        <v>28510</v>
      </c>
      <c r="Q764" s="271">
        <v>11807</v>
      </c>
      <c r="R764" s="271">
        <v>8203</v>
      </c>
      <c r="S764" s="271">
        <v>483347</v>
      </c>
      <c r="T764" s="273">
        <v>48.77</v>
      </c>
      <c r="U764" s="271"/>
      <c r="V764" s="272"/>
      <c r="W764" s="271"/>
      <c r="X764" s="271"/>
      <c r="Y764" s="271">
        <v>9000927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5" customHeight="1" x14ac:dyDescent="0.35">
      <c r="A765" s="209" t="s">
        <v>1331</v>
      </c>
      <c r="B765" s="271">
        <v>0</v>
      </c>
      <c r="C765" s="273">
        <v>0</v>
      </c>
      <c r="D765" s="271">
        <v>0</v>
      </c>
      <c r="E765" s="271">
        <v>0</v>
      </c>
      <c r="F765" s="271">
        <v>0</v>
      </c>
      <c r="G765" s="271">
        <v>0</v>
      </c>
      <c r="H765" s="271">
        <v>0</v>
      </c>
      <c r="I765" s="271">
        <v>0</v>
      </c>
      <c r="J765" s="271">
        <v>0</v>
      </c>
      <c r="K765" s="271">
        <v>0</v>
      </c>
      <c r="L765" s="271">
        <v>0</v>
      </c>
      <c r="M765" s="271">
        <v>0</v>
      </c>
      <c r="N765" s="271">
        <v>0</v>
      </c>
      <c r="O765" s="271">
        <v>0</v>
      </c>
      <c r="P765" s="271">
        <v>0</v>
      </c>
      <c r="Q765" s="271">
        <v>0</v>
      </c>
      <c r="R765" s="271">
        <v>0</v>
      </c>
      <c r="S765" s="271">
        <v>0</v>
      </c>
      <c r="T765" s="273">
        <v>0</v>
      </c>
      <c r="U765" s="271"/>
      <c r="V765" s="272"/>
      <c r="W765" s="271"/>
      <c r="X765" s="271"/>
      <c r="Y765" s="271">
        <v>0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5" customHeight="1" x14ac:dyDescent="0.35">
      <c r="A766" s="209" t="s">
        <v>1332</v>
      </c>
      <c r="B766" s="271">
        <v>0</v>
      </c>
      <c r="C766" s="273">
        <v>0</v>
      </c>
      <c r="D766" s="271">
        <v>0</v>
      </c>
      <c r="E766" s="271">
        <v>0</v>
      </c>
      <c r="F766" s="271">
        <v>0</v>
      </c>
      <c r="G766" s="271">
        <v>0</v>
      </c>
      <c r="H766" s="271">
        <v>0</v>
      </c>
      <c r="I766" s="271">
        <v>0</v>
      </c>
      <c r="J766" s="271">
        <v>0</v>
      </c>
      <c r="K766" s="271">
        <v>0</v>
      </c>
      <c r="L766" s="271">
        <v>0</v>
      </c>
      <c r="M766" s="271">
        <v>0</v>
      </c>
      <c r="N766" s="271">
        <v>0</v>
      </c>
      <c r="O766" s="271">
        <v>0</v>
      </c>
      <c r="P766" s="271">
        <v>0</v>
      </c>
      <c r="Q766" s="271">
        <v>0</v>
      </c>
      <c r="R766" s="271">
        <v>0</v>
      </c>
      <c r="S766" s="271">
        <v>0</v>
      </c>
      <c r="T766" s="273">
        <v>0</v>
      </c>
      <c r="U766" s="271"/>
      <c r="V766" s="272"/>
      <c r="W766" s="271"/>
      <c r="X766" s="271"/>
      <c r="Y766" s="271">
        <v>0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5" customHeight="1" x14ac:dyDescent="0.35">
      <c r="A767" s="209" t="s">
        <v>1333</v>
      </c>
      <c r="B767" s="271">
        <v>506141</v>
      </c>
      <c r="C767" s="273">
        <v>492.22</v>
      </c>
      <c r="D767" s="271">
        <v>63562727</v>
      </c>
      <c r="E767" s="271">
        <v>11481773</v>
      </c>
      <c r="F767" s="271">
        <v>25773185</v>
      </c>
      <c r="G767" s="271">
        <v>3708261</v>
      </c>
      <c r="H767" s="271">
        <v>927679</v>
      </c>
      <c r="I767" s="271">
        <v>44736729</v>
      </c>
      <c r="J767" s="271">
        <v>4877721</v>
      </c>
      <c r="K767" s="271">
        <v>8513056</v>
      </c>
      <c r="L767" s="271">
        <v>3074902</v>
      </c>
      <c r="M767" s="271">
        <v>4055981</v>
      </c>
      <c r="N767" s="271">
        <v>270092994</v>
      </c>
      <c r="O767" s="271">
        <v>1073444</v>
      </c>
      <c r="P767" s="271">
        <v>0</v>
      </c>
      <c r="Q767" s="271">
        <v>0</v>
      </c>
      <c r="R767" s="271">
        <v>0</v>
      </c>
      <c r="S767" s="271">
        <v>0</v>
      </c>
      <c r="T767" s="273">
        <v>53.14</v>
      </c>
      <c r="U767" s="271"/>
      <c r="V767" s="272"/>
      <c r="W767" s="271"/>
      <c r="X767" s="271"/>
      <c r="Y767" s="271">
        <v>26444512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5" customHeight="1" x14ac:dyDescent="0.35">
      <c r="A768" s="209" t="s">
        <v>1334</v>
      </c>
      <c r="B768" s="271">
        <v>30310</v>
      </c>
      <c r="C768" s="273">
        <v>8.74</v>
      </c>
      <c r="D768" s="271">
        <v>902692</v>
      </c>
      <c r="E768" s="271">
        <v>226008</v>
      </c>
      <c r="F768" s="271">
        <v>0</v>
      </c>
      <c r="G768" s="271">
        <v>8758</v>
      </c>
      <c r="H768" s="271">
        <v>1287</v>
      </c>
      <c r="I768" s="271">
        <v>111475</v>
      </c>
      <c r="J768" s="271">
        <v>197504</v>
      </c>
      <c r="K768" s="271">
        <v>151994</v>
      </c>
      <c r="L768" s="271">
        <v>1480</v>
      </c>
      <c r="M768" s="271">
        <v>2962</v>
      </c>
      <c r="N768" s="271">
        <v>6924977</v>
      </c>
      <c r="O768" s="271">
        <v>3626880</v>
      </c>
      <c r="P768" s="271">
        <v>4681</v>
      </c>
      <c r="Q768" s="271">
        <v>0</v>
      </c>
      <c r="R768" s="271">
        <v>1347</v>
      </c>
      <c r="S768" s="271">
        <v>0</v>
      </c>
      <c r="T768" s="273">
        <v>0</v>
      </c>
      <c r="U768" s="271"/>
      <c r="V768" s="272"/>
      <c r="W768" s="271"/>
      <c r="X768" s="271"/>
      <c r="Y768" s="271">
        <v>536500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5" customHeight="1" x14ac:dyDescent="0.35">
      <c r="A769" s="209" t="s">
        <v>1335</v>
      </c>
      <c r="B769" s="271">
        <v>6389</v>
      </c>
      <c r="C769" s="273">
        <v>4.33</v>
      </c>
      <c r="D769" s="271">
        <v>435575</v>
      </c>
      <c r="E769" s="271">
        <v>111204</v>
      </c>
      <c r="F769" s="271">
        <v>0</v>
      </c>
      <c r="G769" s="271">
        <v>7470</v>
      </c>
      <c r="H769" s="271">
        <v>191</v>
      </c>
      <c r="I769" s="271">
        <v>69729</v>
      </c>
      <c r="J769" s="271">
        <v>64977</v>
      </c>
      <c r="K769" s="271">
        <v>95747</v>
      </c>
      <c r="L769" s="271">
        <v>1336</v>
      </c>
      <c r="M769" s="271">
        <v>2000</v>
      </c>
      <c r="N769" s="271">
        <v>3440630</v>
      </c>
      <c r="O769" s="271">
        <v>1585842</v>
      </c>
      <c r="P769" s="271">
        <v>1540</v>
      </c>
      <c r="Q769" s="271">
        <v>0</v>
      </c>
      <c r="R769" s="271">
        <v>443</v>
      </c>
      <c r="S769" s="271">
        <v>0</v>
      </c>
      <c r="T769" s="273">
        <v>0</v>
      </c>
      <c r="U769" s="271"/>
      <c r="V769" s="272"/>
      <c r="W769" s="271"/>
      <c r="X769" s="271"/>
      <c r="Y769" s="271">
        <v>223856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5" customHeight="1" x14ac:dyDescent="0.35">
      <c r="A770" s="209" t="s">
        <v>1336</v>
      </c>
      <c r="B770" s="271">
        <v>0</v>
      </c>
      <c r="C770" s="273">
        <v>0</v>
      </c>
      <c r="D770" s="271">
        <v>0</v>
      </c>
      <c r="E770" s="271">
        <v>0</v>
      </c>
      <c r="F770" s="271">
        <v>0</v>
      </c>
      <c r="G770" s="271">
        <v>0</v>
      </c>
      <c r="H770" s="271">
        <v>0</v>
      </c>
      <c r="I770" s="271">
        <v>0</v>
      </c>
      <c r="J770" s="271">
        <v>0</v>
      </c>
      <c r="K770" s="271">
        <v>0</v>
      </c>
      <c r="L770" s="271">
        <v>0</v>
      </c>
      <c r="M770" s="271">
        <v>0</v>
      </c>
      <c r="N770" s="271">
        <v>0</v>
      </c>
      <c r="O770" s="271">
        <v>0</v>
      </c>
      <c r="P770" s="271">
        <v>0</v>
      </c>
      <c r="Q770" s="271">
        <v>0</v>
      </c>
      <c r="R770" s="271">
        <v>0</v>
      </c>
      <c r="S770" s="271">
        <v>0</v>
      </c>
      <c r="T770" s="273">
        <v>0</v>
      </c>
      <c r="U770" s="271"/>
      <c r="V770" s="272"/>
      <c r="W770" s="271"/>
      <c r="X770" s="271"/>
      <c r="Y770" s="271">
        <v>0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5" customHeight="1" x14ac:dyDescent="0.35">
      <c r="A771" s="209" t="s">
        <v>1337</v>
      </c>
      <c r="B771" s="271">
        <v>0</v>
      </c>
      <c r="C771" s="273">
        <v>0</v>
      </c>
      <c r="D771" s="271">
        <v>0</v>
      </c>
      <c r="E771" s="271">
        <v>0</v>
      </c>
      <c r="F771" s="271">
        <v>0</v>
      </c>
      <c r="G771" s="271">
        <v>0</v>
      </c>
      <c r="H771" s="271">
        <v>0</v>
      </c>
      <c r="I771" s="271">
        <v>0</v>
      </c>
      <c r="J771" s="271">
        <v>0</v>
      </c>
      <c r="K771" s="271">
        <v>0</v>
      </c>
      <c r="L771" s="271">
        <v>0</v>
      </c>
      <c r="M771" s="271">
        <v>0</v>
      </c>
      <c r="N771" s="271">
        <v>0</v>
      </c>
      <c r="O771" s="271">
        <v>0</v>
      </c>
      <c r="P771" s="271">
        <v>0</v>
      </c>
      <c r="Q771" s="271">
        <v>0</v>
      </c>
      <c r="R771" s="271">
        <v>0</v>
      </c>
      <c r="S771" s="271">
        <v>0</v>
      </c>
      <c r="T771" s="273">
        <v>0</v>
      </c>
      <c r="U771" s="271"/>
      <c r="V771" s="272"/>
      <c r="W771" s="271"/>
      <c r="X771" s="271"/>
      <c r="Y771" s="271"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5" customHeight="1" x14ac:dyDescent="0.35">
      <c r="A772" s="209" t="s">
        <v>1338</v>
      </c>
      <c r="B772" s="271">
        <v>0</v>
      </c>
      <c r="C772" s="273">
        <v>0</v>
      </c>
      <c r="D772" s="271">
        <v>0</v>
      </c>
      <c r="E772" s="271">
        <v>0</v>
      </c>
      <c r="F772" s="271">
        <v>0</v>
      </c>
      <c r="G772" s="271">
        <v>0</v>
      </c>
      <c r="H772" s="271">
        <v>0</v>
      </c>
      <c r="I772" s="271">
        <v>0</v>
      </c>
      <c r="J772" s="271">
        <v>0</v>
      </c>
      <c r="K772" s="271">
        <v>0</v>
      </c>
      <c r="L772" s="271">
        <v>0</v>
      </c>
      <c r="M772" s="271">
        <v>0</v>
      </c>
      <c r="N772" s="271">
        <v>0</v>
      </c>
      <c r="O772" s="271">
        <v>0</v>
      </c>
      <c r="P772" s="271">
        <v>0</v>
      </c>
      <c r="Q772" s="271">
        <v>0</v>
      </c>
      <c r="R772" s="271">
        <v>0</v>
      </c>
      <c r="S772" s="271">
        <v>0</v>
      </c>
      <c r="T772" s="273">
        <v>0</v>
      </c>
      <c r="U772" s="271"/>
      <c r="V772" s="272"/>
      <c r="W772" s="271"/>
      <c r="X772" s="271"/>
      <c r="Y772" s="271">
        <v>0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5" customHeight="1" x14ac:dyDescent="0.35">
      <c r="A773" s="209" t="s">
        <v>1339</v>
      </c>
      <c r="B773" s="271">
        <v>514343</v>
      </c>
      <c r="C773" s="273">
        <v>90.83</v>
      </c>
      <c r="D773" s="271">
        <v>6717994</v>
      </c>
      <c r="E773" s="271">
        <v>2007858</v>
      </c>
      <c r="F773" s="271">
        <v>21375</v>
      </c>
      <c r="G773" s="271">
        <v>38339707</v>
      </c>
      <c r="H773" s="271">
        <v>109357</v>
      </c>
      <c r="I773" s="271">
        <v>1640659</v>
      </c>
      <c r="J773" s="271">
        <v>3351015</v>
      </c>
      <c r="K773" s="271">
        <v>650062</v>
      </c>
      <c r="L773" s="271">
        <v>55695</v>
      </c>
      <c r="M773" s="271">
        <v>1301690</v>
      </c>
      <c r="N773" s="271">
        <v>394146076</v>
      </c>
      <c r="O773" s="271">
        <v>805266</v>
      </c>
      <c r="P773" s="271">
        <v>63472</v>
      </c>
      <c r="Q773" s="271">
        <v>0</v>
      </c>
      <c r="R773" s="271">
        <v>18263</v>
      </c>
      <c r="S773" s="271">
        <v>0</v>
      </c>
      <c r="T773" s="273">
        <v>31.36</v>
      </c>
      <c r="U773" s="271"/>
      <c r="V773" s="272"/>
      <c r="W773" s="271"/>
      <c r="X773" s="271"/>
      <c r="Y773" s="271">
        <v>16839246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5" customHeight="1" x14ac:dyDescent="0.35">
      <c r="A774" s="209" t="s">
        <v>1340</v>
      </c>
      <c r="B774" s="271">
        <v>0</v>
      </c>
      <c r="C774" s="273">
        <v>0</v>
      </c>
      <c r="D774" s="271">
        <v>0</v>
      </c>
      <c r="E774" s="271">
        <v>0</v>
      </c>
      <c r="F774" s="271">
        <v>0</v>
      </c>
      <c r="G774" s="271">
        <v>0</v>
      </c>
      <c r="H774" s="271">
        <v>0</v>
      </c>
      <c r="I774" s="271">
        <v>0</v>
      </c>
      <c r="J774" s="271">
        <v>0</v>
      </c>
      <c r="K774" s="271">
        <v>0</v>
      </c>
      <c r="L774" s="271">
        <v>0</v>
      </c>
      <c r="M774" s="271">
        <v>0</v>
      </c>
      <c r="N774" s="271">
        <v>0</v>
      </c>
      <c r="O774" s="271">
        <v>0</v>
      </c>
      <c r="P774" s="271">
        <v>0</v>
      </c>
      <c r="Q774" s="271">
        <v>0</v>
      </c>
      <c r="R774" s="271">
        <v>0</v>
      </c>
      <c r="S774" s="271">
        <v>0</v>
      </c>
      <c r="T774" s="273">
        <v>0</v>
      </c>
      <c r="U774" s="271"/>
      <c r="V774" s="272"/>
      <c r="W774" s="271"/>
      <c r="X774" s="271"/>
      <c r="Y774" s="271"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5" customHeight="1" x14ac:dyDescent="0.35">
      <c r="A775" s="209" t="s">
        <v>1341</v>
      </c>
      <c r="B775" s="271">
        <v>0</v>
      </c>
      <c r="C775" s="273">
        <v>0</v>
      </c>
      <c r="D775" s="271">
        <v>0</v>
      </c>
      <c r="E775" s="271">
        <v>0</v>
      </c>
      <c r="F775" s="271">
        <v>0</v>
      </c>
      <c r="G775" s="271">
        <v>0</v>
      </c>
      <c r="H775" s="271">
        <v>0</v>
      </c>
      <c r="I775" s="271">
        <v>129810</v>
      </c>
      <c r="J775" s="271">
        <v>0</v>
      </c>
      <c r="K775" s="271">
        <v>0</v>
      </c>
      <c r="L775" s="271">
        <v>0</v>
      </c>
      <c r="M775" s="271">
        <v>0</v>
      </c>
      <c r="N775" s="271">
        <v>0</v>
      </c>
      <c r="O775" s="271">
        <v>0</v>
      </c>
      <c r="P775" s="271">
        <v>0</v>
      </c>
      <c r="Q775" s="271">
        <v>0</v>
      </c>
      <c r="R775" s="271">
        <v>0</v>
      </c>
      <c r="S775" s="271">
        <v>0</v>
      </c>
      <c r="T775" s="273">
        <v>0</v>
      </c>
      <c r="U775" s="271"/>
      <c r="V775" s="272"/>
      <c r="W775" s="271"/>
      <c r="X775" s="271"/>
      <c r="Y775" s="271">
        <v>17783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5" customHeight="1" x14ac:dyDescent="0.35">
      <c r="A776" s="209" t="s">
        <v>1342</v>
      </c>
      <c r="B776" s="271">
        <v>0</v>
      </c>
      <c r="C776" s="273">
        <v>0</v>
      </c>
      <c r="D776" s="271">
        <v>0</v>
      </c>
      <c r="E776" s="271">
        <v>0</v>
      </c>
      <c r="F776" s="271">
        <v>0</v>
      </c>
      <c r="G776" s="271">
        <v>0</v>
      </c>
      <c r="H776" s="271">
        <v>0</v>
      </c>
      <c r="I776" s="271">
        <v>0</v>
      </c>
      <c r="J776" s="271">
        <v>0</v>
      </c>
      <c r="K776" s="271">
        <v>0</v>
      </c>
      <c r="L776" s="271">
        <v>0</v>
      </c>
      <c r="M776" s="271">
        <v>0</v>
      </c>
      <c r="N776" s="271">
        <v>0</v>
      </c>
      <c r="O776" s="271">
        <v>0</v>
      </c>
      <c r="P776" s="271">
        <v>0</v>
      </c>
      <c r="Q776" s="271">
        <v>0</v>
      </c>
      <c r="R776" s="271">
        <v>0</v>
      </c>
      <c r="S776" s="271">
        <v>0</v>
      </c>
      <c r="T776" s="273">
        <v>0</v>
      </c>
      <c r="U776" s="271"/>
      <c r="V776" s="272"/>
      <c r="W776" s="271"/>
      <c r="X776" s="271"/>
      <c r="Y776" s="271"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5" customHeight="1" x14ac:dyDescent="0.35">
      <c r="A777" s="209" t="s">
        <v>1343</v>
      </c>
      <c r="B777" s="271">
        <v>0</v>
      </c>
      <c r="C777" s="273">
        <v>0</v>
      </c>
      <c r="D777" s="271">
        <v>0</v>
      </c>
      <c r="E777" s="271">
        <v>0</v>
      </c>
      <c r="F777" s="271">
        <v>0</v>
      </c>
      <c r="G777" s="271">
        <v>0</v>
      </c>
      <c r="H777" s="271">
        <v>0</v>
      </c>
      <c r="I777" s="271">
        <v>0</v>
      </c>
      <c r="J777" s="271">
        <v>0</v>
      </c>
      <c r="K777" s="271">
        <v>0</v>
      </c>
      <c r="L777" s="271">
        <v>0</v>
      </c>
      <c r="M777" s="271">
        <v>0</v>
      </c>
      <c r="N777" s="271">
        <v>0</v>
      </c>
      <c r="O777" s="271">
        <v>0</v>
      </c>
      <c r="P777" s="271">
        <v>0</v>
      </c>
      <c r="Q777" s="271">
        <v>0</v>
      </c>
      <c r="R777" s="271">
        <v>0</v>
      </c>
      <c r="S777" s="271">
        <v>0</v>
      </c>
      <c r="T777" s="273">
        <v>0</v>
      </c>
      <c r="U777" s="271"/>
      <c r="V777" s="272"/>
      <c r="W777" s="271"/>
      <c r="X777" s="271"/>
      <c r="Y777" s="271"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5" customHeight="1" x14ac:dyDescent="0.35">
      <c r="A778" s="209" t="s">
        <v>1344</v>
      </c>
      <c r="B778" s="271">
        <v>0</v>
      </c>
      <c r="C778" s="273">
        <v>0</v>
      </c>
      <c r="D778" s="271">
        <v>0</v>
      </c>
      <c r="E778" s="271">
        <v>0</v>
      </c>
      <c r="F778" s="271">
        <v>0</v>
      </c>
      <c r="G778" s="271">
        <v>0</v>
      </c>
      <c r="H778" s="271">
        <v>0</v>
      </c>
      <c r="I778" s="271">
        <v>0</v>
      </c>
      <c r="J778" s="271">
        <v>0</v>
      </c>
      <c r="K778" s="271">
        <v>0</v>
      </c>
      <c r="L778" s="271">
        <v>0</v>
      </c>
      <c r="M778" s="271">
        <v>0</v>
      </c>
      <c r="N778" s="271">
        <v>0</v>
      </c>
      <c r="O778" s="271">
        <v>0</v>
      </c>
      <c r="P778" s="271">
        <v>0</v>
      </c>
      <c r="Q778" s="271">
        <v>0</v>
      </c>
      <c r="R778" s="271">
        <v>0</v>
      </c>
      <c r="S778" s="271">
        <v>0</v>
      </c>
      <c r="T778" s="273">
        <v>0</v>
      </c>
      <c r="U778" s="271"/>
      <c r="V778" s="272"/>
      <c r="W778" s="271"/>
      <c r="X778" s="271"/>
      <c r="Y778" s="271">
        <v>0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5" customHeight="1" x14ac:dyDescent="0.35">
      <c r="A779" s="209" t="s">
        <v>1345</v>
      </c>
      <c r="B779" s="271"/>
      <c r="C779" s="273">
        <v>23.77</v>
      </c>
      <c r="D779" s="271">
        <v>2128561</v>
      </c>
      <c r="E779" s="271">
        <v>560379</v>
      </c>
      <c r="F779" s="271">
        <v>1335726</v>
      </c>
      <c r="G779" s="271">
        <v>902413</v>
      </c>
      <c r="H779" s="271">
        <v>166</v>
      </c>
      <c r="I779" s="271">
        <v>98322</v>
      </c>
      <c r="J779" s="271">
        <v>133709</v>
      </c>
      <c r="K779" s="271">
        <v>1908</v>
      </c>
      <c r="L779" s="271">
        <v>-277220</v>
      </c>
      <c r="M779" s="271">
        <v>15408</v>
      </c>
      <c r="N779" s="271">
        <v>4245764</v>
      </c>
      <c r="O779" s="271">
        <v>0</v>
      </c>
      <c r="P779" s="271">
        <v>3169</v>
      </c>
      <c r="Q779" s="271">
        <v>0</v>
      </c>
      <c r="R779" s="271">
        <v>912</v>
      </c>
      <c r="S779" s="271">
        <v>6612</v>
      </c>
      <c r="T779" s="273">
        <v>12.67</v>
      </c>
      <c r="U779" s="271"/>
      <c r="V779" s="272"/>
      <c r="W779" s="271"/>
      <c r="X779" s="271"/>
      <c r="Y779" s="271">
        <v>1220685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5" customHeight="1" x14ac:dyDescent="0.35">
      <c r="A780" s="209" t="s">
        <v>1346</v>
      </c>
      <c r="B780" s="271"/>
      <c r="C780" s="273">
        <v>0</v>
      </c>
      <c r="D780" s="271">
        <v>0</v>
      </c>
      <c r="E780" s="271">
        <v>0</v>
      </c>
      <c r="F780" s="271">
        <v>0</v>
      </c>
      <c r="G780" s="271">
        <v>0</v>
      </c>
      <c r="H780" s="271">
        <v>0</v>
      </c>
      <c r="I780" s="271">
        <v>0</v>
      </c>
      <c r="J780" s="271">
        <v>0</v>
      </c>
      <c r="K780" s="271">
        <v>0</v>
      </c>
      <c r="L780" s="271">
        <v>0</v>
      </c>
      <c r="M780" s="271">
        <v>0</v>
      </c>
      <c r="N780" s="271"/>
      <c r="O780" s="271"/>
      <c r="P780" s="271">
        <v>0</v>
      </c>
      <c r="Q780" s="271">
        <v>0</v>
      </c>
      <c r="R780" s="271">
        <v>0</v>
      </c>
      <c r="S780" s="271">
        <v>0</v>
      </c>
      <c r="T780" s="273"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5" customHeight="1" x14ac:dyDescent="0.35">
      <c r="A781" s="209" t="s">
        <v>1347</v>
      </c>
      <c r="B781" s="271"/>
      <c r="C781" s="273">
        <v>0</v>
      </c>
      <c r="D781" s="271">
        <v>0</v>
      </c>
      <c r="E781" s="271">
        <v>0</v>
      </c>
      <c r="F781" s="271">
        <v>0</v>
      </c>
      <c r="G781" s="271">
        <v>0</v>
      </c>
      <c r="H781" s="271">
        <v>0</v>
      </c>
      <c r="I781" s="271">
        <v>0</v>
      </c>
      <c r="J781" s="271">
        <v>0</v>
      </c>
      <c r="K781" s="271">
        <v>0</v>
      </c>
      <c r="L781" s="271">
        <v>0</v>
      </c>
      <c r="M781" s="271">
        <v>0</v>
      </c>
      <c r="N781" s="271"/>
      <c r="O781" s="271"/>
      <c r="P781" s="271">
        <v>0</v>
      </c>
      <c r="Q781" s="271">
        <v>0</v>
      </c>
      <c r="R781" s="271">
        <v>0</v>
      </c>
      <c r="S781" s="271">
        <v>0</v>
      </c>
      <c r="T781" s="273"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5" customHeight="1" x14ac:dyDescent="0.35">
      <c r="A782" s="209" t="s">
        <v>1348</v>
      </c>
      <c r="B782" s="271">
        <v>200502</v>
      </c>
      <c r="C782" s="273">
        <v>72.760000000000005</v>
      </c>
      <c r="D782" s="271">
        <v>3209052</v>
      </c>
      <c r="E782" s="271">
        <v>1322351</v>
      </c>
      <c r="F782" s="271">
        <v>0</v>
      </c>
      <c r="G782" s="271">
        <v>1916183</v>
      </c>
      <c r="H782" s="271">
        <v>1473</v>
      </c>
      <c r="I782" s="271">
        <v>1137446</v>
      </c>
      <c r="J782" s="271">
        <v>995917</v>
      </c>
      <c r="K782" s="271">
        <v>24418</v>
      </c>
      <c r="L782" s="271">
        <v>39301</v>
      </c>
      <c r="M782" s="271">
        <v>1765837</v>
      </c>
      <c r="N782" s="271"/>
      <c r="O782" s="271"/>
      <c r="P782" s="271">
        <v>19152</v>
      </c>
      <c r="Q782" s="271">
        <v>0</v>
      </c>
      <c r="R782" s="271">
        <v>0</v>
      </c>
      <c r="S782" s="271">
        <v>0</v>
      </c>
      <c r="T782" s="273"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5" customHeight="1" x14ac:dyDescent="0.35">
      <c r="A783" s="209" t="s">
        <v>1349</v>
      </c>
      <c r="B783" s="271">
        <v>428430</v>
      </c>
      <c r="C783" s="273">
        <v>0</v>
      </c>
      <c r="D783" s="271">
        <v>0</v>
      </c>
      <c r="E783" s="271">
        <v>0</v>
      </c>
      <c r="F783" s="271">
        <v>0</v>
      </c>
      <c r="G783" s="271">
        <v>0</v>
      </c>
      <c r="H783" s="271">
        <v>0</v>
      </c>
      <c r="I783" s="271">
        <v>0</v>
      </c>
      <c r="J783" s="271">
        <v>0</v>
      </c>
      <c r="K783" s="271">
        <v>0</v>
      </c>
      <c r="L783" s="271">
        <v>0</v>
      </c>
      <c r="M783" s="271">
        <v>0</v>
      </c>
      <c r="N783" s="271"/>
      <c r="O783" s="271"/>
      <c r="P783" s="271">
        <v>0</v>
      </c>
      <c r="Q783" s="271">
        <v>0</v>
      </c>
      <c r="R783" s="271">
        <v>0</v>
      </c>
      <c r="S783" s="271">
        <v>0</v>
      </c>
      <c r="T783" s="273"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5" customHeight="1" x14ac:dyDescent="0.35">
      <c r="A784" s="209" t="s">
        <v>1350</v>
      </c>
      <c r="B784" s="271">
        <v>0</v>
      </c>
      <c r="C784" s="273">
        <v>2.67</v>
      </c>
      <c r="D784" s="271">
        <v>104847</v>
      </c>
      <c r="E784" s="271">
        <v>47030</v>
      </c>
      <c r="F784" s="271">
        <v>0</v>
      </c>
      <c r="G784" s="271">
        <v>0</v>
      </c>
      <c r="H784" s="271">
        <v>0</v>
      </c>
      <c r="I784" s="271">
        <v>9841</v>
      </c>
      <c r="J784" s="271">
        <v>156873</v>
      </c>
      <c r="K784" s="271">
        <v>0</v>
      </c>
      <c r="L784" s="271">
        <v>0</v>
      </c>
      <c r="M784" s="271">
        <v>0</v>
      </c>
      <c r="N784" s="271"/>
      <c r="O784" s="271"/>
      <c r="P784" s="271">
        <v>3718</v>
      </c>
      <c r="Q784" s="271">
        <v>0</v>
      </c>
      <c r="R784" s="271">
        <v>1070</v>
      </c>
      <c r="S784" s="271">
        <v>0</v>
      </c>
      <c r="T784" s="273"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5" customHeight="1" x14ac:dyDescent="0.35">
      <c r="A785" s="209" t="s">
        <v>1351</v>
      </c>
      <c r="B785" s="271"/>
      <c r="C785" s="273">
        <v>0</v>
      </c>
      <c r="D785" s="271">
        <v>0</v>
      </c>
      <c r="E785" s="271">
        <v>0</v>
      </c>
      <c r="F785" s="271">
        <v>0</v>
      </c>
      <c r="G785" s="271">
        <v>0</v>
      </c>
      <c r="H785" s="271">
        <v>0</v>
      </c>
      <c r="I785" s="271">
        <v>0</v>
      </c>
      <c r="J785" s="271">
        <v>48268</v>
      </c>
      <c r="K785" s="271">
        <v>0</v>
      </c>
      <c r="L785" s="271">
        <v>0</v>
      </c>
      <c r="M785" s="271">
        <v>0</v>
      </c>
      <c r="N785" s="271"/>
      <c r="O785" s="271"/>
      <c r="P785" s="271">
        <v>1144</v>
      </c>
      <c r="Q785" s="271">
        <v>0</v>
      </c>
      <c r="R785" s="271">
        <v>329</v>
      </c>
      <c r="S785" s="271">
        <v>22</v>
      </c>
      <c r="T785" s="273"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5" customHeight="1" x14ac:dyDescent="0.35">
      <c r="A786" s="209" t="s">
        <v>1352</v>
      </c>
      <c r="B786" s="271"/>
      <c r="C786" s="273">
        <v>16.59</v>
      </c>
      <c r="D786" s="271">
        <v>651215</v>
      </c>
      <c r="E786" s="271">
        <v>291712</v>
      </c>
      <c r="F786" s="271">
        <v>0</v>
      </c>
      <c r="G786" s="271">
        <v>17020</v>
      </c>
      <c r="H786" s="271">
        <v>2765</v>
      </c>
      <c r="I786" s="271">
        <v>286856</v>
      </c>
      <c r="J786" s="271">
        <v>6603</v>
      </c>
      <c r="K786" s="271">
        <v>1292</v>
      </c>
      <c r="L786" s="271">
        <v>0</v>
      </c>
      <c r="M786" s="271">
        <v>0</v>
      </c>
      <c r="N786" s="271"/>
      <c r="O786" s="271"/>
      <c r="P786" s="271">
        <v>0</v>
      </c>
      <c r="Q786" s="271">
        <v>0</v>
      </c>
      <c r="R786" s="271">
        <v>0</v>
      </c>
      <c r="S786" s="271">
        <v>0</v>
      </c>
      <c r="T786" s="273"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5" customHeight="1" x14ac:dyDescent="0.35">
      <c r="A787" s="209" t="s">
        <v>1353</v>
      </c>
      <c r="B787" s="271"/>
      <c r="C787" s="273">
        <v>0</v>
      </c>
      <c r="D787" s="271">
        <v>0</v>
      </c>
      <c r="E787" s="271">
        <v>0</v>
      </c>
      <c r="F787" s="271">
        <v>0</v>
      </c>
      <c r="G787" s="271">
        <v>0</v>
      </c>
      <c r="H787" s="271">
        <v>0</v>
      </c>
      <c r="I787" s="271">
        <v>0</v>
      </c>
      <c r="J787" s="271">
        <v>2219929</v>
      </c>
      <c r="K787" s="271">
        <v>473458</v>
      </c>
      <c r="L787" s="271">
        <v>0</v>
      </c>
      <c r="M787" s="271">
        <v>0</v>
      </c>
      <c r="N787" s="271"/>
      <c r="O787" s="271"/>
      <c r="P787" s="271">
        <v>52614</v>
      </c>
      <c r="Q787" s="271">
        <v>0</v>
      </c>
      <c r="R787" s="271">
        <v>0</v>
      </c>
      <c r="S787" s="271">
        <v>0</v>
      </c>
      <c r="T787" s="273"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5" customHeight="1" x14ac:dyDescent="0.35">
      <c r="A788" s="209" t="s">
        <v>1354</v>
      </c>
      <c r="B788" s="271">
        <v>577281</v>
      </c>
      <c r="C788" s="273">
        <v>17.7</v>
      </c>
      <c r="D788" s="271">
        <v>1270098</v>
      </c>
      <c r="E788" s="271">
        <v>384048</v>
      </c>
      <c r="F788" s="271">
        <v>0</v>
      </c>
      <c r="G788" s="271">
        <v>-44076</v>
      </c>
      <c r="H788" s="271">
        <v>2677995</v>
      </c>
      <c r="I788" s="271">
        <v>9143803</v>
      </c>
      <c r="J788" s="271">
        <v>3943570</v>
      </c>
      <c r="K788" s="271">
        <v>636774</v>
      </c>
      <c r="L788" s="271">
        <v>176907</v>
      </c>
      <c r="M788" s="271">
        <v>0</v>
      </c>
      <c r="N788" s="271"/>
      <c r="O788" s="271"/>
      <c r="P788" s="271">
        <v>81349</v>
      </c>
      <c r="Q788" s="271">
        <v>0</v>
      </c>
      <c r="R788" s="271">
        <v>0</v>
      </c>
      <c r="S788" s="271">
        <v>0</v>
      </c>
      <c r="T788" s="273"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5" customHeight="1" x14ac:dyDescent="0.35">
      <c r="A789" s="209" t="s">
        <v>1355</v>
      </c>
      <c r="B789" s="271"/>
      <c r="C789" s="273">
        <v>73.61</v>
      </c>
      <c r="D789" s="271">
        <v>3053298</v>
      </c>
      <c r="E789" s="271">
        <v>1311123</v>
      </c>
      <c r="F789" s="271">
        <v>0</v>
      </c>
      <c r="G789" s="271">
        <v>231247</v>
      </c>
      <c r="H789" s="271">
        <v>5961</v>
      </c>
      <c r="I789" s="271">
        <v>124131</v>
      </c>
      <c r="J789" s="271">
        <v>460586</v>
      </c>
      <c r="K789" s="271">
        <v>7720</v>
      </c>
      <c r="L789" s="271">
        <v>7989</v>
      </c>
      <c r="M789" s="271">
        <v>0</v>
      </c>
      <c r="N789" s="271"/>
      <c r="O789" s="271"/>
      <c r="P789" s="271">
        <v>10852</v>
      </c>
      <c r="Q789" s="271">
        <v>0</v>
      </c>
      <c r="R789" s="271">
        <v>0</v>
      </c>
      <c r="S789" s="271">
        <v>0</v>
      </c>
      <c r="T789" s="273"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5" customHeight="1" x14ac:dyDescent="0.35">
      <c r="A790" s="209" t="s">
        <v>1356</v>
      </c>
      <c r="B790" s="271"/>
      <c r="C790" s="273">
        <v>0</v>
      </c>
      <c r="D790" s="271">
        <v>0</v>
      </c>
      <c r="E790" s="271">
        <v>0</v>
      </c>
      <c r="F790" s="271">
        <v>0</v>
      </c>
      <c r="G790" s="271">
        <v>195</v>
      </c>
      <c r="H790" s="271">
        <v>265637</v>
      </c>
      <c r="I790" s="271">
        <v>0</v>
      </c>
      <c r="J790" s="271">
        <v>81472</v>
      </c>
      <c r="K790" s="271">
        <v>2456</v>
      </c>
      <c r="L790" s="271">
        <v>0</v>
      </c>
      <c r="M790" s="271">
        <v>0</v>
      </c>
      <c r="N790" s="271"/>
      <c r="O790" s="271"/>
      <c r="P790" s="271">
        <v>0</v>
      </c>
      <c r="Q790" s="271">
        <v>0</v>
      </c>
      <c r="R790" s="271">
        <v>0</v>
      </c>
      <c r="S790" s="271">
        <v>0</v>
      </c>
      <c r="T790" s="273"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5" customHeight="1" x14ac:dyDescent="0.35">
      <c r="A791" s="209" t="s">
        <v>1357</v>
      </c>
      <c r="B791" s="271"/>
      <c r="C791" s="273">
        <v>0</v>
      </c>
      <c r="D791" s="271">
        <v>0</v>
      </c>
      <c r="E791" s="271">
        <v>0</v>
      </c>
      <c r="F791" s="271">
        <v>0</v>
      </c>
      <c r="G791" s="271">
        <v>0</v>
      </c>
      <c r="H791" s="271">
        <v>0</v>
      </c>
      <c r="I791" s="271">
        <v>0</v>
      </c>
      <c r="J791" s="271">
        <v>0</v>
      </c>
      <c r="K791" s="271">
        <v>0</v>
      </c>
      <c r="L791" s="271">
        <v>0</v>
      </c>
      <c r="M791" s="271">
        <v>0</v>
      </c>
      <c r="N791" s="271"/>
      <c r="O791" s="271"/>
      <c r="P791" s="271">
        <v>0</v>
      </c>
      <c r="Q791" s="271">
        <v>0</v>
      </c>
      <c r="R791" s="271">
        <v>0</v>
      </c>
      <c r="S791" s="271">
        <v>0</v>
      </c>
      <c r="T791" s="273"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5" customHeight="1" x14ac:dyDescent="0.35">
      <c r="A792" s="209" t="s">
        <v>1358</v>
      </c>
      <c r="B792" s="271"/>
      <c r="C792" s="273">
        <v>0</v>
      </c>
      <c r="D792" s="271">
        <v>0</v>
      </c>
      <c r="E792" s="271">
        <v>50</v>
      </c>
      <c r="F792" s="271">
        <v>0</v>
      </c>
      <c r="G792" s="271">
        <v>93226</v>
      </c>
      <c r="H792" s="271">
        <v>0</v>
      </c>
      <c r="I792" s="271">
        <v>1460</v>
      </c>
      <c r="J792" s="271">
        <v>0</v>
      </c>
      <c r="K792" s="271">
        <v>21576</v>
      </c>
      <c r="L792" s="271">
        <v>499</v>
      </c>
      <c r="M792" s="271">
        <v>146168</v>
      </c>
      <c r="N792" s="271"/>
      <c r="O792" s="271"/>
      <c r="P792" s="271">
        <v>0</v>
      </c>
      <c r="Q792" s="271">
        <v>0</v>
      </c>
      <c r="R792" s="271">
        <v>0</v>
      </c>
      <c r="S792" s="271">
        <v>0</v>
      </c>
      <c r="T792" s="273"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5" customHeight="1" x14ac:dyDescent="0.35">
      <c r="A793" s="209" t="s">
        <v>1359</v>
      </c>
      <c r="B793" s="271"/>
      <c r="C793" s="273">
        <v>0</v>
      </c>
      <c r="D793" s="271">
        <v>0</v>
      </c>
      <c r="E793" s="271">
        <v>0</v>
      </c>
      <c r="F793" s="271">
        <v>0</v>
      </c>
      <c r="G793" s="271">
        <v>0</v>
      </c>
      <c r="H793" s="271">
        <v>0</v>
      </c>
      <c r="I793" s="271">
        <v>0</v>
      </c>
      <c r="J793" s="271">
        <v>0</v>
      </c>
      <c r="K793" s="271">
        <v>0</v>
      </c>
      <c r="L793" s="271">
        <v>0</v>
      </c>
      <c r="M793" s="271">
        <v>0</v>
      </c>
      <c r="N793" s="271"/>
      <c r="O793" s="271"/>
      <c r="P793" s="271">
        <v>0</v>
      </c>
      <c r="Q793" s="271">
        <v>0</v>
      </c>
      <c r="R793" s="271">
        <v>0</v>
      </c>
      <c r="S793" s="271">
        <v>0</v>
      </c>
      <c r="T793" s="273"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5" customHeight="1" x14ac:dyDescent="0.35">
      <c r="A794" s="209" t="s">
        <v>1360</v>
      </c>
      <c r="B794" s="271"/>
      <c r="C794" s="273">
        <v>0</v>
      </c>
      <c r="D794" s="271">
        <v>0</v>
      </c>
      <c r="E794" s="271">
        <v>0</v>
      </c>
      <c r="F794" s="271">
        <v>0</v>
      </c>
      <c r="G794" s="271">
        <v>658</v>
      </c>
      <c r="H794" s="271">
        <v>0</v>
      </c>
      <c r="I794" s="271">
        <v>7982201</v>
      </c>
      <c r="J794" s="271">
        <v>3945</v>
      </c>
      <c r="K794" s="271">
        <v>15979</v>
      </c>
      <c r="L794" s="271">
        <v>0</v>
      </c>
      <c r="M794" s="271">
        <v>0</v>
      </c>
      <c r="N794" s="271"/>
      <c r="O794" s="271"/>
      <c r="P794" s="271">
        <v>0</v>
      </c>
      <c r="Q794" s="271">
        <v>0</v>
      </c>
      <c r="R794" s="271">
        <v>0</v>
      </c>
      <c r="S794" s="271">
        <v>0</v>
      </c>
      <c r="T794" s="273"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5" customHeight="1" x14ac:dyDescent="0.35">
      <c r="A795" s="209" t="s">
        <v>1361</v>
      </c>
      <c r="B795" s="271"/>
      <c r="C795" s="273">
        <v>0</v>
      </c>
      <c r="D795" s="271">
        <v>0</v>
      </c>
      <c r="E795" s="271">
        <v>0</v>
      </c>
      <c r="F795" s="271">
        <v>0</v>
      </c>
      <c r="G795" s="271">
        <v>25474</v>
      </c>
      <c r="H795" s="271">
        <v>155</v>
      </c>
      <c r="I795" s="271">
        <v>3833279</v>
      </c>
      <c r="J795" s="271">
        <v>939</v>
      </c>
      <c r="K795" s="271">
        <v>16415</v>
      </c>
      <c r="L795" s="271">
        <v>62</v>
      </c>
      <c r="M795" s="271">
        <v>0</v>
      </c>
      <c r="N795" s="271"/>
      <c r="O795" s="271"/>
      <c r="P795" s="271">
        <v>0</v>
      </c>
      <c r="Q795" s="271">
        <v>0</v>
      </c>
      <c r="R795" s="271">
        <v>0</v>
      </c>
      <c r="S795" s="271">
        <v>0</v>
      </c>
      <c r="T795" s="273"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5" customHeight="1" x14ac:dyDescent="0.35">
      <c r="A796" s="209" t="s">
        <v>1362</v>
      </c>
      <c r="B796" s="271"/>
      <c r="C796" s="273">
        <v>0</v>
      </c>
      <c r="D796" s="271">
        <v>0</v>
      </c>
      <c r="E796" s="271">
        <v>0</v>
      </c>
      <c r="F796" s="271">
        <v>0</v>
      </c>
      <c r="G796" s="271">
        <v>0</v>
      </c>
      <c r="H796" s="271">
        <v>0</v>
      </c>
      <c r="I796" s="271">
        <v>0</v>
      </c>
      <c r="J796" s="271">
        <v>0</v>
      </c>
      <c r="K796" s="271">
        <v>0</v>
      </c>
      <c r="L796" s="271">
        <v>0</v>
      </c>
      <c r="M796" s="271">
        <v>0</v>
      </c>
      <c r="N796" s="271"/>
      <c r="O796" s="271"/>
      <c r="P796" s="271">
        <v>0</v>
      </c>
      <c r="Q796" s="271">
        <v>0</v>
      </c>
      <c r="R796" s="271">
        <v>0</v>
      </c>
      <c r="S796" s="271">
        <v>0</v>
      </c>
      <c r="T796" s="273"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5" customHeight="1" x14ac:dyDescent="0.35">
      <c r="A797" s="209" t="s">
        <v>1363</v>
      </c>
      <c r="B797" s="271"/>
      <c r="C797" s="273">
        <v>65.56</v>
      </c>
      <c r="D797" s="271">
        <v>6781152</v>
      </c>
      <c r="E797" s="271">
        <v>1635441</v>
      </c>
      <c r="F797" s="271">
        <v>0</v>
      </c>
      <c r="G797" s="271">
        <v>328691</v>
      </c>
      <c r="H797" s="271">
        <v>40299</v>
      </c>
      <c r="I797" s="271">
        <v>611713</v>
      </c>
      <c r="J797" s="271">
        <v>587579</v>
      </c>
      <c r="K797" s="271">
        <v>595823</v>
      </c>
      <c r="L797" s="271">
        <v>976733</v>
      </c>
      <c r="M797" s="271">
        <v>467947</v>
      </c>
      <c r="N797" s="271"/>
      <c r="O797" s="271"/>
      <c r="P797" s="271">
        <v>10802</v>
      </c>
      <c r="Q797" s="271">
        <v>0</v>
      </c>
      <c r="R797" s="271">
        <v>0</v>
      </c>
      <c r="S797" s="271">
        <v>0</v>
      </c>
      <c r="T797" s="273"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5" customHeight="1" x14ac:dyDescent="0.35">
      <c r="A798" s="209" t="s">
        <v>1364</v>
      </c>
      <c r="B798" s="271"/>
      <c r="C798" s="273">
        <v>0</v>
      </c>
      <c r="D798" s="271">
        <v>0</v>
      </c>
      <c r="E798" s="271">
        <v>0</v>
      </c>
      <c r="F798" s="271">
        <v>0</v>
      </c>
      <c r="G798" s="271">
        <v>0</v>
      </c>
      <c r="H798" s="271">
        <v>0</v>
      </c>
      <c r="I798" s="271">
        <v>0</v>
      </c>
      <c r="J798" s="271">
        <v>0</v>
      </c>
      <c r="K798" s="271">
        <v>0</v>
      </c>
      <c r="L798" s="271">
        <v>0</v>
      </c>
      <c r="M798" s="271">
        <v>0</v>
      </c>
      <c r="N798" s="271"/>
      <c r="O798" s="271"/>
      <c r="P798" s="271">
        <v>0</v>
      </c>
      <c r="Q798" s="271">
        <v>0</v>
      </c>
      <c r="R798" s="271">
        <v>0</v>
      </c>
      <c r="S798" s="271">
        <v>0</v>
      </c>
      <c r="T798" s="273"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5" customHeight="1" x14ac:dyDescent="0.35">
      <c r="A799" s="209" t="s">
        <v>1365</v>
      </c>
      <c r="B799" s="271"/>
      <c r="C799" s="273">
        <v>0</v>
      </c>
      <c r="D799" s="271">
        <v>0</v>
      </c>
      <c r="E799" s="271">
        <v>0</v>
      </c>
      <c r="F799" s="271">
        <v>0</v>
      </c>
      <c r="G799" s="271">
        <v>0</v>
      </c>
      <c r="H799" s="271">
        <v>0</v>
      </c>
      <c r="I799" s="271">
        <v>0</v>
      </c>
      <c r="J799" s="271">
        <v>0</v>
      </c>
      <c r="K799" s="271">
        <v>0</v>
      </c>
      <c r="L799" s="271">
        <v>0</v>
      </c>
      <c r="M799" s="271">
        <v>0</v>
      </c>
      <c r="N799" s="271"/>
      <c r="O799" s="271"/>
      <c r="P799" s="271">
        <v>0</v>
      </c>
      <c r="Q799" s="271">
        <v>0</v>
      </c>
      <c r="R799" s="271">
        <v>0</v>
      </c>
      <c r="S799" s="271">
        <v>0</v>
      </c>
      <c r="T799" s="273"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5" customHeight="1" x14ac:dyDescent="0.35">
      <c r="A800" s="209" t="s">
        <v>1366</v>
      </c>
      <c r="B800" s="271"/>
      <c r="C800" s="273">
        <v>0</v>
      </c>
      <c r="D800" s="271">
        <v>0</v>
      </c>
      <c r="E800" s="271">
        <v>0</v>
      </c>
      <c r="F800" s="271">
        <v>0</v>
      </c>
      <c r="G800" s="271">
        <v>0</v>
      </c>
      <c r="H800" s="271">
        <v>0</v>
      </c>
      <c r="I800" s="271">
        <v>0</v>
      </c>
      <c r="J800" s="271">
        <v>0</v>
      </c>
      <c r="K800" s="271">
        <v>0</v>
      </c>
      <c r="L800" s="271">
        <v>0</v>
      </c>
      <c r="M800" s="271">
        <v>0</v>
      </c>
      <c r="N800" s="271"/>
      <c r="O800" s="271"/>
      <c r="P800" s="271">
        <v>0</v>
      </c>
      <c r="Q800" s="271">
        <v>0</v>
      </c>
      <c r="R800" s="271">
        <v>0</v>
      </c>
      <c r="S800" s="271">
        <v>0</v>
      </c>
      <c r="T800" s="273"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5" customHeight="1" x14ac:dyDescent="0.35">
      <c r="A801" s="209" t="s">
        <v>1367</v>
      </c>
      <c r="B801" s="271"/>
      <c r="C801" s="273">
        <v>0</v>
      </c>
      <c r="D801" s="271">
        <v>9</v>
      </c>
      <c r="E801" s="271">
        <v>1670</v>
      </c>
      <c r="F801" s="271">
        <v>0</v>
      </c>
      <c r="G801" s="271">
        <v>11155</v>
      </c>
      <c r="H801" s="271">
        <v>0</v>
      </c>
      <c r="I801" s="271">
        <v>0</v>
      </c>
      <c r="J801" s="271">
        <v>0</v>
      </c>
      <c r="K801" s="271">
        <v>0</v>
      </c>
      <c r="L801" s="271">
        <v>273832</v>
      </c>
      <c r="M801" s="271">
        <v>0</v>
      </c>
      <c r="N801" s="271"/>
      <c r="O801" s="271"/>
      <c r="P801" s="271">
        <v>0</v>
      </c>
      <c r="Q801" s="271">
        <v>0</v>
      </c>
      <c r="R801" s="271">
        <v>0</v>
      </c>
      <c r="S801" s="271">
        <v>0</v>
      </c>
      <c r="T801" s="273"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5" customHeight="1" x14ac:dyDescent="0.35">
      <c r="A802" s="209" t="s">
        <v>1368</v>
      </c>
      <c r="B802" s="271"/>
      <c r="C802" s="273">
        <v>0</v>
      </c>
      <c r="D802" s="271">
        <v>0</v>
      </c>
      <c r="E802" s="271">
        <v>0</v>
      </c>
      <c r="F802" s="271">
        <v>0</v>
      </c>
      <c r="G802" s="271">
        <v>0</v>
      </c>
      <c r="H802" s="271">
        <v>0</v>
      </c>
      <c r="I802" s="271">
        <v>0</v>
      </c>
      <c r="J802" s="271">
        <v>179361</v>
      </c>
      <c r="K802" s="271">
        <v>0</v>
      </c>
      <c r="L802" s="271">
        <v>0</v>
      </c>
      <c r="M802" s="271">
        <v>0</v>
      </c>
      <c r="N802" s="271"/>
      <c r="O802" s="271"/>
      <c r="P802" s="271">
        <v>4251</v>
      </c>
      <c r="Q802" s="271">
        <v>0</v>
      </c>
      <c r="R802" s="271">
        <v>1223</v>
      </c>
      <c r="S802" s="271">
        <v>0</v>
      </c>
      <c r="T802" s="273"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5" customHeight="1" x14ac:dyDescent="0.35">
      <c r="A803" s="209" t="s">
        <v>1369</v>
      </c>
      <c r="B803" s="271"/>
      <c r="C803" s="273">
        <v>0</v>
      </c>
      <c r="D803" s="271">
        <v>0</v>
      </c>
      <c r="E803" s="271">
        <v>0</v>
      </c>
      <c r="F803" s="271">
        <v>0</v>
      </c>
      <c r="G803" s="271">
        <v>0</v>
      </c>
      <c r="H803" s="271">
        <v>0</v>
      </c>
      <c r="I803" s="271">
        <v>0</v>
      </c>
      <c r="J803" s="271">
        <v>0</v>
      </c>
      <c r="K803" s="271">
        <v>0</v>
      </c>
      <c r="L803" s="271">
        <v>0</v>
      </c>
      <c r="M803" s="271">
        <v>0</v>
      </c>
      <c r="N803" s="271"/>
      <c r="O803" s="271"/>
      <c r="P803" s="271">
        <v>0</v>
      </c>
      <c r="Q803" s="271">
        <v>0</v>
      </c>
      <c r="R803" s="271">
        <v>0</v>
      </c>
      <c r="S803" s="271">
        <v>0</v>
      </c>
      <c r="T803" s="273"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5" customHeight="1" x14ac:dyDescent="0.35">
      <c r="A804" s="209" t="s">
        <v>1370</v>
      </c>
      <c r="B804" s="271"/>
      <c r="C804" s="273">
        <v>0</v>
      </c>
      <c r="D804" s="271">
        <v>0</v>
      </c>
      <c r="E804" s="271">
        <v>0</v>
      </c>
      <c r="F804" s="271">
        <v>0</v>
      </c>
      <c r="G804" s="271">
        <v>0</v>
      </c>
      <c r="H804" s="271">
        <v>0</v>
      </c>
      <c r="I804" s="271">
        <v>0</v>
      </c>
      <c r="J804" s="271">
        <v>113414</v>
      </c>
      <c r="K804" s="271">
        <v>0</v>
      </c>
      <c r="L804" s="271">
        <v>0</v>
      </c>
      <c r="M804" s="271">
        <v>0</v>
      </c>
      <c r="N804" s="271"/>
      <c r="O804" s="271"/>
      <c r="P804" s="271">
        <v>2688</v>
      </c>
      <c r="Q804" s="271">
        <v>0</v>
      </c>
      <c r="R804" s="271">
        <v>773</v>
      </c>
      <c r="S804" s="271">
        <v>0</v>
      </c>
      <c r="T804" s="273"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5" customHeight="1" x14ac:dyDescent="0.35">
      <c r="A805" s="209" t="s">
        <v>1371</v>
      </c>
      <c r="B805" s="271"/>
      <c r="C805" s="273">
        <v>0</v>
      </c>
      <c r="D805" s="271">
        <v>0</v>
      </c>
      <c r="E805" s="271">
        <v>0</v>
      </c>
      <c r="F805" s="271">
        <v>0</v>
      </c>
      <c r="G805" s="271">
        <v>1846</v>
      </c>
      <c r="H805" s="271">
        <v>0</v>
      </c>
      <c r="I805" s="271">
        <v>5151918</v>
      </c>
      <c r="J805" s="271">
        <v>358293</v>
      </c>
      <c r="K805" s="271">
        <v>11331</v>
      </c>
      <c r="L805" s="271">
        <v>0</v>
      </c>
      <c r="M805" s="271">
        <v>2792</v>
      </c>
      <c r="N805" s="271"/>
      <c r="O805" s="271"/>
      <c r="P805" s="271">
        <v>7535</v>
      </c>
      <c r="Q805" s="271">
        <v>0</v>
      </c>
      <c r="R805" s="271">
        <v>2168</v>
      </c>
      <c r="S805" s="271">
        <v>0</v>
      </c>
      <c r="T805" s="273"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5" customHeight="1" x14ac:dyDescent="0.35">
      <c r="A806" s="209" t="s">
        <v>1372</v>
      </c>
      <c r="B806" s="271"/>
      <c r="C806" s="273">
        <v>0</v>
      </c>
      <c r="D806" s="271">
        <v>0</v>
      </c>
      <c r="E806" s="271">
        <v>214</v>
      </c>
      <c r="F806" s="271">
        <v>23695</v>
      </c>
      <c r="G806" s="271">
        <v>0</v>
      </c>
      <c r="H806" s="271">
        <v>0</v>
      </c>
      <c r="I806" s="271">
        <v>242626</v>
      </c>
      <c r="J806" s="271">
        <v>0</v>
      </c>
      <c r="K806" s="271">
        <v>0</v>
      </c>
      <c r="L806" s="271">
        <v>0</v>
      </c>
      <c r="M806" s="271">
        <v>386391</v>
      </c>
      <c r="N806" s="271"/>
      <c r="O806" s="271"/>
      <c r="P806" s="271">
        <v>0</v>
      </c>
      <c r="Q806" s="271">
        <v>0</v>
      </c>
      <c r="R806" s="271">
        <v>0</v>
      </c>
      <c r="S806" s="271">
        <v>0</v>
      </c>
      <c r="T806" s="273"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5" customHeight="1" x14ac:dyDescent="0.35">
      <c r="A807" s="209" t="s">
        <v>1373</v>
      </c>
      <c r="B807" s="271"/>
      <c r="C807" s="273">
        <v>0</v>
      </c>
      <c r="D807" s="271">
        <v>0</v>
      </c>
      <c r="E807" s="271">
        <v>0</v>
      </c>
      <c r="F807" s="271">
        <v>0</v>
      </c>
      <c r="G807" s="271">
        <v>0</v>
      </c>
      <c r="H807" s="271">
        <v>0</v>
      </c>
      <c r="I807" s="271">
        <v>4797648</v>
      </c>
      <c r="J807" s="271">
        <v>0</v>
      </c>
      <c r="K807" s="271">
        <v>0</v>
      </c>
      <c r="L807" s="271">
        <v>0</v>
      </c>
      <c r="M807" s="271">
        <v>0</v>
      </c>
      <c r="N807" s="271"/>
      <c r="O807" s="271"/>
      <c r="P807" s="271">
        <v>0</v>
      </c>
      <c r="Q807" s="271">
        <v>0</v>
      </c>
      <c r="R807" s="271">
        <v>0</v>
      </c>
      <c r="S807" s="271">
        <v>0</v>
      </c>
      <c r="T807" s="273"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5" customHeight="1" x14ac:dyDescent="0.35">
      <c r="A808" s="209" t="s">
        <v>1374</v>
      </c>
      <c r="B808" s="271"/>
      <c r="C808" s="273">
        <v>40.92</v>
      </c>
      <c r="D808" s="271">
        <v>3788900</v>
      </c>
      <c r="E808" s="271">
        <v>983396</v>
      </c>
      <c r="F808" s="271">
        <v>0</v>
      </c>
      <c r="G808" s="271">
        <v>17518</v>
      </c>
      <c r="H808" s="271">
        <v>2516</v>
      </c>
      <c r="I808" s="271">
        <v>1433728</v>
      </c>
      <c r="J808" s="271">
        <v>268413</v>
      </c>
      <c r="K808" s="271">
        <v>36652</v>
      </c>
      <c r="L808" s="271">
        <v>71451</v>
      </c>
      <c r="M808" s="271">
        <v>352490</v>
      </c>
      <c r="N808" s="271"/>
      <c r="O808" s="271"/>
      <c r="P808" s="271">
        <v>2637</v>
      </c>
      <c r="Q808" s="271">
        <v>0</v>
      </c>
      <c r="R808" s="271">
        <v>759</v>
      </c>
      <c r="S808" s="271">
        <v>0</v>
      </c>
      <c r="T808" s="273"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5" customHeight="1" x14ac:dyDescent="0.35">
      <c r="A809" s="209" t="s">
        <v>1375</v>
      </c>
      <c r="B809" s="271"/>
      <c r="C809" s="273">
        <v>28.89</v>
      </c>
      <c r="D809" s="271">
        <v>2258056</v>
      </c>
      <c r="E809" s="271">
        <v>639648</v>
      </c>
      <c r="F809" s="271">
        <v>0</v>
      </c>
      <c r="G809" s="271">
        <v>24229</v>
      </c>
      <c r="H809" s="271">
        <v>41</v>
      </c>
      <c r="I809" s="271">
        <v>9265</v>
      </c>
      <c r="J809" s="271">
        <v>9157</v>
      </c>
      <c r="K809" s="271">
        <v>0</v>
      </c>
      <c r="L809" s="271">
        <v>1631</v>
      </c>
      <c r="M809" s="271">
        <v>0</v>
      </c>
      <c r="N809" s="271"/>
      <c r="O809" s="271"/>
      <c r="P809" s="271">
        <v>0</v>
      </c>
      <c r="Q809" s="271">
        <v>0</v>
      </c>
      <c r="R809" s="271">
        <v>0</v>
      </c>
      <c r="S809" s="271">
        <v>0</v>
      </c>
      <c r="T809" s="273"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5" customHeight="1" x14ac:dyDescent="0.35">
      <c r="A810" s="209" t="s">
        <v>1376</v>
      </c>
      <c r="B810" s="271"/>
      <c r="C810" s="273">
        <v>10.39</v>
      </c>
      <c r="D810" s="271">
        <v>1030414</v>
      </c>
      <c r="E810" s="271">
        <v>267473</v>
      </c>
      <c r="F810" s="271">
        <v>0</v>
      </c>
      <c r="G810" s="271">
        <v>21810</v>
      </c>
      <c r="H810" s="271">
        <v>0</v>
      </c>
      <c r="I810" s="271">
        <v>130636</v>
      </c>
      <c r="J810" s="271">
        <v>82138</v>
      </c>
      <c r="K810" s="271">
        <v>43156</v>
      </c>
      <c r="L810" s="271">
        <v>16067</v>
      </c>
      <c r="M810" s="271">
        <v>35</v>
      </c>
      <c r="N810" s="271"/>
      <c r="O810" s="271"/>
      <c r="P810" s="271">
        <v>1853</v>
      </c>
      <c r="Q810" s="271">
        <v>0</v>
      </c>
      <c r="R810" s="271">
        <v>533</v>
      </c>
      <c r="S810" s="271">
        <v>0</v>
      </c>
      <c r="T810" s="273"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5" customHeight="1" x14ac:dyDescent="0.35">
      <c r="A811" s="209" t="s">
        <v>1377</v>
      </c>
      <c r="B811" s="271"/>
      <c r="C811" s="273">
        <v>0</v>
      </c>
      <c r="D811" s="271">
        <v>0</v>
      </c>
      <c r="E811" s="271">
        <v>0</v>
      </c>
      <c r="F811" s="271">
        <v>0</v>
      </c>
      <c r="G811" s="271">
        <v>0</v>
      </c>
      <c r="H811" s="271">
        <v>0</v>
      </c>
      <c r="I811" s="271">
        <v>0</v>
      </c>
      <c r="J811" s="271">
        <v>0</v>
      </c>
      <c r="K811" s="271">
        <v>0</v>
      </c>
      <c r="L811" s="271">
        <v>0</v>
      </c>
      <c r="M811" s="271">
        <v>0</v>
      </c>
      <c r="N811" s="271"/>
      <c r="O811" s="271"/>
      <c r="P811" s="271">
        <v>0</v>
      </c>
      <c r="Q811" s="271">
        <v>0</v>
      </c>
      <c r="R811" s="271">
        <v>0</v>
      </c>
      <c r="S811" s="271">
        <v>0</v>
      </c>
      <c r="T811" s="273"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5" customHeight="1" x14ac:dyDescent="0.35">
      <c r="A812" s="209" t="s">
        <v>1378</v>
      </c>
      <c r="B812" s="271"/>
      <c r="C812" s="273">
        <v>0</v>
      </c>
      <c r="D812" s="271">
        <v>2476682</v>
      </c>
      <c r="E812" s="271">
        <v>0</v>
      </c>
      <c r="F812" s="271">
        <v>0</v>
      </c>
      <c r="G812" s="271">
        <v>-35574</v>
      </c>
      <c r="H812" s="271">
        <v>12652</v>
      </c>
      <c r="I812" s="271">
        <v>60090232</v>
      </c>
      <c r="J812" s="271">
        <v>91683</v>
      </c>
      <c r="K812" s="271">
        <v>605646</v>
      </c>
      <c r="L812" s="271">
        <v>373</v>
      </c>
      <c r="M812" s="271">
        <v>74975</v>
      </c>
      <c r="N812" s="271"/>
      <c r="O812" s="271"/>
      <c r="P812" s="271">
        <v>0</v>
      </c>
      <c r="Q812" s="271">
        <v>0</v>
      </c>
      <c r="R812" s="271">
        <v>0</v>
      </c>
      <c r="S812" s="271">
        <v>0</v>
      </c>
      <c r="T812" s="273"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5" customHeight="1" x14ac:dyDescent="0.35">
      <c r="A813" s="209" t="s">
        <v>1379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v>9920626</v>
      </c>
      <c r="V813" s="272">
        <v>11946085</v>
      </c>
      <c r="W813" s="271">
        <v>0</v>
      </c>
      <c r="X813" s="271"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5" customHeight="1" x14ac:dyDescent="0.3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5" customHeight="1" x14ac:dyDescent="0.35">
      <c r="B815" s="275" t="s">
        <v>1004</v>
      </c>
      <c r="C815" s="276">
        <v>2060.7899999999995</v>
      </c>
      <c r="D815" s="272">
        <v>208185541</v>
      </c>
      <c r="E815" s="272">
        <v>47694271</v>
      </c>
      <c r="F815" s="272">
        <v>46408850</v>
      </c>
      <c r="G815" s="272">
        <v>108551313</v>
      </c>
      <c r="H815" s="272">
        <v>4387847</v>
      </c>
      <c r="I815" s="272">
        <v>159355619</v>
      </c>
      <c r="J815" s="272">
        <v>38189878</v>
      </c>
      <c r="K815" s="272">
        <v>15174691</v>
      </c>
      <c r="L815" s="272">
        <v>15044268</v>
      </c>
      <c r="M815" s="272">
        <v>20878428</v>
      </c>
      <c r="N815" s="272">
        <v>2804562274</v>
      </c>
      <c r="O815" s="272">
        <v>1102193581</v>
      </c>
      <c r="P815" s="272">
        <v>577281</v>
      </c>
      <c r="Q815" s="272">
        <v>200502</v>
      </c>
      <c r="R815" s="272">
        <v>115815</v>
      </c>
      <c r="S815" s="272">
        <v>1729339</v>
      </c>
      <c r="T815" s="276">
        <v>534.84999999999991</v>
      </c>
      <c r="U815" s="272">
        <v>9920626</v>
      </c>
      <c r="V815" s="272">
        <v>11946085</v>
      </c>
      <c r="W815" s="272">
        <v>0</v>
      </c>
      <c r="X815" s="272">
        <v>0</v>
      </c>
      <c r="Y815" s="272">
        <v>140581042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5" customHeight="1" x14ac:dyDescent="0.35">
      <c r="B816" s="272" t="s">
        <v>1005</v>
      </c>
      <c r="C816" s="276">
        <v>2060.7667573716481</v>
      </c>
      <c r="D816" s="272">
        <v>208185541.71999997</v>
      </c>
      <c r="E816" s="272">
        <v>47694271</v>
      </c>
      <c r="F816" s="272">
        <v>46408849.639999993</v>
      </c>
      <c r="G816" s="272">
        <v>108551313.39000002</v>
      </c>
      <c r="H816" s="275">
        <v>4387848.1300000008</v>
      </c>
      <c r="I816" s="275">
        <v>159355617.95197171</v>
      </c>
      <c r="J816" s="275">
        <v>38189878</v>
      </c>
      <c r="K816" s="275">
        <v>15174691.560000004</v>
      </c>
      <c r="L816" s="275">
        <v>15044267.289999999</v>
      </c>
      <c r="M816" s="275">
        <v>20878427.560000002</v>
      </c>
      <c r="N816" s="272">
        <v>2804562273.3299999</v>
      </c>
      <c r="O816" s="272">
        <v>1102193583.29</v>
      </c>
      <c r="P816" s="272">
        <v>577281</v>
      </c>
      <c r="Q816" s="272">
        <v>200502</v>
      </c>
      <c r="R816" s="272">
        <v>115817.07925410918</v>
      </c>
      <c r="S816" s="272">
        <v>1729339</v>
      </c>
      <c r="T816" s="276">
        <v>534.85862868405536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v>140581044.06647781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5" customHeight="1" x14ac:dyDescent="0.35">
      <c r="B817" s="180" t="s">
        <v>471</v>
      </c>
      <c r="C817" s="199" t="s">
        <v>1007</v>
      </c>
      <c r="D817" s="180">
        <v>208185541.72</v>
      </c>
      <c r="E817" s="180">
        <v>47694269.979999997</v>
      </c>
      <c r="F817" s="180">
        <v>46408849.640000001</v>
      </c>
      <c r="G817" s="236">
        <v>108551313.59</v>
      </c>
      <c r="H817" s="236">
        <v>4387848.13</v>
      </c>
      <c r="I817" s="236">
        <v>159355617.94</v>
      </c>
      <c r="J817" s="236">
        <v>38189877.520000003</v>
      </c>
      <c r="K817" s="236">
        <v>15174691.560000001</v>
      </c>
      <c r="L817" s="236">
        <v>15044267.289999999</v>
      </c>
      <c r="M817" s="236">
        <v>20878427.560000002</v>
      </c>
      <c r="N817" s="180">
        <v>2804562273.5799999</v>
      </c>
      <c r="O817" s="180">
        <v>1102193583.29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/>
  </sheetViews>
  <sheetFormatPr defaultRowHeight="13.3" x14ac:dyDescent="0.25"/>
  <sheetData>
    <row r="1" spans="1:6" x14ac:dyDescent="0.25">
      <c r="A1" t="s">
        <v>1264</v>
      </c>
    </row>
    <row r="2" spans="1:6" x14ac:dyDescent="0.25">
      <c r="A2" t="s">
        <v>1266</v>
      </c>
      <c r="B2" t="s">
        <v>1274</v>
      </c>
      <c r="D2" t="s">
        <v>1265</v>
      </c>
    </row>
    <row r="3" spans="1:6" x14ac:dyDescent="0.25">
      <c r="A3" t="s">
        <v>1267</v>
      </c>
      <c r="B3" t="s">
        <v>1275</v>
      </c>
      <c r="C3" t="s">
        <v>1268</v>
      </c>
      <c r="D3">
        <v>1</v>
      </c>
    </row>
    <row r="4" spans="1:6" x14ac:dyDescent="0.25">
      <c r="A4" t="s">
        <v>1269</v>
      </c>
      <c r="B4" t="s">
        <v>1270</v>
      </c>
      <c r="C4" t="s">
        <v>1271</v>
      </c>
      <c r="D4" t="s">
        <v>1272</v>
      </c>
      <c r="E4" t="s">
        <v>1270</v>
      </c>
      <c r="F4" t="s">
        <v>1273</v>
      </c>
    </row>
    <row r="6" spans="1:6" x14ac:dyDescent="0.25">
      <c r="B6" s="283" t="s">
        <v>1276</v>
      </c>
      <c r="E6" s="283" t="s">
        <v>1276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C36" sqref="C36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79" t="s">
        <v>1261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1258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1259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St Michael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H-142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1800 Northwest Myhre Road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1800 Northwest Myhre Road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Silverdale, WA 98383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I20" sqref="I20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H-142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St Michael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Kitsap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David Nosacka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Uli Chi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253-588-1711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253-588-3001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45">
      <c r="A23" s="130"/>
      <c r="B23" s="49" t="s">
        <v>1039</v>
      </c>
      <c r="C23" s="38"/>
      <c r="D23" s="38"/>
      <c r="E23" s="38"/>
      <c r="F23" s="13">
        <f>data!C111</f>
        <v>11669</v>
      </c>
      <c r="G23" s="21">
        <f>data!D111</f>
        <v>61968</v>
      </c>
      <c r="H23" s="286" t="s">
        <v>1384</v>
      </c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1691</v>
      </c>
      <c r="G26" s="13">
        <f>data!D114</f>
        <v>2625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24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156</v>
      </c>
      <c r="E32" s="49" t="s">
        <v>1045</v>
      </c>
      <c r="F32" s="24"/>
      <c r="G32" s="21">
        <f>data!C125</f>
        <v>0</v>
      </c>
      <c r="H32" s="7"/>
    </row>
    <row r="33" spans="1:13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13" ht="20.149999999999999" customHeight="1" x14ac:dyDescent="0.35">
      <c r="A34" s="130"/>
      <c r="B34" s="97" t="s">
        <v>1048</v>
      </c>
      <c r="C34" s="24"/>
      <c r="D34" s="21">
        <f>data!C120</f>
        <v>34</v>
      </c>
      <c r="E34" s="49" t="s">
        <v>291</v>
      </c>
      <c r="F34" s="24"/>
      <c r="G34" s="21">
        <f>data!E127</f>
        <v>238</v>
      </c>
      <c r="H34" s="7"/>
      <c r="I34" s="295"/>
      <c r="J34" s="295"/>
      <c r="K34" s="295"/>
      <c r="L34" s="295"/>
      <c r="M34" s="295"/>
    </row>
    <row r="35" spans="1:13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13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336</v>
      </c>
      <c r="H36" s="7"/>
    </row>
    <row r="37" spans="1:13" ht="20.149999999999999" customHeight="1" x14ac:dyDescent="0.35">
      <c r="A37" s="130"/>
      <c r="E37" s="49" t="s">
        <v>293</v>
      </c>
      <c r="F37" s="24"/>
      <c r="G37" s="21">
        <f>data!C129</f>
        <v>22</v>
      </c>
      <c r="H37" s="7"/>
    </row>
    <row r="38" spans="1:13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13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13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4" zoomScale="75" workbookViewId="0">
      <selection activeCell="H7" sqref="H7:H8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St Michael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45">
      <c r="A7" s="23" t="s">
        <v>296</v>
      </c>
      <c r="B7" s="48">
        <f>data!B138</f>
        <v>5972</v>
      </c>
      <c r="C7" s="48">
        <f>data!B139</f>
        <v>38203</v>
      </c>
      <c r="D7" s="48">
        <f>data!B140</f>
        <v>0</v>
      </c>
      <c r="E7" s="48">
        <f>data!B141</f>
        <v>686604469.67999995</v>
      </c>
      <c r="F7" s="48">
        <f>data!B142</f>
        <v>861198668.25</v>
      </c>
      <c r="G7" s="48">
        <f>data!B141+data!B142</f>
        <v>1547803137.9299998</v>
      </c>
      <c r="H7" s="286" t="s">
        <v>1384</v>
      </c>
    </row>
    <row r="8" spans="1:13" ht="20.149999999999999" customHeight="1" x14ac:dyDescent="0.45">
      <c r="A8" s="23" t="s">
        <v>297</v>
      </c>
      <c r="B8" s="48">
        <f>data!C138</f>
        <v>2175</v>
      </c>
      <c r="C8" s="48">
        <f>data!C139</f>
        <v>10527</v>
      </c>
      <c r="D8" s="48">
        <f>data!C140</f>
        <v>0</v>
      </c>
      <c r="E8" s="48">
        <f>data!C141</f>
        <v>170510564.61000001</v>
      </c>
      <c r="F8" s="48">
        <f>data!C142</f>
        <v>271392734.70999998</v>
      </c>
      <c r="G8" s="48">
        <f>data!C141+data!C142</f>
        <v>441903299.31999999</v>
      </c>
      <c r="H8" s="286" t="s">
        <v>1384</v>
      </c>
    </row>
    <row r="9" spans="1:13" ht="20.149999999999999" customHeight="1" x14ac:dyDescent="0.45">
      <c r="A9" s="23" t="s">
        <v>1058</v>
      </c>
      <c r="B9" s="48">
        <f>data!D138</f>
        <v>3522</v>
      </c>
      <c r="C9" s="48">
        <f>data!D139</f>
        <v>13238</v>
      </c>
      <c r="D9" s="48">
        <f>data!D140</f>
        <v>0</v>
      </c>
      <c r="E9" s="48">
        <f>data!D141</f>
        <v>278367969.88000011</v>
      </c>
      <c r="F9" s="48">
        <f>data!D142</f>
        <v>692922514.3599999</v>
      </c>
      <c r="G9" s="48">
        <f>data!D141+data!D142</f>
        <v>971290484.24000001</v>
      </c>
      <c r="H9" s="286" t="s">
        <v>1384</v>
      </c>
    </row>
    <row r="10" spans="1:13" ht="20.149999999999999" customHeight="1" x14ac:dyDescent="0.45">
      <c r="A10" s="111" t="s">
        <v>203</v>
      </c>
      <c r="B10" s="48">
        <f>data!E138</f>
        <v>11669</v>
      </c>
      <c r="C10" s="48">
        <f>data!E139</f>
        <v>61968</v>
      </c>
      <c r="D10" s="48">
        <f>data!E140</f>
        <v>0</v>
      </c>
      <c r="E10" s="48">
        <f>data!E141</f>
        <v>1135483004.1700001</v>
      </c>
      <c r="F10" s="48">
        <f>data!E142</f>
        <v>1825513917.3199999</v>
      </c>
      <c r="G10" s="48">
        <f>data!E141+data!E142</f>
        <v>2960996921.4899998</v>
      </c>
      <c r="H10" s="286" t="s">
        <v>1384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50" sqref="C50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St Michael Medical Center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45">
      <c r="A6" s="96">
        <v>2</v>
      </c>
      <c r="B6" s="49" t="s">
        <v>1065</v>
      </c>
      <c r="C6" s="13">
        <f>data!C165</f>
        <v>13589257.640000001</v>
      </c>
      <c r="D6" s="286" t="s">
        <v>1384</v>
      </c>
    </row>
    <row r="7" spans="1:13" ht="20.149999999999999" customHeight="1" x14ac:dyDescent="0.45">
      <c r="A7" s="40">
        <v>3</v>
      </c>
      <c r="B7" s="97" t="s">
        <v>308</v>
      </c>
      <c r="C7" s="13">
        <f>data!C166</f>
        <v>449396.58107650973</v>
      </c>
      <c r="D7" s="286"/>
    </row>
    <row r="8" spans="1:13" ht="20.149999999999999" customHeight="1" x14ac:dyDescent="0.35">
      <c r="A8" s="40">
        <v>4</v>
      </c>
      <c r="B8" s="49" t="s">
        <v>309</v>
      </c>
      <c r="C8" s="13">
        <f>data!C167</f>
        <v>2093406.220740879</v>
      </c>
    </row>
    <row r="9" spans="1:13" ht="20.149999999999999" customHeight="1" x14ac:dyDescent="0.45">
      <c r="A9" s="40">
        <v>5</v>
      </c>
      <c r="B9" s="49" t="s">
        <v>310</v>
      </c>
      <c r="C9" s="13">
        <f>data!C168</f>
        <v>20917625.285971493</v>
      </c>
      <c r="D9" s="286" t="s">
        <v>1384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303744.68261150096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10411161.522380453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1175528.8372191712</v>
      </c>
    </row>
    <row r="14" spans="1:13" ht="20.149999999999999" customHeight="1" x14ac:dyDescent="0.45">
      <c r="A14" s="40">
        <v>10</v>
      </c>
      <c r="B14" s="49" t="s">
        <v>1066</v>
      </c>
      <c r="C14" s="13">
        <f>data!D173</f>
        <v>48940120.770000003</v>
      </c>
      <c r="D14" s="286" t="s">
        <v>1384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4" ht="20.149999999999999" customHeight="1" x14ac:dyDescent="0.35">
      <c r="A17" s="99">
        <v>11</v>
      </c>
      <c r="B17" s="100" t="s">
        <v>314</v>
      </c>
      <c r="C17" s="101"/>
    </row>
    <row r="18" spans="1:4" ht="20.149999999999999" customHeight="1" x14ac:dyDescent="0.35">
      <c r="A18" s="13">
        <v>12</v>
      </c>
      <c r="B18" s="49" t="s">
        <v>1067</v>
      </c>
      <c r="C18" s="13">
        <f>data!C175</f>
        <v>12430772.119999999</v>
      </c>
    </row>
    <row r="19" spans="1:4" ht="20.149999999999999" customHeight="1" x14ac:dyDescent="0.35">
      <c r="A19" s="13">
        <v>13</v>
      </c>
      <c r="B19" s="49" t="s">
        <v>1068</v>
      </c>
      <c r="C19" s="13">
        <f>data!C176</f>
        <v>2817923.2700000014</v>
      </c>
    </row>
    <row r="20" spans="1:4" ht="20.149999999999999" customHeight="1" x14ac:dyDescent="0.35">
      <c r="A20" s="13">
        <v>14</v>
      </c>
      <c r="B20" s="49" t="s">
        <v>1069</v>
      </c>
      <c r="C20" s="13">
        <f>data!D177</f>
        <v>15248695.390000001</v>
      </c>
    </row>
    <row r="21" spans="1:4" ht="20.149999999999999" customHeight="1" x14ac:dyDescent="0.35">
      <c r="A21" s="57"/>
      <c r="B21" s="45"/>
      <c r="C21" s="98"/>
    </row>
    <row r="22" spans="1:4" ht="20.149999999999999" customHeight="1" x14ac:dyDescent="0.35">
      <c r="A22" s="73"/>
      <c r="B22" s="8"/>
      <c r="C22" s="44"/>
    </row>
    <row r="23" spans="1:4" ht="20.149999999999999" customHeight="1" x14ac:dyDescent="0.35">
      <c r="A23" s="102">
        <v>15</v>
      </c>
      <c r="B23" s="103" t="s">
        <v>317</v>
      </c>
      <c r="C23" s="95"/>
    </row>
    <row r="24" spans="1:4" ht="20.149999999999999" customHeight="1" x14ac:dyDescent="0.35">
      <c r="A24" s="13">
        <v>16</v>
      </c>
      <c r="B24" s="37" t="s">
        <v>1070</v>
      </c>
      <c r="C24" s="104"/>
    </row>
    <row r="25" spans="1:4" ht="20.149999999999999" customHeight="1" x14ac:dyDescent="0.45">
      <c r="A25" s="13">
        <v>17</v>
      </c>
      <c r="B25" s="49" t="s">
        <v>1071</v>
      </c>
      <c r="C25" s="13">
        <f>data!C179</f>
        <v>5065989.33</v>
      </c>
      <c r="D25" s="286" t="s">
        <v>1384</v>
      </c>
    </row>
    <row r="26" spans="1:4" ht="20.149999999999999" customHeight="1" x14ac:dyDescent="0.35">
      <c r="A26" s="13">
        <v>18</v>
      </c>
      <c r="B26" s="49" t="s">
        <v>319</v>
      </c>
      <c r="C26" s="13">
        <f>data!C180</f>
        <v>1209710.3499999996</v>
      </c>
    </row>
    <row r="27" spans="1:4" ht="20.149999999999999" customHeight="1" x14ac:dyDescent="0.35">
      <c r="A27" s="13">
        <v>19</v>
      </c>
      <c r="B27" s="49" t="s">
        <v>1072</v>
      </c>
      <c r="C27" s="13">
        <f>data!D181</f>
        <v>6275699.6799999997</v>
      </c>
    </row>
    <row r="28" spans="1:4" ht="20.149999999999999" customHeight="1" x14ac:dyDescent="0.35">
      <c r="A28" s="57"/>
      <c r="B28" s="45"/>
      <c r="C28" s="98"/>
    </row>
    <row r="29" spans="1:4" ht="20.149999999999999" customHeight="1" x14ac:dyDescent="0.35">
      <c r="A29" s="73"/>
      <c r="B29" s="30"/>
      <c r="C29" s="20"/>
    </row>
    <row r="30" spans="1:4" ht="20.149999999999999" customHeight="1" x14ac:dyDescent="0.35">
      <c r="A30" s="102">
        <v>20</v>
      </c>
      <c r="B30" s="43" t="s">
        <v>1073</v>
      </c>
      <c r="C30" s="34"/>
    </row>
    <row r="31" spans="1:4" ht="20.149999999999999" customHeight="1" x14ac:dyDescent="0.45">
      <c r="A31" s="13">
        <v>21</v>
      </c>
      <c r="B31" s="49" t="s">
        <v>321</v>
      </c>
      <c r="C31" s="13">
        <f>data!C183</f>
        <v>241812.3</v>
      </c>
      <c r="D31" s="286" t="s">
        <v>1384</v>
      </c>
    </row>
    <row r="32" spans="1:4" ht="20.149999999999999" customHeight="1" x14ac:dyDescent="0.45">
      <c r="A32" s="13">
        <v>22</v>
      </c>
      <c r="B32" s="49" t="s">
        <v>1074</v>
      </c>
      <c r="C32" s="13">
        <f>data!C184</f>
        <v>17878452.43</v>
      </c>
      <c r="D32" s="286" t="s">
        <v>1384</v>
      </c>
    </row>
    <row r="33" spans="1:4" ht="20.149999999999999" customHeight="1" x14ac:dyDescent="0.45">
      <c r="A33" s="13">
        <v>23</v>
      </c>
      <c r="B33" s="49" t="s">
        <v>132</v>
      </c>
      <c r="C33" s="13">
        <f>data!C185</f>
        <v>0</v>
      </c>
      <c r="D33" s="286"/>
    </row>
    <row r="34" spans="1:4" ht="20.149999999999999" customHeight="1" x14ac:dyDescent="0.45">
      <c r="A34" s="13">
        <v>24</v>
      </c>
      <c r="B34" s="49" t="s">
        <v>1075</v>
      </c>
      <c r="C34" s="13">
        <f>data!D186</f>
        <v>18120264.73</v>
      </c>
      <c r="D34" s="286" t="s">
        <v>1384</v>
      </c>
    </row>
    <row r="35" spans="1:4" ht="20.149999999999999" customHeight="1" x14ac:dyDescent="0.35">
      <c r="A35" s="57"/>
      <c r="B35" s="45"/>
      <c r="C35" s="98"/>
    </row>
    <row r="36" spans="1:4" ht="20.149999999999999" customHeight="1" x14ac:dyDescent="0.35">
      <c r="A36" s="73"/>
      <c r="B36" s="30"/>
      <c r="C36" s="20"/>
    </row>
    <row r="37" spans="1:4" ht="20.149999999999999" customHeight="1" x14ac:dyDescent="0.35">
      <c r="A37" s="102">
        <v>25</v>
      </c>
      <c r="B37" s="43" t="s">
        <v>323</v>
      </c>
      <c r="C37" s="95"/>
    </row>
    <row r="38" spans="1:4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4" ht="20.149999999999999" customHeight="1" x14ac:dyDescent="0.35">
      <c r="A39" s="13">
        <v>27</v>
      </c>
      <c r="B39" s="49" t="s">
        <v>325</v>
      </c>
      <c r="C39" s="13">
        <f>data!C189</f>
        <v>-3760601.31</v>
      </c>
    </row>
    <row r="40" spans="1:4" ht="20.149999999999999" customHeight="1" x14ac:dyDescent="0.35">
      <c r="A40" s="13">
        <v>28</v>
      </c>
      <c r="B40" s="49" t="s">
        <v>1077</v>
      </c>
      <c r="C40" s="13">
        <f>data!D190</f>
        <v>-3760601.31</v>
      </c>
    </row>
    <row r="41" spans="1:4" x14ac:dyDescent="0.35">
      <c r="A41" s="3"/>
      <c r="B41" s="3"/>
      <c r="C41" s="3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3"/>
  <sheetViews>
    <sheetView showGridLines="0" zoomScale="75" workbookViewId="0">
      <selection activeCell="G33" sqref="G33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St Michael Medical Center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45">
      <c r="A7" s="13">
        <v>1</v>
      </c>
      <c r="B7" s="14" t="s">
        <v>332</v>
      </c>
      <c r="C7" s="21">
        <f>data!B195</f>
        <v>6695719.1299999999</v>
      </c>
      <c r="D7" s="21">
        <f>data!C195</f>
        <v>0</v>
      </c>
      <c r="E7" s="21">
        <f>data!D195</f>
        <v>0</v>
      </c>
      <c r="F7" s="21">
        <f>data!E195</f>
        <v>6695719.1299999999</v>
      </c>
      <c r="G7" s="286" t="s">
        <v>1384</v>
      </c>
    </row>
    <row r="8" spans="1:13" ht="20.149999999999999" customHeight="1" x14ac:dyDescent="0.45">
      <c r="A8" s="13">
        <v>2</v>
      </c>
      <c r="B8" s="14" t="s">
        <v>333</v>
      </c>
      <c r="C8" s="21">
        <f>data!B196</f>
        <v>2153149</v>
      </c>
      <c r="D8" s="21">
        <f>data!C196</f>
        <v>0</v>
      </c>
      <c r="E8" s="21">
        <f>data!D196</f>
        <v>0</v>
      </c>
      <c r="F8" s="21">
        <f>data!E196</f>
        <v>2153149</v>
      </c>
      <c r="G8" s="286" t="s">
        <v>1384</v>
      </c>
    </row>
    <row r="9" spans="1:13" ht="20.149999999999999" customHeight="1" x14ac:dyDescent="0.45">
      <c r="A9" s="13">
        <v>3</v>
      </c>
      <c r="B9" s="14" t="s">
        <v>334</v>
      </c>
      <c r="C9" s="21">
        <f>data!B197</f>
        <v>99727204.209999993</v>
      </c>
      <c r="D9" s="21">
        <f>data!C197</f>
        <v>0</v>
      </c>
      <c r="E9" s="21">
        <f>data!D197</f>
        <v>0</v>
      </c>
      <c r="F9" s="21">
        <f>data!E197</f>
        <v>99727204.209999993</v>
      </c>
      <c r="G9" s="286" t="s">
        <v>1384</v>
      </c>
    </row>
    <row r="10" spans="1:13" ht="20.149999999999999" customHeight="1" x14ac:dyDescent="0.45">
      <c r="A10" s="13">
        <v>4</v>
      </c>
      <c r="B10" s="14" t="s">
        <v>1083</v>
      </c>
      <c r="C10" s="21">
        <f>data!B198</f>
        <v>8216408.2449117675</v>
      </c>
      <c r="D10" s="21">
        <f>data!C198</f>
        <v>645502.5032353719</v>
      </c>
      <c r="E10" s="21">
        <f>data!D198</f>
        <v>0</v>
      </c>
      <c r="F10" s="21">
        <f>data!E198</f>
        <v>8861910.7481471393</v>
      </c>
      <c r="G10" s="286" t="s">
        <v>1384</v>
      </c>
    </row>
    <row r="11" spans="1:13" ht="20.149999999999999" customHeight="1" x14ac:dyDescent="0.45">
      <c r="A11" s="13">
        <v>5</v>
      </c>
      <c r="B11" s="14" t="s">
        <v>1084</v>
      </c>
      <c r="C11" s="21">
        <f>data!B199</f>
        <v>4782848.4182974296</v>
      </c>
      <c r="D11" s="21">
        <f>data!C199</f>
        <v>-12079.362798521335</v>
      </c>
      <c r="E11" s="21">
        <f>data!D199</f>
        <v>1328.1490384937063</v>
      </c>
      <c r="F11" s="21">
        <f>data!E199</f>
        <v>4769440.9064604146</v>
      </c>
      <c r="G11" s="286" t="s">
        <v>1384</v>
      </c>
    </row>
    <row r="12" spans="1:13" ht="20.149999999999999" customHeight="1" x14ac:dyDescent="0.45">
      <c r="A12" s="13">
        <v>6</v>
      </c>
      <c r="B12" s="14" t="s">
        <v>1085</v>
      </c>
      <c r="C12" s="21">
        <f>data!B200</f>
        <v>151699397.32572681</v>
      </c>
      <c r="D12" s="21">
        <f>data!C200</f>
        <v>4516205.1070758477</v>
      </c>
      <c r="E12" s="21">
        <f>data!D200</f>
        <v>7138912.0893452568</v>
      </c>
      <c r="F12" s="21">
        <f>data!E200</f>
        <v>149076690.3434574</v>
      </c>
      <c r="G12" s="286" t="s">
        <v>1384</v>
      </c>
    </row>
    <row r="13" spans="1:13" ht="20.149999999999999" customHeight="1" x14ac:dyDescent="0.4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  <c r="G13" s="286" t="s">
        <v>1384</v>
      </c>
    </row>
    <row r="14" spans="1:13" ht="20.149999999999999" customHeight="1" x14ac:dyDescent="0.45">
      <c r="A14" s="13">
        <v>8</v>
      </c>
      <c r="B14" s="14" t="s">
        <v>339</v>
      </c>
      <c r="C14" s="21">
        <f>data!B202</f>
        <v>34004074.309246421</v>
      </c>
      <c r="D14" s="21">
        <f>data!C202</f>
        <v>302243.71929155814</v>
      </c>
      <c r="E14" s="21">
        <f>data!D202</f>
        <v>100490.07490701519</v>
      </c>
      <c r="F14" s="21">
        <f>data!E202</f>
        <v>34205827.953630969</v>
      </c>
      <c r="G14" s="286" t="s">
        <v>1384</v>
      </c>
    </row>
    <row r="15" spans="1:13" ht="20.149999999999999" customHeight="1" x14ac:dyDescent="0.45">
      <c r="A15" s="13">
        <v>9</v>
      </c>
      <c r="B15" s="14" t="s">
        <v>1087</v>
      </c>
      <c r="C15" s="21">
        <f>data!B203</f>
        <v>430760581.64578748</v>
      </c>
      <c r="D15" s="21">
        <f>data!C203</f>
        <v>174511044.93679735</v>
      </c>
      <c r="E15" s="21">
        <f>data!D203</f>
        <v>0</v>
      </c>
      <c r="F15" s="21">
        <f>data!E203</f>
        <v>605271626.58258486</v>
      </c>
      <c r="G15" s="286" t="s">
        <v>1384</v>
      </c>
      <c r="M15" s="265"/>
    </row>
    <row r="16" spans="1:13" ht="20.149999999999999" customHeight="1" x14ac:dyDescent="0.45">
      <c r="A16" s="13">
        <v>10</v>
      </c>
      <c r="B16" s="14" t="s">
        <v>661</v>
      </c>
      <c r="C16" s="21">
        <f>data!B204</f>
        <v>738039382.28396988</v>
      </c>
      <c r="D16" s="21">
        <f>data!C204</f>
        <v>179962916.90360162</v>
      </c>
      <c r="E16" s="21">
        <f>data!D204</f>
        <v>7240730.3132907655</v>
      </c>
      <c r="F16" s="21">
        <f>data!E204</f>
        <v>910761568.87428081</v>
      </c>
      <c r="G16" s="286" t="s">
        <v>1384</v>
      </c>
    </row>
    <row r="17" spans="1:7" ht="20.149999999999999" customHeight="1" x14ac:dyDescent="0.35">
      <c r="A17" s="73"/>
      <c r="B17" s="30"/>
      <c r="C17" s="30"/>
      <c r="D17" s="30"/>
      <c r="E17" s="30"/>
      <c r="F17" s="20"/>
    </row>
    <row r="18" spans="1:7" ht="20.149999999999999" customHeight="1" x14ac:dyDescent="0.35">
      <c r="A18" s="74"/>
      <c r="B18" s="8"/>
      <c r="C18" s="8"/>
      <c r="D18" s="8"/>
      <c r="E18" s="8"/>
      <c r="F18" s="28"/>
    </row>
    <row r="19" spans="1:7" ht="20.149999999999999" customHeight="1" x14ac:dyDescent="0.35">
      <c r="A19" s="74"/>
      <c r="B19" s="8"/>
      <c r="C19" s="8"/>
      <c r="D19" s="8"/>
      <c r="E19" s="8"/>
      <c r="F19" s="28"/>
    </row>
    <row r="20" spans="1:7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7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7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7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7" ht="20.149999999999999" customHeight="1" x14ac:dyDescent="0.45">
      <c r="A24" s="13">
        <v>12</v>
      </c>
      <c r="B24" s="14" t="s">
        <v>333</v>
      </c>
      <c r="C24" s="21">
        <f>data!B209</f>
        <v>653398.14</v>
      </c>
      <c r="D24" s="21">
        <f>data!C209</f>
        <v>543757.25</v>
      </c>
      <c r="E24" s="21">
        <f>data!D209</f>
        <v>0</v>
      </c>
      <c r="F24" s="21">
        <f>data!E209</f>
        <v>1197155.3900000001</v>
      </c>
      <c r="G24" s="286" t="s">
        <v>1384</v>
      </c>
    </row>
    <row r="25" spans="1:7" ht="20.149999999999999" customHeight="1" x14ac:dyDescent="0.45">
      <c r="A25" s="13">
        <v>13</v>
      </c>
      <c r="B25" s="14" t="s">
        <v>334</v>
      </c>
      <c r="C25" s="21">
        <f>data!B210</f>
        <v>65421017.5</v>
      </c>
      <c r="D25" s="21">
        <f>data!C210</f>
        <v>12212644.120000001</v>
      </c>
      <c r="E25" s="21">
        <f>data!D210</f>
        <v>0</v>
      </c>
      <c r="F25" s="21">
        <f>data!E210</f>
        <v>77633661.620000005</v>
      </c>
      <c r="G25" s="286" t="s">
        <v>1384</v>
      </c>
    </row>
    <row r="26" spans="1:7" ht="20.149999999999999" customHeight="1" x14ac:dyDescent="0.45">
      <c r="A26" s="13">
        <v>14</v>
      </c>
      <c r="B26" s="14" t="s">
        <v>1083</v>
      </c>
      <c r="C26" s="21">
        <f>data!B211</f>
        <v>6077657.6699808883</v>
      </c>
      <c r="D26" s="21">
        <f>data!C211</f>
        <v>1601726.4890202235</v>
      </c>
      <c r="E26" s="21">
        <f>data!D211</f>
        <v>5057.0099808881932</v>
      </c>
      <c r="F26" s="21">
        <f>data!E211</f>
        <v>7674327.1490202239</v>
      </c>
      <c r="G26" s="286" t="s">
        <v>1384</v>
      </c>
    </row>
    <row r="27" spans="1:7" ht="20.149999999999999" customHeight="1" x14ac:dyDescent="0.45">
      <c r="A27" s="13">
        <v>15</v>
      </c>
      <c r="B27" s="14" t="s">
        <v>1084</v>
      </c>
      <c r="C27" s="21">
        <f>data!B212</f>
        <v>3765522.6657002782</v>
      </c>
      <c r="D27" s="21">
        <f>data!C212</f>
        <v>490002.62534507719</v>
      </c>
      <c r="E27" s="21">
        <f>data!D212</f>
        <v>10950.692904127769</v>
      </c>
      <c r="F27" s="21">
        <f>data!E212</f>
        <v>4244574.5981412278</v>
      </c>
      <c r="G27" s="286" t="s">
        <v>1384</v>
      </c>
    </row>
    <row r="28" spans="1:7" ht="20.149999999999999" customHeight="1" x14ac:dyDescent="0.45">
      <c r="A28" s="13">
        <v>16</v>
      </c>
      <c r="B28" s="14" t="s">
        <v>1085</v>
      </c>
      <c r="C28" s="21">
        <f>data!B213</f>
        <v>126366436.96648081</v>
      </c>
      <c r="D28" s="21">
        <f>data!C213</f>
        <v>45089519.693500802</v>
      </c>
      <c r="E28" s="21">
        <f>data!D213</f>
        <v>15597272.736129306</v>
      </c>
      <c r="F28" s="21">
        <f>data!E213</f>
        <v>155858683.92385229</v>
      </c>
      <c r="G28" s="286" t="s">
        <v>1384</v>
      </c>
    </row>
    <row r="29" spans="1:7" ht="20.149999999999999" customHeight="1" x14ac:dyDescent="0.4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  <c r="G29" s="286" t="s">
        <v>1384</v>
      </c>
    </row>
    <row r="30" spans="1:7" ht="20.149999999999999" customHeight="1" x14ac:dyDescent="0.45">
      <c r="A30" s="13">
        <v>18</v>
      </c>
      <c r="B30" s="14" t="s">
        <v>339</v>
      </c>
      <c r="C30" s="21">
        <f>data!B215</f>
        <v>20574237.689616553</v>
      </c>
      <c r="D30" s="21">
        <f>data!C215</f>
        <v>2373613.9921338959</v>
      </c>
      <c r="E30" s="21">
        <f>data!D215</f>
        <v>307297.97121811798</v>
      </c>
      <c r="F30" s="21">
        <f>data!E215</f>
        <v>22640553.710532334</v>
      </c>
      <c r="G30" s="286" t="s">
        <v>1384</v>
      </c>
    </row>
    <row r="31" spans="1:7" ht="20.149999999999999" customHeight="1" x14ac:dyDescent="0.4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  <c r="G31" s="286" t="s">
        <v>1384</v>
      </c>
    </row>
    <row r="32" spans="1:7" ht="20.149999999999999" customHeight="1" x14ac:dyDescent="0.45">
      <c r="A32" s="13">
        <v>20</v>
      </c>
      <c r="B32" s="14" t="s">
        <v>661</v>
      </c>
      <c r="C32" s="21">
        <f>data!B217</f>
        <v>222858270.63177854</v>
      </c>
      <c r="D32" s="21">
        <f>data!C217</f>
        <v>62311264.169999994</v>
      </c>
      <c r="E32" s="21">
        <f>data!D217</f>
        <v>15920578.410232441</v>
      </c>
      <c r="F32" s="21">
        <f>data!E217</f>
        <v>269248956.39154607</v>
      </c>
      <c r="G32" s="286" t="s">
        <v>1384</v>
      </c>
    </row>
    <row r="33" spans="4:7" ht="20.149999999999999" customHeight="1" x14ac:dyDescent="0.45">
      <c r="D33" s="286" t="s">
        <v>1384</v>
      </c>
      <c r="G33" s="286"/>
    </row>
  </sheetData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24" sqref="E24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St Michael Medical Center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11723231.5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45">
      <c r="A7" s="13">
        <v>3</v>
      </c>
      <c r="B7" s="55">
        <v>5810</v>
      </c>
      <c r="C7" s="14" t="s">
        <v>296</v>
      </c>
      <c r="D7" s="14">
        <f>data!C223</f>
        <v>1287552269.1500001</v>
      </c>
      <c r="E7" s="286" t="s">
        <v>1384</v>
      </c>
    </row>
    <row r="8" spans="1:13" ht="20.149999999999999" customHeight="1" x14ac:dyDescent="0.45">
      <c r="A8" s="13">
        <v>4</v>
      </c>
      <c r="B8" s="55">
        <v>5820</v>
      </c>
      <c r="C8" s="14" t="s">
        <v>297</v>
      </c>
      <c r="D8" s="14">
        <f>data!C224</f>
        <v>379100445.13999999</v>
      </c>
      <c r="E8" s="286" t="s">
        <v>1384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45">
      <c r="A10" s="13">
        <v>6</v>
      </c>
      <c r="B10" s="55">
        <v>5840</v>
      </c>
      <c r="C10" s="14" t="s">
        <v>347</v>
      </c>
      <c r="D10" s="14">
        <f>data!C226</f>
        <v>208340634.82000002</v>
      </c>
      <c r="E10" s="286" t="s">
        <v>1384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319537946.13000005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23084387.790000003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2217615683.0299997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45">
      <c r="A16" s="81">
        <v>12</v>
      </c>
      <c r="B16" s="56"/>
      <c r="C16" s="49" t="s">
        <v>1095</v>
      </c>
      <c r="D16" s="140">
        <f>+data!C231</f>
        <v>10973</v>
      </c>
      <c r="E16" s="286" t="s">
        <v>1384</v>
      </c>
      <c r="M16" s="265"/>
    </row>
    <row r="17" spans="1:5" ht="20.149999999999999" customHeight="1" x14ac:dyDescent="0.35">
      <c r="A17" s="23">
        <v>13</v>
      </c>
      <c r="B17" s="58"/>
      <c r="C17" s="45"/>
      <c r="D17" s="83"/>
    </row>
    <row r="18" spans="1:5" ht="20.149999999999999" customHeight="1" x14ac:dyDescent="0.45">
      <c r="A18" s="13">
        <v>14</v>
      </c>
      <c r="B18" s="59">
        <v>5900</v>
      </c>
      <c r="C18" s="14" t="s">
        <v>353</v>
      </c>
      <c r="D18" s="60">
        <f>data!C233</f>
        <v>4392897.45</v>
      </c>
      <c r="E18" s="286" t="s">
        <v>1384</v>
      </c>
    </row>
    <row r="19" spans="1:5" ht="20.149999999999999" customHeight="1" x14ac:dyDescent="0.45">
      <c r="A19" s="61">
        <v>15</v>
      </c>
      <c r="B19" s="55">
        <v>5910</v>
      </c>
      <c r="C19" s="22" t="s">
        <v>1096</v>
      </c>
      <c r="D19" s="14">
        <f>data!C234</f>
        <v>10340679.35</v>
      </c>
      <c r="E19" s="286" t="s">
        <v>1384</v>
      </c>
    </row>
    <row r="20" spans="1:5" ht="20.149999999999999" customHeight="1" x14ac:dyDescent="0.35">
      <c r="A20" s="23">
        <v>16</v>
      </c>
      <c r="B20" s="24"/>
      <c r="C20" s="24"/>
      <c r="D20" s="56"/>
    </row>
    <row r="21" spans="1:5" ht="20.149999999999999" customHeight="1" x14ac:dyDescent="0.35">
      <c r="A21" s="23">
        <v>17</v>
      </c>
      <c r="B21" s="56"/>
      <c r="C21" s="56"/>
      <c r="D21" s="56"/>
    </row>
    <row r="22" spans="1:5" ht="20.149999999999999" customHeight="1" x14ac:dyDescent="0.35">
      <c r="A22" s="81">
        <v>18</v>
      </c>
      <c r="B22" s="56"/>
      <c r="C22" s="15" t="s">
        <v>1097</v>
      </c>
      <c r="D22" s="14">
        <f>data!D236</f>
        <v>14733576.800000001</v>
      </c>
    </row>
    <row r="23" spans="1:5" ht="20.149999999999999" customHeight="1" x14ac:dyDescent="0.35">
      <c r="A23" s="62">
        <v>19</v>
      </c>
      <c r="B23" s="58"/>
      <c r="C23" s="58"/>
      <c r="D23" s="25"/>
    </row>
    <row r="24" spans="1:5" ht="20.149999999999999" customHeight="1" x14ac:dyDescent="0.35">
      <c r="A24" s="270">
        <v>20</v>
      </c>
      <c r="B24" s="55">
        <v>5970</v>
      </c>
      <c r="C24" s="14" t="s">
        <v>357</v>
      </c>
      <c r="D24" s="14">
        <f>data!C238</f>
        <v>15943302.430000002</v>
      </c>
    </row>
    <row r="25" spans="1:5" ht="20.149999999999999" customHeight="1" x14ac:dyDescent="0.35">
      <c r="A25" s="62">
        <v>21</v>
      </c>
      <c r="B25" s="30"/>
      <c r="C25" s="30"/>
      <c r="D25" s="25"/>
    </row>
    <row r="26" spans="1:5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5" ht="20.149999999999999" customHeight="1" x14ac:dyDescent="0.35">
      <c r="A27" s="64">
        <v>23</v>
      </c>
      <c r="B27" s="63" t="s">
        <v>1099</v>
      </c>
      <c r="C27" s="56"/>
      <c r="D27" s="14">
        <f>data!D242</f>
        <v>2260015793.7599998</v>
      </c>
    </row>
    <row r="28" spans="1:5" ht="20.149999999999999" customHeight="1" x14ac:dyDescent="0.35">
      <c r="A28" s="126">
        <v>24</v>
      </c>
      <c r="B28" s="65" t="s">
        <v>1100</v>
      </c>
      <c r="C28" s="50"/>
      <c r="D28" s="54"/>
    </row>
    <row r="29" spans="1:5" ht="20.149999999999999" customHeight="1" x14ac:dyDescent="0.35">
      <c r="A29" s="66"/>
      <c r="B29" s="67"/>
      <c r="C29" s="67"/>
      <c r="D29" s="56"/>
    </row>
    <row r="30" spans="1:5" ht="20.149999999999999" customHeight="1" x14ac:dyDescent="0.35">
      <c r="A30" s="68"/>
      <c r="B30" s="38"/>
      <c r="C30" s="38"/>
      <c r="D30" s="56"/>
    </row>
    <row r="31" spans="1:5" ht="20.149999999999999" customHeight="1" x14ac:dyDescent="0.35">
      <c r="A31" s="68"/>
      <c r="B31" s="38"/>
      <c r="C31" s="38"/>
      <c r="D31" s="56"/>
    </row>
    <row r="32" spans="1:5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37" zoomScale="75" workbookViewId="0">
      <selection activeCell="C79" sqref="C79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5" width="21.4375" style="7" customWidth="1"/>
    <col min="6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St Michael Medical Center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45">
      <c r="A6" s="13">
        <v>2</v>
      </c>
      <c r="B6" s="14" t="s">
        <v>362</v>
      </c>
      <c r="C6" s="21">
        <f>data!C250</f>
        <v>30990620.22118102</v>
      </c>
      <c r="D6" s="286" t="s">
        <v>1384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45">
      <c r="A8" s="13">
        <v>4</v>
      </c>
      <c r="B8" s="14" t="s">
        <v>364</v>
      </c>
      <c r="C8" s="21">
        <f>data!C252</f>
        <v>364561325.47154945</v>
      </c>
      <c r="D8" s="286" t="s">
        <v>1384</v>
      </c>
    </row>
    <row r="9" spans="1:13" ht="20.149999999999999" customHeight="1" x14ac:dyDescent="0.45">
      <c r="A9" s="13">
        <v>5</v>
      </c>
      <c r="B9" s="14" t="s">
        <v>1104</v>
      </c>
      <c r="C9" s="21">
        <f>data!C253</f>
        <v>274417093.2922954</v>
      </c>
      <c r="D9" s="286" t="s">
        <v>1384</v>
      </c>
    </row>
    <row r="10" spans="1:13" ht="20.149999999999999" customHeight="1" x14ac:dyDescent="0.45">
      <c r="A10" s="13">
        <v>6</v>
      </c>
      <c r="B10" s="14" t="s">
        <v>1105</v>
      </c>
      <c r="C10" s="21">
        <f>data!C254</f>
        <v>0</v>
      </c>
      <c r="D10" s="286"/>
    </row>
    <row r="11" spans="1:13" ht="20.149999999999999" customHeight="1" x14ac:dyDescent="0.45">
      <c r="A11" s="13">
        <v>7</v>
      </c>
      <c r="B11" s="14" t="s">
        <v>1106</v>
      </c>
      <c r="C11" s="21">
        <f>data!C255</f>
        <v>6560652.547817233</v>
      </c>
      <c r="D11" s="286" t="s">
        <v>1384</v>
      </c>
    </row>
    <row r="12" spans="1:13" ht="20.149999999999999" customHeight="1" x14ac:dyDescent="0.45">
      <c r="A12" s="13">
        <v>8</v>
      </c>
      <c r="B12" s="14" t="s">
        <v>367</v>
      </c>
      <c r="C12" s="21">
        <f>data!C256</f>
        <v>0</v>
      </c>
      <c r="D12" s="286"/>
    </row>
    <row r="13" spans="1:13" ht="20.149999999999999" customHeight="1" x14ac:dyDescent="0.45">
      <c r="A13" s="13">
        <v>9</v>
      </c>
      <c r="B13" s="14" t="s">
        <v>368</v>
      </c>
      <c r="C13" s="21">
        <f>data!C257</f>
        <v>15947646.705535982</v>
      </c>
      <c r="D13" s="286" t="s">
        <v>1384</v>
      </c>
    </row>
    <row r="14" spans="1:13" ht="20.149999999999999" customHeight="1" x14ac:dyDescent="0.45">
      <c r="A14" s="13">
        <v>10</v>
      </c>
      <c r="B14" s="14" t="s">
        <v>369</v>
      </c>
      <c r="C14" s="21">
        <f>data!C258</f>
        <v>1588102.0911071338</v>
      </c>
      <c r="D14" s="286" t="s">
        <v>1384</v>
      </c>
    </row>
    <row r="15" spans="1:13" ht="20.149999999999999" customHeight="1" x14ac:dyDescent="0.45">
      <c r="A15" s="13">
        <v>11</v>
      </c>
      <c r="B15" s="14" t="s">
        <v>1107</v>
      </c>
      <c r="C15" s="21">
        <f>data!C259</f>
        <v>0</v>
      </c>
      <c r="D15" s="286"/>
      <c r="M15" s="265"/>
    </row>
    <row r="16" spans="1:13" ht="20.149999999999999" customHeight="1" x14ac:dyDescent="0.45">
      <c r="A16" s="13">
        <v>12</v>
      </c>
      <c r="B16" s="14" t="s">
        <v>1108</v>
      </c>
      <c r="C16" s="21">
        <f>data!D260</f>
        <v>145231253.74489543</v>
      </c>
      <c r="D16" s="286" t="s">
        <v>1384</v>
      </c>
    </row>
    <row r="17" spans="1:4" ht="20.149999999999999" customHeight="1" x14ac:dyDescent="0.35">
      <c r="A17" s="13">
        <v>13</v>
      </c>
      <c r="B17" s="24"/>
      <c r="C17" s="24"/>
    </row>
    <row r="18" spans="1:4" ht="20.149999999999999" customHeight="1" x14ac:dyDescent="0.35">
      <c r="A18" s="13">
        <v>14</v>
      </c>
      <c r="B18" s="37" t="s">
        <v>1109</v>
      </c>
      <c r="C18" s="36"/>
    </row>
    <row r="19" spans="1:4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4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4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4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4" ht="20.149999999999999" customHeight="1" x14ac:dyDescent="0.35">
      <c r="A23" s="13">
        <v>19</v>
      </c>
      <c r="B23" s="38"/>
      <c r="C23" s="24"/>
    </row>
    <row r="24" spans="1:4" ht="20.149999999999999" customHeight="1" x14ac:dyDescent="0.35">
      <c r="A24" s="13">
        <v>20</v>
      </c>
      <c r="B24" s="37" t="s">
        <v>1111</v>
      </c>
      <c r="C24" s="36"/>
    </row>
    <row r="25" spans="1:4" ht="20.149999999999999" customHeight="1" x14ac:dyDescent="0.45">
      <c r="A25" s="13">
        <v>21</v>
      </c>
      <c r="B25" s="14" t="s">
        <v>332</v>
      </c>
      <c r="C25" s="21">
        <f>data!C267</f>
        <v>6695719.1299999999</v>
      </c>
      <c r="D25" s="286" t="s">
        <v>1384</v>
      </c>
    </row>
    <row r="26" spans="1:4" ht="20.149999999999999" customHeight="1" x14ac:dyDescent="0.45">
      <c r="A26" s="13">
        <v>22</v>
      </c>
      <c r="B26" s="14" t="s">
        <v>333</v>
      </c>
      <c r="C26" s="21">
        <f>data!C268</f>
        <v>2153149</v>
      </c>
      <c r="D26" s="286" t="s">
        <v>1384</v>
      </c>
    </row>
    <row r="27" spans="1:4" ht="20.149999999999999" customHeight="1" x14ac:dyDescent="0.45">
      <c r="A27" s="13">
        <v>23</v>
      </c>
      <c r="B27" s="14" t="s">
        <v>334</v>
      </c>
      <c r="C27" s="21">
        <f>data!C269</f>
        <v>99727204.209999993</v>
      </c>
      <c r="D27" s="286" t="s">
        <v>1384</v>
      </c>
    </row>
    <row r="28" spans="1:4" ht="20.149999999999999" customHeight="1" x14ac:dyDescent="0.45">
      <c r="A28" s="13">
        <v>24</v>
      </c>
      <c r="B28" s="14" t="s">
        <v>1112</v>
      </c>
      <c r="C28" s="21">
        <f>data!C270</f>
        <v>8861910.7481471393</v>
      </c>
      <c r="D28" s="286" t="s">
        <v>1384</v>
      </c>
    </row>
    <row r="29" spans="1:4" ht="20.149999999999999" customHeight="1" x14ac:dyDescent="0.45">
      <c r="A29" s="13">
        <v>25</v>
      </c>
      <c r="B29" s="14" t="s">
        <v>336</v>
      </c>
      <c r="C29" s="21">
        <f>data!C271</f>
        <v>4769440.9064604146</v>
      </c>
      <c r="D29" s="286" t="s">
        <v>1384</v>
      </c>
    </row>
    <row r="30" spans="1:4" ht="20.149999999999999" customHeight="1" x14ac:dyDescent="0.45">
      <c r="A30" s="13">
        <v>26</v>
      </c>
      <c r="B30" s="14" t="s">
        <v>378</v>
      </c>
      <c r="C30" s="21">
        <f>data!C272</f>
        <v>149076690.33864444</v>
      </c>
      <c r="D30" s="286" t="s">
        <v>1384</v>
      </c>
    </row>
    <row r="31" spans="1:4" ht="20.149999999999999" customHeight="1" x14ac:dyDescent="0.45">
      <c r="A31" s="13">
        <v>27</v>
      </c>
      <c r="B31" s="14" t="s">
        <v>339</v>
      </c>
      <c r="C31" s="21">
        <f>data!C273</f>
        <v>34205827.953630954</v>
      </c>
      <c r="D31" s="286" t="s">
        <v>1384</v>
      </c>
    </row>
    <row r="32" spans="1:4" ht="20.149999999999999" customHeight="1" x14ac:dyDescent="0.45">
      <c r="A32" s="13">
        <v>28</v>
      </c>
      <c r="B32" s="14" t="s">
        <v>340</v>
      </c>
      <c r="C32" s="21">
        <f>data!C274</f>
        <v>605271626.58258486</v>
      </c>
      <c r="D32" s="286" t="s">
        <v>1384</v>
      </c>
    </row>
    <row r="33" spans="1:4" ht="20.149999999999999" customHeight="1" x14ac:dyDescent="0.45">
      <c r="A33" s="13">
        <v>29</v>
      </c>
      <c r="B33" s="14" t="s">
        <v>661</v>
      </c>
      <c r="C33" s="21">
        <f>data!D275</f>
        <v>910761568.86946785</v>
      </c>
      <c r="D33" s="286" t="s">
        <v>1384</v>
      </c>
    </row>
    <row r="34" spans="1:4" ht="20.149999999999999" customHeight="1" x14ac:dyDescent="0.45">
      <c r="A34" s="13">
        <v>30</v>
      </c>
      <c r="B34" s="14" t="s">
        <v>1113</v>
      </c>
      <c r="C34" s="21">
        <f>data!C276</f>
        <v>269248956.3886674</v>
      </c>
      <c r="D34" s="286" t="s">
        <v>1384</v>
      </c>
    </row>
    <row r="35" spans="1:4" ht="20.149999999999999" customHeight="1" x14ac:dyDescent="0.45">
      <c r="A35" s="13">
        <v>31</v>
      </c>
      <c r="B35" s="14" t="s">
        <v>1114</v>
      </c>
      <c r="C35" s="21">
        <f>data!D277</f>
        <v>641512612.48080039</v>
      </c>
      <c r="D35" s="286" t="s">
        <v>1384</v>
      </c>
    </row>
    <row r="36" spans="1:4" ht="20.149999999999999" customHeight="1" x14ac:dyDescent="0.35">
      <c r="A36" s="13">
        <v>32</v>
      </c>
      <c r="B36" s="38"/>
      <c r="C36" s="24"/>
    </row>
    <row r="37" spans="1:4" ht="20.149999999999999" customHeight="1" x14ac:dyDescent="0.35">
      <c r="A37" s="23">
        <v>33</v>
      </c>
      <c r="B37" s="37" t="s">
        <v>1115</v>
      </c>
      <c r="C37" s="36"/>
    </row>
    <row r="38" spans="1:4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4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4" ht="20.149999999999999" customHeight="1" x14ac:dyDescent="0.45">
      <c r="A40" s="13">
        <v>36</v>
      </c>
      <c r="B40" s="14" t="s">
        <v>385</v>
      </c>
      <c r="C40" s="21">
        <f>data!C281</f>
        <v>421127687.68000001</v>
      </c>
      <c r="D40" s="286" t="s">
        <v>1384</v>
      </c>
    </row>
    <row r="41" spans="1:4" ht="20.149999999999999" customHeight="1" x14ac:dyDescent="0.45">
      <c r="A41" s="13">
        <v>37</v>
      </c>
      <c r="B41" s="14" t="s">
        <v>373</v>
      </c>
      <c r="C41" s="21">
        <f>data!C282</f>
        <v>68893339.868323922</v>
      </c>
      <c r="D41" s="286" t="s">
        <v>1384</v>
      </c>
    </row>
    <row r="42" spans="1:4" ht="20.149999999999999" customHeight="1" x14ac:dyDescent="0.35">
      <c r="A42" s="13">
        <v>38</v>
      </c>
      <c r="B42" s="14" t="s">
        <v>1118</v>
      </c>
      <c r="C42" s="21">
        <f>data!D283</f>
        <v>490021027.54832393</v>
      </c>
    </row>
    <row r="43" spans="1:4" ht="20.149999999999999" customHeight="1" x14ac:dyDescent="0.35">
      <c r="A43" s="13">
        <v>39</v>
      </c>
      <c r="B43" s="38"/>
      <c r="C43" s="24"/>
    </row>
    <row r="44" spans="1:4" ht="20.149999999999999" customHeight="1" x14ac:dyDescent="0.35">
      <c r="A44" s="23">
        <v>40</v>
      </c>
      <c r="B44" s="37" t="s">
        <v>1119</v>
      </c>
      <c r="C44" s="36"/>
    </row>
    <row r="45" spans="1:4" ht="20.149999999999999" customHeight="1" x14ac:dyDescent="0.45">
      <c r="A45" s="13">
        <v>41</v>
      </c>
      <c r="B45" s="14" t="s">
        <v>388</v>
      </c>
      <c r="C45" s="21">
        <f>data!C286</f>
        <v>8265174.1250746259</v>
      </c>
      <c r="D45" s="286" t="s">
        <v>1384</v>
      </c>
    </row>
    <row r="46" spans="1:4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4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4" ht="20.149999999999999" customHeight="1" x14ac:dyDescent="0.45">
      <c r="A48" s="13">
        <v>44</v>
      </c>
      <c r="B48" s="14" t="s">
        <v>391</v>
      </c>
      <c r="C48" s="21">
        <f>data!C289</f>
        <v>22247926.703453686</v>
      </c>
      <c r="D48" s="286" t="s">
        <v>1384</v>
      </c>
    </row>
    <row r="49" spans="1:4" ht="20.149999999999999" customHeight="1" x14ac:dyDescent="0.35">
      <c r="A49" s="13">
        <v>45</v>
      </c>
      <c r="B49" s="14" t="s">
        <v>1121</v>
      </c>
      <c r="C49" s="21">
        <f>data!D290</f>
        <v>30513100.828528311</v>
      </c>
    </row>
    <row r="50" spans="1:4" ht="20.149999999999999" customHeight="1" x14ac:dyDescent="0.35">
      <c r="A50" s="40">
        <v>46</v>
      </c>
      <c r="B50" s="41" t="s">
        <v>1122</v>
      </c>
      <c r="C50" s="21">
        <f>data!D292</f>
        <v>1307277994.6025481</v>
      </c>
    </row>
    <row r="51" spans="1:4" ht="20.149999999999999" customHeight="1" x14ac:dyDescent="0.35"/>
    <row r="52" spans="1:4" ht="20.149999999999999" customHeight="1" x14ac:dyDescent="0.35"/>
    <row r="53" spans="1:4" ht="20.149999999999999" customHeight="1" x14ac:dyDescent="0.35">
      <c r="A53" s="4" t="s">
        <v>1123</v>
      </c>
      <c r="B53" s="5"/>
      <c r="C53" s="6"/>
    </row>
    <row r="54" spans="1:4" ht="20.149999999999999" customHeight="1" x14ac:dyDescent="0.35">
      <c r="A54" s="4"/>
      <c r="B54" s="5"/>
      <c r="C54" s="167" t="s">
        <v>1124</v>
      </c>
    </row>
    <row r="55" spans="1:4" ht="20.149999999999999" customHeight="1" x14ac:dyDescent="0.35">
      <c r="A55" s="29" t="str">
        <f>"HOSPITAL: "&amp;data!C84</f>
        <v>HOSPITAL: St Michael Medical Center</v>
      </c>
      <c r="B55" s="30"/>
      <c r="C55" s="31" t="str">
        <f>"FYE: "&amp;data!C82</f>
        <v>FYE: 06/30/2021</v>
      </c>
    </row>
    <row r="56" spans="1:4" ht="20.149999999999999" customHeight="1" x14ac:dyDescent="0.35">
      <c r="A56" s="42"/>
      <c r="B56" s="43" t="s">
        <v>1125</v>
      </c>
      <c r="C56" s="34"/>
    </row>
    <row r="57" spans="1:4" ht="20.149999999999999" customHeight="1" x14ac:dyDescent="0.35">
      <c r="A57" s="16">
        <v>1</v>
      </c>
      <c r="B57" s="4" t="s">
        <v>395</v>
      </c>
      <c r="C57" s="44"/>
    </row>
    <row r="58" spans="1:4" ht="20.149999999999999" customHeight="1" x14ac:dyDescent="0.45">
      <c r="A58" s="13">
        <v>2</v>
      </c>
      <c r="B58" s="14" t="s">
        <v>396</v>
      </c>
      <c r="C58" s="21">
        <f>data!C304</f>
        <v>501207.83918151556</v>
      </c>
      <c r="D58" s="286" t="s">
        <v>1384</v>
      </c>
    </row>
    <row r="59" spans="1:4" ht="20.149999999999999" customHeight="1" x14ac:dyDescent="0.45">
      <c r="A59" s="13">
        <v>3</v>
      </c>
      <c r="B59" s="14" t="s">
        <v>1126</v>
      </c>
      <c r="C59" s="21">
        <f>data!C305</f>
        <v>4871122.4990899507</v>
      </c>
      <c r="D59" s="286" t="s">
        <v>1384</v>
      </c>
    </row>
    <row r="60" spans="1:4" ht="20.149999999999999" customHeight="1" x14ac:dyDescent="0.45">
      <c r="A60" s="13">
        <v>4</v>
      </c>
      <c r="B60" s="14" t="s">
        <v>1127</v>
      </c>
      <c r="C60" s="21">
        <f>data!C306</f>
        <v>30208949.670300353</v>
      </c>
      <c r="D60" s="286" t="s">
        <v>1384</v>
      </c>
    </row>
    <row r="61" spans="1:4" ht="20.149999999999999" customHeight="1" x14ac:dyDescent="0.45">
      <c r="A61" s="13">
        <v>5</v>
      </c>
      <c r="B61" s="14" t="s">
        <v>399</v>
      </c>
      <c r="C61" s="21">
        <f>data!C307</f>
        <v>64397336.125862643</v>
      </c>
      <c r="D61" s="286" t="s">
        <v>1384</v>
      </c>
    </row>
    <row r="62" spans="1:4" ht="20.149999999999999" customHeight="1" x14ac:dyDescent="0.45">
      <c r="A62" s="13">
        <v>6</v>
      </c>
      <c r="B62" s="14" t="s">
        <v>1128</v>
      </c>
      <c r="C62" s="21">
        <f>data!C308</f>
        <v>0</v>
      </c>
      <c r="D62" s="286"/>
    </row>
    <row r="63" spans="1:4" ht="20.149999999999999" customHeight="1" x14ac:dyDescent="0.45">
      <c r="A63" s="13">
        <v>7</v>
      </c>
      <c r="B63" s="14" t="s">
        <v>1129</v>
      </c>
      <c r="C63" s="21">
        <f>data!C309</f>
        <v>75557158.939999998</v>
      </c>
      <c r="D63" s="286" t="s">
        <v>1384</v>
      </c>
    </row>
    <row r="64" spans="1:4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5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5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5" ht="20.149999999999999" customHeight="1" x14ac:dyDescent="0.45">
      <c r="A67" s="13">
        <v>11</v>
      </c>
      <c r="B67" s="14" t="s">
        <v>1130</v>
      </c>
      <c r="C67" s="21">
        <f>data!C313</f>
        <v>5399196.2267623832</v>
      </c>
      <c r="D67" s="286" t="s">
        <v>1384</v>
      </c>
    </row>
    <row r="68" spans="1:5" ht="20.149999999999999" customHeight="1" x14ac:dyDescent="0.35">
      <c r="A68" s="13">
        <v>12</v>
      </c>
      <c r="B68" s="14" t="s">
        <v>1131</v>
      </c>
      <c r="C68" s="21">
        <f>data!D314</f>
        <v>180934971.30119684</v>
      </c>
    </row>
    <row r="69" spans="1:5" ht="20.149999999999999" customHeight="1" x14ac:dyDescent="0.35">
      <c r="A69" s="13">
        <v>13</v>
      </c>
      <c r="B69" s="38"/>
      <c r="C69" s="24"/>
    </row>
    <row r="70" spans="1:5" ht="20.149999999999999" customHeight="1" x14ac:dyDescent="0.35">
      <c r="A70" s="13">
        <v>14</v>
      </c>
      <c r="B70" s="37" t="s">
        <v>1132</v>
      </c>
      <c r="C70" s="36"/>
    </row>
    <row r="71" spans="1:5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5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5" ht="20.149999999999999" customHeight="1" x14ac:dyDescent="0.45">
      <c r="A73" s="13">
        <v>17</v>
      </c>
      <c r="B73" s="14" t="s">
        <v>409</v>
      </c>
      <c r="C73" s="21">
        <f>data!C318</f>
        <v>69549427.694329351</v>
      </c>
      <c r="D73" s="286" t="s">
        <v>1384</v>
      </c>
    </row>
    <row r="74" spans="1:5" ht="20.149999999999999" customHeight="1" x14ac:dyDescent="0.35">
      <c r="A74" s="13">
        <v>18</v>
      </c>
      <c r="B74" s="14" t="s">
        <v>1134</v>
      </c>
      <c r="C74" s="21">
        <f>data!D319</f>
        <v>69549427.694329351</v>
      </c>
    </row>
    <row r="75" spans="1:5" ht="20.149999999999999" customHeight="1" x14ac:dyDescent="0.35">
      <c r="A75" s="13">
        <v>19</v>
      </c>
      <c r="B75" s="38"/>
      <c r="C75" s="24"/>
    </row>
    <row r="76" spans="1:5" ht="20.149999999999999" customHeight="1" x14ac:dyDescent="0.35">
      <c r="A76" s="23">
        <v>20</v>
      </c>
      <c r="B76" s="37" t="s">
        <v>411</v>
      </c>
      <c r="C76" s="36"/>
    </row>
    <row r="77" spans="1:5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5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5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5" ht="20.149999999999999" customHeight="1" x14ac:dyDescent="0.35">
      <c r="A80" s="13">
        <v>24</v>
      </c>
      <c r="B80" s="14" t="s">
        <v>1136</v>
      </c>
      <c r="C80" s="289">
        <f>data!C324</f>
        <v>2147947.674497372</v>
      </c>
      <c r="D80" s="290"/>
      <c r="E80" s="290"/>
    </row>
    <row r="81" spans="1:5" ht="20.149999999999999" customHeight="1" x14ac:dyDescent="0.35">
      <c r="A81" s="13">
        <v>25</v>
      </c>
      <c r="B81" s="14" t="s">
        <v>416</v>
      </c>
      <c r="C81" s="21">
        <f>data!C325</f>
        <v>0</v>
      </c>
      <c r="D81" s="290"/>
      <c r="E81" s="290"/>
    </row>
    <row r="82" spans="1:5" ht="20.149999999999999" customHeight="1" x14ac:dyDescent="0.35">
      <c r="A82" s="13">
        <v>26</v>
      </c>
      <c r="B82" s="14" t="s">
        <v>1137</v>
      </c>
      <c r="C82" s="289">
        <f>data!C326</f>
        <v>73628482.059999987</v>
      </c>
      <c r="D82" s="290"/>
      <c r="E82" s="290"/>
    </row>
    <row r="83" spans="1:5" ht="20.149999999999999" customHeight="1" x14ac:dyDescent="0.35">
      <c r="A83" s="13">
        <v>27</v>
      </c>
      <c r="B83" s="14" t="s">
        <v>418</v>
      </c>
      <c r="C83" s="21">
        <f>data!C327</f>
        <v>-169370.17000000004</v>
      </c>
      <c r="E83" s="290"/>
    </row>
    <row r="84" spans="1:5" ht="20.149999999999999" customHeight="1" x14ac:dyDescent="0.35">
      <c r="A84" s="13">
        <v>28</v>
      </c>
      <c r="B84" s="14" t="s">
        <v>661</v>
      </c>
      <c r="C84" s="21">
        <f>data!D328</f>
        <v>75607059.564497352</v>
      </c>
    </row>
    <row r="85" spans="1:5" ht="20.149999999999999" customHeight="1" x14ac:dyDescent="0.35">
      <c r="A85" s="13">
        <v>29</v>
      </c>
      <c r="B85" s="14" t="s">
        <v>1138</v>
      </c>
      <c r="C85" s="21">
        <f>data!D329</f>
        <v>5399196.2267623832</v>
      </c>
    </row>
    <row r="86" spans="1:5" ht="20.149999999999999" customHeight="1" x14ac:dyDescent="0.35">
      <c r="A86" s="13">
        <v>30</v>
      </c>
      <c r="B86" s="14" t="s">
        <v>1139</v>
      </c>
      <c r="C86" s="21">
        <f>data!D330</f>
        <v>70207863.337734967</v>
      </c>
    </row>
    <row r="87" spans="1:5" ht="20.149999999999999" customHeight="1" x14ac:dyDescent="0.35">
      <c r="A87" s="13">
        <v>31</v>
      </c>
      <c r="B87" s="38"/>
      <c r="C87" s="24"/>
    </row>
    <row r="88" spans="1:5" ht="20.149999999999999" customHeight="1" x14ac:dyDescent="0.35">
      <c r="A88" s="13">
        <v>32</v>
      </c>
      <c r="B88" s="89" t="s">
        <v>1140</v>
      </c>
      <c r="C88" s="21">
        <f>data!C332</f>
        <v>986585732.27201939</v>
      </c>
    </row>
    <row r="89" spans="1:5" ht="20.149999999999999" customHeight="1" x14ac:dyDescent="0.35">
      <c r="A89" s="13">
        <v>33</v>
      </c>
      <c r="B89" s="24"/>
      <c r="C89" s="24"/>
    </row>
    <row r="90" spans="1:5" ht="20.149999999999999" customHeight="1" x14ac:dyDescent="0.35">
      <c r="A90" s="13">
        <v>34</v>
      </c>
      <c r="B90" s="37" t="s">
        <v>1141</v>
      </c>
      <c r="C90" s="36"/>
    </row>
    <row r="91" spans="1:5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5" ht="20.149999999999999" customHeight="1" x14ac:dyDescent="0.35">
      <c r="A92" s="13">
        <v>36</v>
      </c>
      <c r="B92" s="38"/>
      <c r="C92" s="24"/>
    </row>
    <row r="93" spans="1:5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5" ht="20.149999999999999" customHeight="1" x14ac:dyDescent="0.35">
      <c r="A94" s="13">
        <v>38</v>
      </c>
      <c r="B94" s="38"/>
      <c r="C94" s="24"/>
    </row>
    <row r="95" spans="1:5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5" ht="20.149999999999999" customHeight="1" x14ac:dyDescent="0.35">
      <c r="A96" s="13">
        <v>40</v>
      </c>
      <c r="B96" s="38"/>
      <c r="C96" s="24"/>
    </row>
    <row r="97" spans="1:4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4" ht="20.149999999999999" customHeight="1" x14ac:dyDescent="0.35">
      <c r="A98" s="13">
        <v>42</v>
      </c>
      <c r="B98" s="14" t="s">
        <v>1146</v>
      </c>
      <c r="C98" s="24"/>
    </row>
    <row r="99" spans="1:4" ht="20.149999999999999" customHeight="1" x14ac:dyDescent="0.35">
      <c r="A99" s="13">
        <v>43</v>
      </c>
      <c r="B99" s="38"/>
      <c r="C99" s="24"/>
    </row>
    <row r="100" spans="1:4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4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986585732.27201939</v>
      </c>
    </row>
    <row r="102" spans="1:4" ht="20.149999999999999" customHeight="1" x14ac:dyDescent="0.45">
      <c r="A102" s="13">
        <v>46</v>
      </c>
      <c r="B102" s="14" t="s">
        <v>1149</v>
      </c>
      <c r="C102" s="21">
        <f>data!D339</f>
        <v>1307277994.6052804</v>
      </c>
      <c r="D102" s="286" t="s">
        <v>1384</v>
      </c>
    </row>
    <row r="103" spans="1:4" ht="20.149999999999999" customHeight="1" x14ac:dyDescent="0.35"/>
    <row r="104" spans="1:4" ht="20.149999999999999" customHeight="1" x14ac:dyDescent="0.35"/>
    <row r="105" spans="1:4" ht="20.149999999999999" customHeight="1" x14ac:dyDescent="0.35">
      <c r="A105" s="4" t="s">
        <v>1150</v>
      </c>
      <c r="B105" s="5"/>
      <c r="C105" s="6"/>
    </row>
    <row r="106" spans="1:4" ht="20.149999999999999" customHeight="1" x14ac:dyDescent="0.35">
      <c r="A106" s="45"/>
      <c r="B106" s="8"/>
      <c r="C106" s="167" t="s">
        <v>1151</v>
      </c>
    </row>
    <row r="107" spans="1:4" ht="20.149999999999999" customHeight="1" x14ac:dyDescent="0.35">
      <c r="A107" s="29" t="str">
        <f>"HOSPITAL: "&amp;data!C84</f>
        <v>HOSPITAL: St Michael Medical Center</v>
      </c>
      <c r="B107" s="30"/>
      <c r="C107" s="31" t="str">
        <f>" FYE: "&amp;data!C82</f>
        <v xml:space="preserve"> FYE: 06/30/2021</v>
      </c>
    </row>
    <row r="108" spans="1:4" ht="20.149999999999999" customHeight="1" x14ac:dyDescent="0.35">
      <c r="A108" s="32"/>
      <c r="B108" s="46"/>
      <c r="C108" s="47"/>
    </row>
    <row r="109" spans="1:4" ht="20.149999999999999" customHeight="1" x14ac:dyDescent="0.35">
      <c r="A109" s="13">
        <v>1</v>
      </c>
      <c r="B109" s="37" t="s">
        <v>1152</v>
      </c>
      <c r="C109" s="36"/>
    </row>
    <row r="110" spans="1:4" ht="20.149999999999999" customHeight="1" x14ac:dyDescent="0.45">
      <c r="A110" s="13">
        <v>2</v>
      </c>
      <c r="B110" s="14" t="s">
        <v>428</v>
      </c>
      <c r="C110" s="21">
        <f>data!C359</f>
        <v>1135483004.1700001</v>
      </c>
      <c r="D110" s="286" t="s">
        <v>1384</v>
      </c>
    </row>
    <row r="111" spans="1:4" ht="20.149999999999999" customHeight="1" x14ac:dyDescent="0.35">
      <c r="A111" s="13">
        <v>3</v>
      </c>
      <c r="B111" s="14" t="s">
        <v>429</v>
      </c>
      <c r="C111" s="21">
        <f>data!C360</f>
        <v>1825513917.3199999</v>
      </c>
    </row>
    <row r="112" spans="1:4" ht="20.149999999999999" customHeight="1" x14ac:dyDescent="0.45">
      <c r="A112" s="13">
        <v>4</v>
      </c>
      <c r="B112" s="14" t="s">
        <v>1153</v>
      </c>
      <c r="C112" s="21">
        <f>data!D361</f>
        <v>2960996921.4899998</v>
      </c>
      <c r="D112" s="286" t="s">
        <v>1384</v>
      </c>
    </row>
    <row r="113" spans="1:4" ht="20.149999999999999" customHeight="1" x14ac:dyDescent="0.35">
      <c r="A113" s="13">
        <v>5</v>
      </c>
      <c r="B113" s="38"/>
      <c r="C113" s="24"/>
    </row>
    <row r="114" spans="1:4" ht="20.149999999999999" customHeight="1" x14ac:dyDescent="0.35">
      <c r="A114" s="13">
        <v>6</v>
      </c>
      <c r="B114" s="37" t="s">
        <v>1154</v>
      </c>
      <c r="C114" s="36"/>
    </row>
    <row r="115" spans="1:4" ht="20.149999999999999" customHeight="1" x14ac:dyDescent="0.45">
      <c r="A115" s="13">
        <v>7</v>
      </c>
      <c r="B115" s="269" t="s">
        <v>450</v>
      </c>
      <c r="C115" s="48">
        <f>data!C363</f>
        <v>11723231.5</v>
      </c>
      <c r="D115" s="286" t="s">
        <v>1384</v>
      </c>
    </row>
    <row r="116" spans="1:4" ht="20.149999999999999" customHeight="1" x14ac:dyDescent="0.45">
      <c r="A116" s="13">
        <v>8</v>
      </c>
      <c r="B116" s="14" t="s">
        <v>432</v>
      </c>
      <c r="C116" s="48">
        <f>data!C364</f>
        <v>2217615683.0300002</v>
      </c>
      <c r="D116" s="286" t="s">
        <v>1384</v>
      </c>
    </row>
    <row r="117" spans="1:4" ht="20.149999999999999" customHeight="1" x14ac:dyDescent="0.45">
      <c r="A117" s="13">
        <v>9</v>
      </c>
      <c r="B117" s="14" t="s">
        <v>1155</v>
      </c>
      <c r="C117" s="48">
        <f>data!C365</f>
        <v>14733576.800000001</v>
      </c>
      <c r="D117" s="286" t="s">
        <v>1384</v>
      </c>
    </row>
    <row r="118" spans="1:4" ht="20.149999999999999" customHeight="1" x14ac:dyDescent="0.45">
      <c r="A118" s="13">
        <v>10</v>
      </c>
      <c r="B118" s="14" t="s">
        <v>1156</v>
      </c>
      <c r="C118" s="48">
        <f>data!C366</f>
        <v>15943302.430000002</v>
      </c>
      <c r="D118" s="286" t="s">
        <v>1384</v>
      </c>
    </row>
    <row r="119" spans="1:4" ht="20.149999999999999" customHeight="1" x14ac:dyDescent="0.35">
      <c r="A119" s="13">
        <v>11</v>
      </c>
      <c r="B119" s="14" t="s">
        <v>1099</v>
      </c>
      <c r="C119" s="48">
        <f>data!D367</f>
        <v>2260015793.7600002</v>
      </c>
    </row>
    <row r="120" spans="1:4" ht="20.149999999999999" customHeight="1" x14ac:dyDescent="0.35">
      <c r="A120" s="13">
        <v>12</v>
      </c>
      <c r="B120" s="14" t="s">
        <v>1157</v>
      </c>
      <c r="C120" s="48">
        <f>data!D368</f>
        <v>700981127.72999954</v>
      </c>
    </row>
    <row r="121" spans="1:4" ht="20.149999999999999" customHeight="1" x14ac:dyDescent="0.35">
      <c r="A121" s="13">
        <v>13</v>
      </c>
      <c r="B121" s="38"/>
      <c r="C121" s="24"/>
    </row>
    <row r="122" spans="1:4" ht="20.149999999999999" customHeight="1" x14ac:dyDescent="0.35">
      <c r="A122" s="13">
        <v>14</v>
      </c>
      <c r="B122" s="37" t="s">
        <v>436</v>
      </c>
      <c r="C122" s="36"/>
    </row>
    <row r="123" spans="1:4" ht="20.149999999999999" customHeight="1" x14ac:dyDescent="0.35">
      <c r="A123" s="13">
        <v>15</v>
      </c>
      <c r="B123" s="14" t="s">
        <v>437</v>
      </c>
      <c r="C123" s="48">
        <f>data!C370</f>
        <v>20760979.18</v>
      </c>
    </row>
    <row r="124" spans="1:4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4" ht="20.149999999999999" customHeight="1" x14ac:dyDescent="0.35">
      <c r="A125" s="13">
        <v>17</v>
      </c>
      <c r="B125" s="14" t="s">
        <v>1158</v>
      </c>
      <c r="C125" s="48">
        <f>data!D372</f>
        <v>20760979.18</v>
      </c>
    </row>
    <row r="126" spans="1:4" ht="20.149999999999999" customHeight="1" x14ac:dyDescent="0.45">
      <c r="A126" s="13">
        <v>18</v>
      </c>
      <c r="B126" s="14" t="s">
        <v>1159</v>
      </c>
      <c r="C126" s="48">
        <f>data!D373</f>
        <v>721742106.90999949</v>
      </c>
      <c r="D126" s="286" t="s">
        <v>1384</v>
      </c>
    </row>
    <row r="127" spans="1:4" ht="20.149999999999999" customHeight="1" x14ac:dyDescent="0.35">
      <c r="A127" s="13">
        <v>19</v>
      </c>
      <c r="B127" s="38"/>
      <c r="C127" s="24"/>
    </row>
    <row r="128" spans="1:4" ht="20.149999999999999" customHeight="1" x14ac:dyDescent="0.35">
      <c r="A128" s="13">
        <v>20</v>
      </c>
      <c r="B128" s="37" t="s">
        <v>1160</v>
      </c>
      <c r="C128" s="36"/>
    </row>
    <row r="129" spans="1:4" ht="20.149999999999999" customHeight="1" x14ac:dyDescent="0.45">
      <c r="A129" s="13">
        <v>21</v>
      </c>
      <c r="B129" s="14" t="s">
        <v>442</v>
      </c>
      <c r="C129" s="48">
        <f>data!C378</f>
        <v>221988497.43000001</v>
      </c>
      <c r="D129" s="286" t="s">
        <v>1384</v>
      </c>
    </row>
    <row r="130" spans="1:4" ht="20.149999999999999" customHeight="1" x14ac:dyDescent="0.45">
      <c r="A130" s="13">
        <v>22</v>
      </c>
      <c r="B130" s="14" t="s">
        <v>3</v>
      </c>
      <c r="C130" s="48">
        <f>data!C379</f>
        <v>48940120.770000003</v>
      </c>
      <c r="D130" s="286" t="s">
        <v>1384</v>
      </c>
    </row>
    <row r="131" spans="1:4" ht="20.149999999999999" customHeight="1" x14ac:dyDescent="0.45">
      <c r="A131" s="13">
        <v>23</v>
      </c>
      <c r="B131" s="14" t="s">
        <v>236</v>
      </c>
      <c r="C131" s="48">
        <f>data!C380</f>
        <v>42739153.950000003</v>
      </c>
      <c r="D131" s="286" t="s">
        <v>1384</v>
      </c>
    </row>
    <row r="132" spans="1:4" ht="20.149999999999999" customHeight="1" x14ac:dyDescent="0.45">
      <c r="A132" s="13">
        <v>24</v>
      </c>
      <c r="B132" s="14" t="s">
        <v>237</v>
      </c>
      <c r="C132" s="48">
        <f>data!C381</f>
        <v>115937557.19</v>
      </c>
      <c r="D132" s="286" t="s">
        <v>1384</v>
      </c>
    </row>
    <row r="133" spans="1:4" ht="20.149999999999999" customHeight="1" x14ac:dyDescent="0.45">
      <c r="A133" s="13">
        <v>25</v>
      </c>
      <c r="B133" s="14" t="s">
        <v>1161</v>
      </c>
      <c r="C133" s="48">
        <f>data!C382</f>
        <v>4843677.04</v>
      </c>
      <c r="D133" s="286" t="s">
        <v>1384</v>
      </c>
    </row>
    <row r="134" spans="1:4" ht="20.149999999999999" customHeight="1" x14ac:dyDescent="0.45">
      <c r="A134" s="13">
        <v>26</v>
      </c>
      <c r="B134" s="14" t="s">
        <v>1162</v>
      </c>
      <c r="C134" s="48">
        <f>data!C383</f>
        <v>187316984.70000002</v>
      </c>
      <c r="D134" s="286" t="s">
        <v>1384</v>
      </c>
    </row>
    <row r="135" spans="1:4" ht="20.149999999999999" customHeight="1" x14ac:dyDescent="0.45">
      <c r="A135" s="13">
        <v>27</v>
      </c>
      <c r="B135" s="14" t="s">
        <v>6</v>
      </c>
      <c r="C135" s="48">
        <f>data!C384</f>
        <v>62311264.170000002</v>
      </c>
      <c r="D135" s="286" t="s">
        <v>1384</v>
      </c>
    </row>
    <row r="136" spans="1:4" ht="20.149999999999999" customHeight="1" x14ac:dyDescent="0.45">
      <c r="A136" s="13">
        <v>28</v>
      </c>
      <c r="B136" s="14" t="s">
        <v>1163</v>
      </c>
      <c r="C136" s="48">
        <f>data!C385</f>
        <v>15248695.390000001</v>
      </c>
      <c r="D136" s="286" t="s">
        <v>1384</v>
      </c>
    </row>
    <row r="137" spans="1:4" ht="20.149999999999999" customHeight="1" x14ac:dyDescent="0.45">
      <c r="A137" s="13">
        <v>29</v>
      </c>
      <c r="B137" s="14" t="s">
        <v>447</v>
      </c>
      <c r="C137" s="48">
        <f>data!C386</f>
        <v>6275699.6799999997</v>
      </c>
      <c r="D137" s="286" t="s">
        <v>1384</v>
      </c>
    </row>
    <row r="138" spans="1:4" ht="20.149999999999999" customHeight="1" x14ac:dyDescent="0.45">
      <c r="A138" s="13">
        <v>30</v>
      </c>
      <c r="B138" s="14" t="s">
        <v>1164</v>
      </c>
      <c r="C138" s="48">
        <f>data!C387</f>
        <v>18120264.73</v>
      </c>
      <c r="D138" s="286" t="s">
        <v>1384</v>
      </c>
    </row>
    <row r="139" spans="1:4" ht="20.149999999999999" customHeight="1" x14ac:dyDescent="0.45">
      <c r="A139" s="13">
        <v>31</v>
      </c>
      <c r="B139" s="14" t="s">
        <v>449</v>
      </c>
      <c r="C139" s="48">
        <f>data!C388</f>
        <v>-3760601.31</v>
      </c>
      <c r="D139" s="286" t="s">
        <v>1384</v>
      </c>
    </row>
    <row r="140" spans="1:4" ht="20.149999999999999" customHeight="1" x14ac:dyDescent="0.35">
      <c r="A140" s="13">
        <v>32</v>
      </c>
      <c r="B140" s="14" t="s">
        <v>241</v>
      </c>
      <c r="C140" s="48">
        <f>data!C389</f>
        <v>3022011.7200000286</v>
      </c>
    </row>
    <row r="141" spans="1:4" ht="20.149999999999999" customHeight="1" x14ac:dyDescent="0.45">
      <c r="A141" s="13">
        <v>34</v>
      </c>
      <c r="B141" s="14" t="s">
        <v>1165</v>
      </c>
      <c r="C141" s="48">
        <f>data!D390</f>
        <v>722983325.46000004</v>
      </c>
      <c r="D141" s="286" t="s">
        <v>1384</v>
      </c>
    </row>
    <row r="142" spans="1:4" ht="20.149999999999999" customHeight="1" x14ac:dyDescent="0.35">
      <c r="A142" s="13">
        <v>35</v>
      </c>
      <c r="B142" s="14" t="s">
        <v>1166</v>
      </c>
      <c r="C142" s="48">
        <f>data!D391</f>
        <v>-1241218.5500005484</v>
      </c>
    </row>
    <row r="143" spans="1:4" ht="20.149999999999999" customHeight="1" x14ac:dyDescent="0.35">
      <c r="A143" s="13">
        <v>36</v>
      </c>
      <c r="B143" s="38"/>
      <c r="C143" s="24"/>
    </row>
    <row r="144" spans="1:4" ht="20.149999999999999" customHeight="1" x14ac:dyDescent="0.45">
      <c r="A144" s="13">
        <v>37</v>
      </c>
      <c r="B144" s="14" t="s">
        <v>1167</v>
      </c>
      <c r="C144" s="48">
        <f>data!C392</f>
        <v>91183471.719999999</v>
      </c>
      <c r="D144" s="286" t="s">
        <v>1384</v>
      </c>
    </row>
    <row r="145" spans="1:4" ht="20.149999999999999" customHeight="1" x14ac:dyDescent="0.35">
      <c r="A145" s="13">
        <v>38</v>
      </c>
      <c r="B145" s="38"/>
      <c r="C145" s="24"/>
    </row>
    <row r="146" spans="1:4" ht="20.149999999999999" customHeight="1" x14ac:dyDescent="0.45">
      <c r="A146" s="13">
        <v>39</v>
      </c>
      <c r="B146" s="14" t="s">
        <v>1168</v>
      </c>
      <c r="C146" s="21">
        <f>data!D393</f>
        <v>89942253.16999945</v>
      </c>
      <c r="D146" s="286" t="s">
        <v>1384</v>
      </c>
    </row>
    <row r="147" spans="1:4" ht="20.149999999999999" customHeight="1" x14ac:dyDescent="0.35">
      <c r="A147" s="13">
        <v>40</v>
      </c>
      <c r="B147" s="38"/>
      <c r="C147" s="24"/>
    </row>
    <row r="148" spans="1:4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4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4" ht="20.149999999999999" customHeight="1" x14ac:dyDescent="0.35">
      <c r="A150" s="13">
        <v>43</v>
      </c>
      <c r="B150" s="38"/>
      <c r="C150" s="24"/>
    </row>
    <row r="151" spans="1:4" ht="20.149999999999999" customHeight="1" x14ac:dyDescent="0.35">
      <c r="A151" s="13">
        <v>44</v>
      </c>
      <c r="B151" s="14" t="s">
        <v>1171</v>
      </c>
      <c r="C151" s="48">
        <f>data!D396</f>
        <v>89942253.16999945</v>
      </c>
    </row>
    <row r="152" spans="1:4" ht="20.149999999999999" customHeight="1" x14ac:dyDescent="0.35">
      <c r="A152" s="40">
        <v>45</v>
      </c>
      <c r="B152" s="49" t="s">
        <v>1172</v>
      </c>
      <c r="C152" s="24"/>
    </row>
    <row r="153" spans="1:4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384"/>
  <sheetViews>
    <sheetView showGridLines="0" zoomScale="65" workbookViewId="0">
      <selection activeCell="M10" sqref="M10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1" width="8.9375" style="78"/>
    <col min="12" max="12" width="12" style="78" bestFit="1" customWidth="1"/>
    <col min="13" max="16384" width="8.9375" style="78"/>
  </cols>
  <sheetData>
    <row r="1" spans="1:18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8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8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8" ht="20.149999999999999" customHeight="1" x14ac:dyDescent="0.35">
      <c r="A4" s="79" t="str">
        <f>"HOSPITAL NAME: "&amp;data!C84</f>
        <v>HOSPITAL NAME: St Michael Medical Center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8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8" ht="20.149999999999999" customHeight="1" x14ac:dyDescent="0.4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  <c r="K6" s="296"/>
      <c r="L6" s="296"/>
      <c r="M6" s="296"/>
      <c r="N6" s="296"/>
      <c r="O6" s="296"/>
      <c r="P6" s="296"/>
      <c r="Q6" s="297"/>
    </row>
    <row r="7" spans="1:18" ht="20.149999999999999" customHeight="1" x14ac:dyDescent="0.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  <c r="K7" s="294"/>
      <c r="L7" s="293"/>
      <c r="M7" s="293"/>
      <c r="N7" s="293"/>
      <c r="O7" s="293"/>
    </row>
    <row r="8" spans="1:18" ht="20.149999999999999" customHeight="1" x14ac:dyDescent="0.4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  <c r="K8" s="291"/>
      <c r="L8" s="291"/>
      <c r="M8" s="291"/>
      <c r="N8" s="291"/>
      <c r="O8" s="291"/>
      <c r="P8" s="291"/>
      <c r="Q8" s="292"/>
      <c r="R8" s="292"/>
    </row>
    <row r="9" spans="1:18" ht="20.149999999999999" customHeight="1" x14ac:dyDescent="0.35">
      <c r="A9" s="23">
        <v>4</v>
      </c>
      <c r="B9" s="14" t="s">
        <v>233</v>
      </c>
      <c r="C9" s="14">
        <f>data!C59</f>
        <v>6180</v>
      </c>
      <c r="D9" s="14">
        <f>data!D59</f>
        <v>0</v>
      </c>
      <c r="E9" s="14">
        <f>data!E59</f>
        <v>55788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8" ht="20.149999999999999" customHeight="1" x14ac:dyDescent="0.35">
      <c r="A10" s="23">
        <v>5</v>
      </c>
      <c r="B10" s="14" t="s">
        <v>234</v>
      </c>
      <c r="C10" s="26">
        <f>data!C60</f>
        <v>92.802197115384615</v>
      </c>
      <c r="D10" s="26">
        <f>data!D60</f>
        <v>0</v>
      </c>
      <c r="E10" s="26">
        <f>data!E60</f>
        <v>344.17919711538445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8" ht="20.149999999999999" customHeight="1" x14ac:dyDescent="0.35">
      <c r="A11" s="23">
        <v>6</v>
      </c>
      <c r="B11" s="14" t="s">
        <v>235</v>
      </c>
      <c r="C11" s="14">
        <f>data!C61</f>
        <v>11331865.249999994</v>
      </c>
      <c r="D11" s="14">
        <f>data!D61</f>
        <v>0</v>
      </c>
      <c r="E11" s="14">
        <f>data!E61</f>
        <v>34500567.939999983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8" ht="20.149999999999999" customHeight="1" x14ac:dyDescent="0.35">
      <c r="A12" s="23">
        <v>7</v>
      </c>
      <c r="B12" s="14" t="s">
        <v>3</v>
      </c>
      <c r="C12" s="14">
        <f>data!C62</f>
        <v>2499999</v>
      </c>
      <c r="D12" s="14">
        <f>data!D62</f>
        <v>0</v>
      </c>
      <c r="E12" s="14">
        <f>data!E62</f>
        <v>7602248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8" ht="20.149999999999999" customHeight="1" x14ac:dyDescent="0.35">
      <c r="A13" s="23">
        <v>8</v>
      </c>
      <c r="B13" s="14" t="s">
        <v>236</v>
      </c>
      <c r="C13" s="14">
        <f>data!C63</f>
        <v>1035854.08</v>
      </c>
      <c r="D13" s="14">
        <f>data!D63</f>
        <v>0</v>
      </c>
      <c r="E13" s="14">
        <f>data!E63</f>
        <v>5274570.32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8" ht="20.149999999999999" customHeight="1" x14ac:dyDescent="0.35">
      <c r="A14" s="23">
        <v>9</v>
      </c>
      <c r="B14" s="14" t="s">
        <v>237</v>
      </c>
      <c r="C14" s="14">
        <f>data!C64</f>
        <v>1250551.2899999993</v>
      </c>
      <c r="D14" s="14">
        <f>data!D64</f>
        <v>0</v>
      </c>
      <c r="E14" s="14">
        <f>data!E64</f>
        <v>2021268.4799999991</v>
      </c>
      <c r="F14" s="14">
        <f>data!F64</f>
        <v>0</v>
      </c>
      <c r="G14" s="14">
        <f>data!G64</f>
        <v>0</v>
      </c>
      <c r="H14" s="14">
        <f>data!H64</f>
        <v>9.65</v>
      </c>
      <c r="I14" s="14">
        <f>data!I64</f>
        <v>0</v>
      </c>
    </row>
    <row r="15" spans="1:18" ht="20.149999999999999" customHeight="1" x14ac:dyDescent="0.35">
      <c r="A15" s="23">
        <v>10</v>
      </c>
      <c r="B15" s="14" t="s">
        <v>444</v>
      </c>
      <c r="C15" s="14">
        <f>data!C65</f>
        <v>1336.76</v>
      </c>
      <c r="D15" s="14">
        <f>data!D65</f>
        <v>0</v>
      </c>
      <c r="E15" s="14">
        <f>data!E65</f>
        <v>12041.91</v>
      </c>
      <c r="F15" s="14">
        <f>data!F65</f>
        <v>0</v>
      </c>
      <c r="G15" s="14">
        <f>data!G65</f>
        <v>0</v>
      </c>
      <c r="H15" s="14">
        <f>data!H65</f>
        <v>303.76</v>
      </c>
      <c r="I15" s="14">
        <f>data!I65</f>
        <v>0</v>
      </c>
      <c r="M15" s="264"/>
    </row>
    <row r="16" spans="1:18" ht="20.149999999999999" customHeight="1" x14ac:dyDescent="0.35">
      <c r="A16" s="23">
        <v>11</v>
      </c>
      <c r="B16" s="14" t="s">
        <v>445</v>
      </c>
      <c r="C16" s="14">
        <f>data!C66</f>
        <v>61455.18</v>
      </c>
      <c r="D16" s="14">
        <f>data!D66</f>
        <v>0</v>
      </c>
      <c r="E16" s="14">
        <f>data!E66</f>
        <v>1149384.49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2365210</v>
      </c>
      <c r="D17" s="14">
        <f>data!D67</f>
        <v>0</v>
      </c>
      <c r="E17" s="14">
        <f>data!E67</f>
        <v>7454166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15606.8</v>
      </c>
      <c r="D18" s="14">
        <f>data!D68</f>
        <v>0</v>
      </c>
      <c r="E18" s="14">
        <f>data!E68</f>
        <v>32604.47</v>
      </c>
      <c r="F18" s="14">
        <f>data!F68</f>
        <v>0</v>
      </c>
      <c r="G18" s="14">
        <f>data!G68</f>
        <v>0</v>
      </c>
      <c r="H18" s="14">
        <f>data!H68</f>
        <v>253.5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9617.8000000000011</v>
      </c>
      <c r="D19" s="14">
        <f>data!D69</f>
        <v>0</v>
      </c>
      <c r="E19" s="14">
        <f>data!E69</f>
        <v>106972.71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-245</v>
      </c>
      <c r="D20" s="14">
        <f>-data!D70</f>
        <v>0</v>
      </c>
      <c r="E20" s="14">
        <f>-data!E70</f>
        <v>-10400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18571251.159999996</v>
      </c>
      <c r="D21" s="14">
        <f>data!D71</f>
        <v>0</v>
      </c>
      <c r="E21" s="14">
        <f>data!E71</f>
        <v>58143424.319999978</v>
      </c>
      <c r="F21" s="14">
        <f>data!F71</f>
        <v>0</v>
      </c>
      <c r="G21" s="14">
        <f>data!G71</f>
        <v>0</v>
      </c>
      <c r="H21" s="14">
        <f>data!H71</f>
        <v>566.91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8038990</v>
      </c>
      <c r="D23" s="48">
        <f>+data!M669</f>
        <v>0</v>
      </c>
      <c r="E23" s="48">
        <f>+data!M670</f>
        <v>31086885</v>
      </c>
      <c r="F23" s="48">
        <f>+data!M671</f>
        <v>0</v>
      </c>
      <c r="G23" s="48">
        <f>+data!M672</f>
        <v>0</v>
      </c>
      <c r="H23" s="48">
        <f>+data!M673</f>
        <v>82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67255596.099999994</v>
      </c>
      <c r="D24" s="14">
        <f>data!D73</f>
        <v>0</v>
      </c>
      <c r="E24" s="14">
        <f>data!E73</f>
        <v>204725177.83000001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1068574.2300000002</v>
      </c>
      <c r="D25" s="14">
        <f>data!D74</f>
        <v>0</v>
      </c>
      <c r="E25" s="14">
        <f>data!E74</f>
        <v>24776735.469999995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68324170.329999998</v>
      </c>
      <c r="D26" s="14">
        <f>data!D75</f>
        <v>0</v>
      </c>
      <c r="E26" s="14">
        <f>data!E75</f>
        <v>229501913.30000001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25100</v>
      </c>
      <c r="D28" s="14">
        <f>data!D76</f>
        <v>0</v>
      </c>
      <c r="E28" s="14">
        <f>data!E76</f>
        <v>82616.5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19476</v>
      </c>
      <c r="D29" s="14">
        <f>data!D77</f>
        <v>0</v>
      </c>
      <c r="E29" s="14">
        <f>data!E77</f>
        <v>166548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8075.4837646565311</v>
      </c>
      <c r="D30" s="14">
        <f>data!D78</f>
        <v>0</v>
      </c>
      <c r="E30" s="14">
        <f>data!E78</f>
        <v>26580.406551503835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141816.47</v>
      </c>
      <c r="D31" s="14">
        <f>data!D79</f>
        <v>0</v>
      </c>
      <c r="E31" s="14">
        <f>data!E79</f>
        <v>436228.07999999996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61.331187499999992</v>
      </c>
      <c r="D32" s="84">
        <f>data!D80</f>
        <v>0</v>
      </c>
      <c r="E32" s="84">
        <f>data!E80</f>
        <v>235.83417788461534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12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12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12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12" ht="20.149999999999999" customHeight="1" x14ac:dyDescent="0.35">
      <c r="A36" s="79" t="str">
        <f>"HOSPITAL NAME: "&amp;data!C84</f>
        <v>HOSPITAL NAME: St Michael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12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12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12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12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12" ht="20.149999999999999" customHeight="1" x14ac:dyDescent="0.4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287">
        <f>data!O59</f>
        <v>2625</v>
      </c>
      <c r="I41" s="14">
        <f>data!P59</f>
        <v>1038094</v>
      </c>
      <c r="K41" s="288"/>
      <c r="L41" s="288"/>
    </row>
    <row r="42" spans="1:12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70.859524038461558</v>
      </c>
      <c r="I42" s="26">
        <f>data!P60</f>
        <v>102.63601442307696</v>
      </c>
    </row>
    <row r="43" spans="1:12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7902289.4400000004</v>
      </c>
      <c r="I43" s="14">
        <f>data!P61</f>
        <v>12045359.770000001</v>
      </c>
    </row>
    <row r="44" spans="1:12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1742172</v>
      </c>
      <c r="I44" s="14">
        <f>data!P62</f>
        <v>2655666</v>
      </c>
    </row>
    <row r="45" spans="1:12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2458790.29</v>
      </c>
      <c r="I45" s="14">
        <f>data!P63</f>
        <v>3056509.42</v>
      </c>
    </row>
    <row r="46" spans="1:12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864286.83</v>
      </c>
      <c r="I46" s="14">
        <f>data!P64</f>
        <v>24147561.519999992</v>
      </c>
    </row>
    <row r="47" spans="1:12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3257.3</v>
      </c>
      <c r="I47" s="14">
        <f>data!P65</f>
        <v>8487.0899999999983</v>
      </c>
    </row>
    <row r="48" spans="1:12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633737.49</v>
      </c>
      <c r="I48" s="14">
        <f>data!P66</f>
        <v>2819339.5300000003</v>
      </c>
    </row>
    <row r="49" spans="1:11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1525926</v>
      </c>
      <c r="I49" s="14">
        <f>data!P67</f>
        <v>5488362</v>
      </c>
    </row>
    <row r="50" spans="1:11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9979.68</v>
      </c>
      <c r="I50" s="14">
        <f>data!P68</f>
        <v>1516831.2899999996</v>
      </c>
    </row>
    <row r="51" spans="1:11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18835.809999999998</v>
      </c>
      <c r="I51" s="14">
        <f>data!P69</f>
        <v>157996.72000000003</v>
      </c>
    </row>
    <row r="52" spans="1:11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-200000</v>
      </c>
    </row>
    <row r="53" spans="1:11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15159274.840000002</v>
      </c>
      <c r="I53" s="14">
        <f>data!P71</f>
        <v>51696113.339999996</v>
      </c>
    </row>
    <row r="54" spans="1:11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11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6487959</v>
      </c>
      <c r="I55" s="48">
        <f>+data!M681</f>
        <v>21980144</v>
      </c>
    </row>
    <row r="56" spans="1:11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71874981.929999992</v>
      </c>
      <c r="I56" s="14">
        <f>data!P73</f>
        <v>259825366.99000004</v>
      </c>
    </row>
    <row r="57" spans="1:11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5189596.26</v>
      </c>
      <c r="I57" s="14">
        <f>data!P74</f>
        <v>326756208.95000011</v>
      </c>
    </row>
    <row r="58" spans="1:11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77064578.189999998</v>
      </c>
      <c r="I58" s="14">
        <f>data!P75</f>
        <v>586581575.94000018</v>
      </c>
    </row>
    <row r="59" spans="1:11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11" ht="20.149999999999999" customHeight="1" x14ac:dyDescent="0.4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16007.5</v>
      </c>
      <c r="I60" s="14">
        <f>data!P76</f>
        <v>46958.5</v>
      </c>
      <c r="K60" s="288"/>
    </row>
    <row r="61" spans="1:11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17354</v>
      </c>
      <c r="I61" s="14">
        <f>data!P77</f>
        <v>960</v>
      </c>
    </row>
    <row r="62" spans="1:11" ht="20.149999999999999" customHeight="1" x14ac:dyDescent="0.4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5150.1317275991805</v>
      </c>
      <c r="I62" s="14">
        <f>data!P78</f>
        <v>15108.071886957119</v>
      </c>
      <c r="K62" s="288"/>
    </row>
    <row r="63" spans="1:11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87911.31</v>
      </c>
      <c r="I63" s="14">
        <f>data!P79</f>
        <v>375722.05</v>
      </c>
    </row>
    <row r="64" spans="1:11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49.807490384615384</v>
      </c>
      <c r="I64" s="26">
        <f>data!P80</f>
        <v>39.330298076923071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St Michael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34655</v>
      </c>
      <c r="D73" s="48">
        <f>data!R59</f>
        <v>963585</v>
      </c>
      <c r="E73" s="212"/>
      <c r="F73" s="212"/>
      <c r="G73" s="14">
        <f>data!U59</f>
        <v>1326106</v>
      </c>
      <c r="H73" s="14">
        <f>data!V59</f>
        <v>8370</v>
      </c>
      <c r="I73" s="14">
        <f>data!W59</f>
        <v>5192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45.261865384615383</v>
      </c>
      <c r="D74" s="26">
        <f>data!R60</f>
        <v>3.375879807692308</v>
      </c>
      <c r="E74" s="26">
        <f>data!S60</f>
        <v>25.533701923076926</v>
      </c>
      <c r="F74" s="26">
        <f>data!T60</f>
        <v>0</v>
      </c>
      <c r="G74" s="26">
        <f>data!U60</f>
        <v>53.684721153846155</v>
      </c>
      <c r="H74" s="26">
        <f>data!V60</f>
        <v>3.8568509615384619</v>
      </c>
      <c r="I74" s="26">
        <f>data!W60</f>
        <v>3.9452451923076928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5248605.9299999978</v>
      </c>
      <c r="D75" s="14">
        <f>data!R61</f>
        <v>387980.6</v>
      </c>
      <c r="E75" s="14">
        <f>data!S61</f>
        <v>1335815.03</v>
      </c>
      <c r="F75" s="14">
        <f>data!T61</f>
        <v>0</v>
      </c>
      <c r="G75" s="14">
        <f>data!U61</f>
        <v>4887266.0300000021</v>
      </c>
      <c r="H75" s="14">
        <f>data!V61</f>
        <v>602548.49000000011</v>
      </c>
      <c r="I75" s="14">
        <f>data!W61</f>
        <v>731634.32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1156500</v>
      </c>
      <c r="D76" s="14">
        <f>data!R62</f>
        <v>85513</v>
      </c>
      <c r="E76" s="14">
        <f>data!S62</f>
        <v>294076</v>
      </c>
      <c r="F76" s="14">
        <f>data!T62</f>
        <v>0</v>
      </c>
      <c r="G76" s="14">
        <f>data!U62</f>
        <v>1076667</v>
      </c>
      <c r="H76" s="14">
        <f>data!V62</f>
        <v>133003</v>
      </c>
      <c r="I76" s="14">
        <f>data!W62</f>
        <v>161067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219694.72</v>
      </c>
      <c r="E77" s="14">
        <f>data!S63</f>
        <v>0</v>
      </c>
      <c r="F77" s="14">
        <f>data!T63</f>
        <v>0</v>
      </c>
      <c r="G77" s="14">
        <f>data!U63</f>
        <v>36428.39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456927.16</v>
      </c>
      <c r="D78" s="14">
        <f>data!R64</f>
        <v>393117.14</v>
      </c>
      <c r="E78" s="14">
        <f>data!S64</f>
        <v>-1810798.5799999998</v>
      </c>
      <c r="F78" s="14">
        <f>data!T64</f>
        <v>0</v>
      </c>
      <c r="G78" s="14">
        <f>data!U64</f>
        <v>5424372.5099999979</v>
      </c>
      <c r="H78" s="14">
        <f>data!V64</f>
        <v>239366.74999999997</v>
      </c>
      <c r="I78" s="14">
        <f>data!W64</f>
        <v>58664.909999999989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3242.04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196.98</v>
      </c>
      <c r="H79" s="14">
        <f>data!V65</f>
        <v>14.7</v>
      </c>
      <c r="I79" s="14">
        <f>data!W65</f>
        <v>392.89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16456.439999999999</v>
      </c>
      <c r="D80" s="14">
        <f>data!R66</f>
        <v>1248028.25</v>
      </c>
      <c r="E80" s="14">
        <f>data!S66</f>
        <v>396637.78851491999</v>
      </c>
      <c r="F80" s="14">
        <f>data!T66</f>
        <v>191573.68</v>
      </c>
      <c r="G80" s="14">
        <f>data!U66</f>
        <v>6582494.8200000003</v>
      </c>
      <c r="H80" s="14">
        <f>data!V66</f>
        <v>94894.76</v>
      </c>
      <c r="I80" s="14">
        <f>data!W66</f>
        <v>28726.999999999996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388975</v>
      </c>
      <c r="D81" s="14">
        <f>data!R67</f>
        <v>5187</v>
      </c>
      <c r="E81" s="14">
        <f>data!S67</f>
        <v>1148517</v>
      </c>
      <c r="F81" s="14">
        <f>data!T67</f>
        <v>0</v>
      </c>
      <c r="G81" s="14">
        <f>data!U67</f>
        <v>1107941</v>
      </c>
      <c r="H81" s="14">
        <f>data!V67</f>
        <v>88877</v>
      </c>
      <c r="I81" s="14">
        <f>data!W67</f>
        <v>184501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2370.02</v>
      </c>
      <c r="D82" s="14">
        <f>data!R68</f>
        <v>13863.82</v>
      </c>
      <c r="E82" s="14">
        <f>data!S68</f>
        <v>116929.41</v>
      </c>
      <c r="F82" s="14">
        <f>data!T68</f>
        <v>0</v>
      </c>
      <c r="G82" s="14">
        <f>data!U68</f>
        <v>70969.41</v>
      </c>
      <c r="H82" s="14">
        <f>data!V68</f>
        <v>0</v>
      </c>
      <c r="I82" s="14">
        <f>data!W68</f>
        <v>1076.29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31266.52</v>
      </c>
      <c r="D83" s="14">
        <f>data!R69</f>
        <v>14706.19</v>
      </c>
      <c r="E83" s="14">
        <f>data!S69</f>
        <v>7463.43</v>
      </c>
      <c r="F83" s="14">
        <f>data!T69</f>
        <v>0</v>
      </c>
      <c r="G83" s="14">
        <f>data!U69</f>
        <v>105116.35999999999</v>
      </c>
      <c r="H83" s="14">
        <f>data!V69</f>
        <v>236.94</v>
      </c>
      <c r="I83" s="14">
        <f>data!W69</f>
        <v>2900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-148994.03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7304343.1099999975</v>
      </c>
      <c r="D85" s="14">
        <f>data!R71</f>
        <v>2368090.7199999997</v>
      </c>
      <c r="E85" s="14">
        <f>data!S71</f>
        <v>1488640.0785149201</v>
      </c>
      <c r="F85" s="14">
        <f>data!T71</f>
        <v>191573.68</v>
      </c>
      <c r="G85" s="14">
        <f>data!U71</f>
        <v>19142458.469999999</v>
      </c>
      <c r="H85" s="14">
        <f>data!V71</f>
        <v>1158941.6399999999</v>
      </c>
      <c r="I85" s="14">
        <f>data!W71</f>
        <v>1168963.4100000001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2815256</v>
      </c>
      <c r="D87" s="48">
        <f>+data!M683</f>
        <v>952087</v>
      </c>
      <c r="E87" s="48">
        <f>+data!M684</f>
        <v>1306470</v>
      </c>
      <c r="F87" s="48">
        <f>+data!M685</f>
        <v>27475</v>
      </c>
      <c r="G87" s="48">
        <f>+data!M686</f>
        <v>5587063</v>
      </c>
      <c r="H87" s="48">
        <f>+data!M687</f>
        <v>569584</v>
      </c>
      <c r="I87" s="48">
        <f>+data!M688</f>
        <v>689277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13702111.43</v>
      </c>
      <c r="D88" s="14">
        <f>data!R73</f>
        <v>16003744.210000003</v>
      </c>
      <c r="E88" s="14">
        <f>data!S73</f>
        <v>0</v>
      </c>
      <c r="F88" s="14">
        <f>data!T73</f>
        <v>0</v>
      </c>
      <c r="G88" s="14">
        <f>data!U73</f>
        <v>64718720.800000004</v>
      </c>
      <c r="H88" s="14">
        <f>data!V73</f>
        <v>20846846.420000002</v>
      </c>
      <c r="I88" s="14">
        <f>data!W73</f>
        <v>6950057.7399999993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41753298.18999999</v>
      </c>
      <c r="D89" s="14">
        <f>data!R74</f>
        <v>23865248.060000002</v>
      </c>
      <c r="E89" s="14">
        <f>data!S74</f>
        <v>0</v>
      </c>
      <c r="F89" s="14">
        <f>data!T74</f>
        <v>0</v>
      </c>
      <c r="G89" s="14">
        <f>data!U74</f>
        <v>39654188.740000002</v>
      </c>
      <c r="H89" s="14">
        <f>data!V74</f>
        <v>6967221.0999999987</v>
      </c>
      <c r="I89" s="14">
        <f>data!W74</f>
        <v>16388934.239999998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55455409.61999999</v>
      </c>
      <c r="D90" s="14">
        <f>data!R75</f>
        <v>39868992.270000003</v>
      </c>
      <c r="E90" s="14">
        <f>data!S75</f>
        <v>0</v>
      </c>
      <c r="F90" s="14">
        <f>data!T75</f>
        <v>0</v>
      </c>
      <c r="G90" s="14">
        <f>data!U75</f>
        <v>104372909.54000001</v>
      </c>
      <c r="H90" s="14">
        <f>data!V75</f>
        <v>27814067.52</v>
      </c>
      <c r="I90" s="14">
        <f>data!W75</f>
        <v>23338991.979999997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4313.5</v>
      </c>
      <c r="D92" s="14">
        <f>data!R76</f>
        <v>58</v>
      </c>
      <c r="E92" s="14">
        <f>data!S76</f>
        <v>12583</v>
      </c>
      <c r="F92" s="14">
        <f>data!T76</f>
        <v>0</v>
      </c>
      <c r="G92" s="14">
        <f>data!U76</f>
        <v>11935</v>
      </c>
      <c r="H92" s="14">
        <f>data!V76</f>
        <v>0</v>
      </c>
      <c r="I92" s="14">
        <f>data!W76</f>
        <v>2056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1387.7927975635837</v>
      </c>
      <c r="D94" s="14">
        <f>data!R78</f>
        <v>18.660480412353738</v>
      </c>
      <c r="E94" s="14">
        <f>data!S78</f>
        <v>4048.3590522180534</v>
      </c>
      <c r="F94" s="14">
        <f>data!T78</f>
        <v>0</v>
      </c>
      <c r="G94" s="14">
        <f>data!U78</f>
        <v>3839.8764434731352</v>
      </c>
      <c r="H94" s="14">
        <f>data!V78</f>
        <v>0</v>
      </c>
      <c r="I94" s="14">
        <f>data!W78</f>
        <v>661.4818573758497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30.335884615384618</v>
      </c>
      <c r="D96" s="84">
        <f>data!R80</f>
        <v>1.5770961538461539</v>
      </c>
      <c r="E96" s="84">
        <f>data!S80</f>
        <v>0</v>
      </c>
      <c r="F96" s="84">
        <f>data!T80</f>
        <v>0</v>
      </c>
      <c r="G96" s="84">
        <f>data!U80</f>
        <v>5.2884615384615388E-3</v>
      </c>
      <c r="H96" s="84">
        <f>data!V80</f>
        <v>4.807692307692308E-3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St Michael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156133</v>
      </c>
      <c r="E105" s="14">
        <f>data!Z59</f>
        <v>14380</v>
      </c>
      <c r="F105" s="14">
        <f>data!AA59</f>
        <v>3053</v>
      </c>
      <c r="G105" s="212"/>
      <c r="H105" s="14">
        <f>data!AC59</f>
        <v>80523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126.58117307692309</v>
      </c>
      <c r="E106" s="26">
        <f>data!Z60</f>
        <v>20.988745192307686</v>
      </c>
      <c r="F106" s="26">
        <f>data!AA60</f>
        <v>3.2528124999999997</v>
      </c>
      <c r="G106" s="26">
        <f>data!AB60</f>
        <v>47.651302884615383</v>
      </c>
      <c r="H106" s="26">
        <f>data!AC60</f>
        <v>45.595947115384604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12923770.640000001</v>
      </c>
      <c r="E107" s="14">
        <f>data!Z61</f>
        <v>2344602.14</v>
      </c>
      <c r="F107" s="14">
        <f>data!AA61</f>
        <v>398391.29</v>
      </c>
      <c r="G107" s="14">
        <f>data!AB61</f>
        <v>5657129.4699999997</v>
      </c>
      <c r="H107" s="14">
        <f>data!AC61</f>
        <v>4520158.2299999986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2845474</v>
      </c>
      <c r="E108" s="14">
        <f>data!Z62</f>
        <v>516196</v>
      </c>
      <c r="F108" s="14">
        <f>data!AA62</f>
        <v>87705</v>
      </c>
      <c r="G108" s="14">
        <f>data!AB62</f>
        <v>1245535</v>
      </c>
      <c r="H108" s="14">
        <f>data!AC62</f>
        <v>995697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1401618.27</v>
      </c>
      <c r="E109" s="14">
        <f>data!Z63</f>
        <v>47300</v>
      </c>
      <c r="F109" s="14">
        <f>data!AA63</f>
        <v>0</v>
      </c>
      <c r="G109" s="14">
        <f>data!AB63</f>
        <v>0</v>
      </c>
      <c r="H109" s="14">
        <f>data!AC63</f>
        <v>68274.75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20500525.729999997</v>
      </c>
      <c r="E110" s="14">
        <f>data!Z64</f>
        <v>145599.78000000003</v>
      </c>
      <c r="F110" s="14">
        <f>data!AA64</f>
        <v>480090.89</v>
      </c>
      <c r="G110" s="14">
        <f>data!AB64</f>
        <v>15289818.08</v>
      </c>
      <c r="H110" s="14">
        <f>data!AC64</f>
        <v>670170.82000000018</v>
      </c>
      <c r="I110" s="14">
        <f>data!AD64</f>
        <v>16173.15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242257.41000000003</v>
      </c>
      <c r="E111" s="14">
        <f>data!Z65</f>
        <v>85.02</v>
      </c>
      <c r="F111" s="14">
        <f>data!AA65</f>
        <v>0</v>
      </c>
      <c r="G111" s="14">
        <f>data!AB65</f>
        <v>1677.9</v>
      </c>
      <c r="H111" s="14">
        <f>data!AC65</f>
        <v>4299.5599999999995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3195688.38</v>
      </c>
      <c r="E112" s="14">
        <f>data!Z66</f>
        <v>1648156.1500000001</v>
      </c>
      <c r="F112" s="14">
        <f>data!AA66</f>
        <v>85109.159999999989</v>
      </c>
      <c r="G112" s="14">
        <f>data!AB66</f>
        <v>466323.5400000001</v>
      </c>
      <c r="H112" s="14">
        <f>data!AC66</f>
        <v>84522.390000000014</v>
      </c>
      <c r="I112" s="14">
        <f>data!AD66</f>
        <v>1160492.5499999998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3267243</v>
      </c>
      <c r="E113" s="14">
        <f>data!Z67</f>
        <v>2116462</v>
      </c>
      <c r="F113" s="14">
        <f>data!AA67</f>
        <v>95308</v>
      </c>
      <c r="G113" s="14">
        <f>data!AB67</f>
        <v>880987</v>
      </c>
      <c r="H113" s="14">
        <f>data!AC67</f>
        <v>741455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1066788.1099999999</v>
      </c>
      <c r="E114" s="14">
        <f>data!Z68</f>
        <v>6968.77</v>
      </c>
      <c r="F114" s="14">
        <f>data!AA68</f>
        <v>447.97</v>
      </c>
      <c r="G114" s="14">
        <f>data!AB68</f>
        <v>41693.949999999997</v>
      </c>
      <c r="H114" s="14">
        <f>data!AC68</f>
        <v>373166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82995.590000000026</v>
      </c>
      <c r="E115" s="14">
        <f>data!Z69</f>
        <v>2329.56</v>
      </c>
      <c r="F115" s="14">
        <f>data!AA69</f>
        <v>53.86</v>
      </c>
      <c r="G115" s="14">
        <f>data!AB69</f>
        <v>65323.729999999996</v>
      </c>
      <c r="H115" s="14">
        <f>data!AC69</f>
        <v>18567.170000000002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-9833.02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45516528.109999999</v>
      </c>
      <c r="E117" s="14">
        <f>data!Z71</f>
        <v>6827699.419999999</v>
      </c>
      <c r="F117" s="14">
        <f>data!AA71</f>
        <v>1147106.17</v>
      </c>
      <c r="G117" s="14">
        <f>data!AB71</f>
        <v>23648488.669999998</v>
      </c>
      <c r="H117" s="14">
        <f>data!AC71</f>
        <v>7476310.9199999981</v>
      </c>
      <c r="I117" s="14">
        <f>data!AD71</f>
        <v>1176665.6999999997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15493214</v>
      </c>
      <c r="E119" s="48">
        <f>+data!M691</f>
        <v>3696055</v>
      </c>
      <c r="F119" s="48">
        <f>+data!M692</f>
        <v>412190</v>
      </c>
      <c r="G119" s="48">
        <f>+data!M693</f>
        <v>8553527</v>
      </c>
      <c r="H119" s="48">
        <f>+data!M694</f>
        <v>2673990</v>
      </c>
      <c r="I119" s="48">
        <f>+data!M695</f>
        <v>226170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128623260.01000004</v>
      </c>
      <c r="E120" s="14">
        <f>data!Z73</f>
        <v>1584061.5100000002</v>
      </c>
      <c r="F120" s="14">
        <f>data!AA73</f>
        <v>5625948.9100000001</v>
      </c>
      <c r="G120" s="14">
        <f>data!AB73</f>
        <v>154127337.80999997</v>
      </c>
      <c r="H120" s="14">
        <f>data!AC73</f>
        <v>46758962.840000011</v>
      </c>
      <c r="I120" s="14">
        <f>data!AD73</f>
        <v>3717553.1100000003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258885041.28</v>
      </c>
      <c r="E121" s="14">
        <f>data!Z74</f>
        <v>39871576.489999995</v>
      </c>
      <c r="F121" s="14">
        <f>data!AA74</f>
        <v>10342390.57</v>
      </c>
      <c r="G121" s="14">
        <f>data!AB74</f>
        <v>124121034.2</v>
      </c>
      <c r="H121" s="14">
        <f>data!AC74</f>
        <v>18515590.169999998</v>
      </c>
      <c r="I121" s="14">
        <f>data!AD74</f>
        <v>325642.77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387508301.29000002</v>
      </c>
      <c r="E122" s="14">
        <f>data!Z75</f>
        <v>41455637.999999993</v>
      </c>
      <c r="F122" s="14">
        <f>data!AA75</f>
        <v>15968339.48</v>
      </c>
      <c r="G122" s="14">
        <f>data!AB75</f>
        <v>278248372.00999999</v>
      </c>
      <c r="H122" s="14">
        <f>data!AC75</f>
        <v>65274553.010000005</v>
      </c>
      <c r="I122" s="14">
        <f>data!AD75</f>
        <v>4043195.8800000004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24898</v>
      </c>
      <c r="E124" s="14">
        <f>data!Z76</f>
        <v>22496</v>
      </c>
      <c r="F124" s="14">
        <f>data!AA76</f>
        <v>0</v>
      </c>
      <c r="G124" s="14">
        <f>data!AB76</f>
        <v>5867</v>
      </c>
      <c r="H124" s="14">
        <f>data!AC76</f>
        <v>6502.5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8010.4938156341959</v>
      </c>
      <c r="E126" s="14">
        <f>data!Z78</f>
        <v>7237.6925406260289</v>
      </c>
      <c r="F126" s="14">
        <f>data!AA78</f>
        <v>0</v>
      </c>
      <c r="G126" s="14">
        <f>data!AB78</f>
        <v>1887.6041134358513</v>
      </c>
      <c r="H126" s="14">
        <f>data!AC78</f>
        <v>2092.0650669194861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104212.01999999999</v>
      </c>
      <c r="E127" s="14">
        <f>data!Z79</f>
        <v>10431.44</v>
      </c>
      <c r="F127" s="14">
        <f>data!AA79</f>
        <v>0</v>
      </c>
      <c r="G127" s="14">
        <f>data!AB79</f>
        <v>0</v>
      </c>
      <c r="H127" s="14">
        <f>data!AC79</f>
        <v>4671.21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11.193990384615384</v>
      </c>
      <c r="E128" s="26">
        <f>data!Z80</f>
        <v>2.3496153846153844</v>
      </c>
      <c r="F128" s="26">
        <f>data!AA80</f>
        <v>0</v>
      </c>
      <c r="G128" s="26">
        <f>data!AB80</f>
        <v>0</v>
      </c>
      <c r="H128" s="26">
        <f>data!AC80</f>
        <v>1.4792692307692308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St Michael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98135</v>
      </c>
      <c r="D137" s="14">
        <f>data!AF59</f>
        <v>0</v>
      </c>
      <c r="E137" s="14">
        <f>data!AG59</f>
        <v>62913</v>
      </c>
      <c r="F137" s="14">
        <f>data!AH59</f>
        <v>0</v>
      </c>
      <c r="G137" s="14">
        <f>data!AI59</f>
        <v>0</v>
      </c>
      <c r="H137" s="14">
        <f>data!AJ59</f>
        <v>482068.19</v>
      </c>
      <c r="I137" s="14">
        <f>data!AK59</f>
        <v>37326.5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25.772134615384616</v>
      </c>
      <c r="D138" s="26">
        <f>data!AF60</f>
        <v>0</v>
      </c>
      <c r="E138" s="26">
        <f>data!AG60</f>
        <v>61.667567307692309</v>
      </c>
      <c r="F138" s="26">
        <f>data!AH60</f>
        <v>0</v>
      </c>
      <c r="G138" s="26">
        <f>data!AI60</f>
        <v>0</v>
      </c>
      <c r="H138" s="26">
        <f>data!AJ60</f>
        <v>512.97525480769218</v>
      </c>
      <c r="I138" s="26">
        <f>data!AK60</f>
        <v>9.6404759615384634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2404729.9899999993</v>
      </c>
      <c r="D139" s="14">
        <f>data!AF61</f>
        <v>0</v>
      </c>
      <c r="E139" s="14">
        <f>data!AG61</f>
        <v>9190838.7800000012</v>
      </c>
      <c r="F139" s="14">
        <f>data!AH61</f>
        <v>0</v>
      </c>
      <c r="G139" s="14">
        <f>data!AI61</f>
        <v>0</v>
      </c>
      <c r="H139" s="14">
        <f>data!AJ61</f>
        <v>65822500.230000034</v>
      </c>
      <c r="I139" s="14">
        <f>data!AK61</f>
        <v>980556.29999999993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529394</v>
      </c>
      <c r="D140" s="14">
        <f>data!AF62</f>
        <v>0</v>
      </c>
      <c r="E140" s="14">
        <f>data!AG62</f>
        <v>2025205</v>
      </c>
      <c r="F140" s="14">
        <f>data!AH62</f>
        <v>0</v>
      </c>
      <c r="G140" s="14">
        <f>data!AI62</f>
        <v>0</v>
      </c>
      <c r="H140" s="14">
        <f>data!AJ62</f>
        <v>14490630</v>
      </c>
      <c r="I140" s="14">
        <f>data!AK62</f>
        <v>215867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-52</v>
      </c>
      <c r="D141" s="14">
        <f>data!AF63</f>
        <v>0</v>
      </c>
      <c r="E141" s="14">
        <f>data!AG63</f>
        <v>3948903.93</v>
      </c>
      <c r="F141" s="14">
        <f>data!AH63</f>
        <v>0</v>
      </c>
      <c r="G141" s="14">
        <f>data!AI63</f>
        <v>0</v>
      </c>
      <c r="H141" s="14">
        <f>data!AJ63</f>
        <v>23685639.520000003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31927.290000000005</v>
      </c>
      <c r="D142" s="14">
        <f>data!AF64</f>
        <v>0</v>
      </c>
      <c r="E142" s="14">
        <f>data!AG64</f>
        <v>1907351.6200000003</v>
      </c>
      <c r="F142" s="14">
        <f>data!AH64</f>
        <v>0</v>
      </c>
      <c r="G142" s="14">
        <f>data!AI64</f>
        <v>0</v>
      </c>
      <c r="H142" s="14">
        <f>data!AJ64</f>
        <v>3006479.25</v>
      </c>
      <c r="I142" s="14">
        <f>data!AK64</f>
        <v>12999.53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8547.17</v>
      </c>
      <c r="D143" s="14">
        <f>data!AF65</f>
        <v>0</v>
      </c>
      <c r="E143" s="14">
        <f>data!AG65</f>
        <v>2189.38</v>
      </c>
      <c r="F143" s="14">
        <f>data!AH65</f>
        <v>0</v>
      </c>
      <c r="G143" s="14">
        <f>data!AI65</f>
        <v>0</v>
      </c>
      <c r="H143" s="14">
        <f>data!AJ65</f>
        <v>860061.61</v>
      </c>
      <c r="I143" s="14">
        <f>data!AK65</f>
        <v>969.58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605635.65999999992</v>
      </c>
      <c r="D144" s="14">
        <f>data!AF66</f>
        <v>0</v>
      </c>
      <c r="E144" s="14">
        <f>data!AG66</f>
        <v>852890.90920000011</v>
      </c>
      <c r="F144" s="14">
        <f>data!AH66</f>
        <v>0</v>
      </c>
      <c r="G144" s="14">
        <f>data!AI66</f>
        <v>0</v>
      </c>
      <c r="H144" s="14">
        <f>data!AJ66</f>
        <v>47429599.149999976</v>
      </c>
      <c r="I144" s="14">
        <f>data!AK66</f>
        <v>166073.67000000001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1417309</v>
      </c>
      <c r="D145" s="14">
        <f>data!AF67</f>
        <v>0</v>
      </c>
      <c r="E145" s="14">
        <f>data!AG67</f>
        <v>4077416</v>
      </c>
      <c r="F145" s="14">
        <f>data!AH67</f>
        <v>0</v>
      </c>
      <c r="G145" s="14">
        <f>data!AI67</f>
        <v>0</v>
      </c>
      <c r="H145" s="14">
        <f>data!AJ67</f>
        <v>5995740</v>
      </c>
      <c r="I145" s="14">
        <f>data!AK67</f>
        <v>418610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318045.45999999996</v>
      </c>
      <c r="D146" s="14">
        <f>data!AF68</f>
        <v>0</v>
      </c>
      <c r="E146" s="14">
        <f>data!AG68</f>
        <v>17411.64</v>
      </c>
      <c r="F146" s="14">
        <f>data!AH68</f>
        <v>0</v>
      </c>
      <c r="G146" s="14">
        <f>data!AI68</f>
        <v>0</v>
      </c>
      <c r="H146" s="14">
        <f>data!AJ68</f>
        <v>8478691.0299999993</v>
      </c>
      <c r="I146" s="14">
        <f>data!AK68</f>
        <v>158055.39000000001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8871.65</v>
      </c>
      <c r="D147" s="14">
        <f>data!AF69</f>
        <v>0</v>
      </c>
      <c r="E147" s="14">
        <f>data!AG69</f>
        <v>82599.850000000006</v>
      </c>
      <c r="F147" s="14">
        <f>data!AH69</f>
        <v>0</v>
      </c>
      <c r="G147" s="14">
        <f>data!AI69</f>
        <v>0</v>
      </c>
      <c r="H147" s="14">
        <f>data!AJ69</f>
        <v>632113.45000000019</v>
      </c>
      <c r="I147" s="14">
        <f>data!AK69</f>
        <v>4288.92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-1665.43</v>
      </c>
      <c r="D148" s="14">
        <f>-data!AF70</f>
        <v>0</v>
      </c>
      <c r="E148" s="14">
        <f>-data!AG70</f>
        <v>-177196.7</v>
      </c>
      <c r="F148" s="14">
        <f>-data!AH70</f>
        <v>0</v>
      </c>
      <c r="G148" s="14">
        <f>-data!AI70</f>
        <v>0</v>
      </c>
      <c r="H148" s="14">
        <f>-data!AJ70</f>
        <v>-5162663.34</v>
      </c>
      <c r="I148" s="14">
        <f>-data!AK70</f>
        <v>-784.55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5322742.79</v>
      </c>
      <c r="D149" s="14">
        <f>data!AF71</f>
        <v>0</v>
      </c>
      <c r="E149" s="14">
        <f>data!AG71</f>
        <v>21927610.409200005</v>
      </c>
      <c r="F149" s="14">
        <f>data!AH71</f>
        <v>0</v>
      </c>
      <c r="G149" s="14">
        <f>data!AI71</f>
        <v>0</v>
      </c>
      <c r="H149" s="14">
        <f>data!AJ71</f>
        <v>165238790.89999998</v>
      </c>
      <c r="I149" s="14">
        <f>data!AK71</f>
        <v>1956635.8399999996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2448759</v>
      </c>
      <c r="D151" s="48">
        <f>+data!M697</f>
        <v>0</v>
      </c>
      <c r="E151" s="48">
        <f>+data!M698</f>
        <v>12188301</v>
      </c>
      <c r="F151" s="48">
        <f>+data!M699</f>
        <v>0</v>
      </c>
      <c r="G151" s="48">
        <f>+data!M700</f>
        <v>0</v>
      </c>
      <c r="H151" s="48">
        <f>+data!M701</f>
        <v>28920190</v>
      </c>
      <c r="I151" s="48">
        <f>+data!M702</f>
        <v>835870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5390018.3399999999</v>
      </c>
      <c r="D152" s="14">
        <f>data!AF73</f>
        <v>0</v>
      </c>
      <c r="E152" s="14">
        <f>data!AG73</f>
        <v>56013634.230000004</v>
      </c>
      <c r="F152" s="14">
        <f>data!AH73</f>
        <v>0</v>
      </c>
      <c r="G152" s="14">
        <f>data!AI73</f>
        <v>0</v>
      </c>
      <c r="H152" s="14">
        <f>data!AJ73</f>
        <v>1156326.3099999998</v>
      </c>
      <c r="I152" s="14">
        <f>data!AK73</f>
        <v>4341433.24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9579579.1799999997</v>
      </c>
      <c r="D153" s="14">
        <f>data!AF74</f>
        <v>0</v>
      </c>
      <c r="E153" s="14">
        <f>data!AG74</f>
        <v>192852334.61000001</v>
      </c>
      <c r="F153" s="14">
        <f>data!AH74</f>
        <v>0</v>
      </c>
      <c r="G153" s="14">
        <f>data!AI74</f>
        <v>0</v>
      </c>
      <c r="H153" s="14">
        <f>data!AJ74</f>
        <v>266083745.41999996</v>
      </c>
      <c r="I153" s="14">
        <f>data!AK74</f>
        <v>4049518.5500000003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14969597.52</v>
      </c>
      <c r="D154" s="14">
        <f>data!AF75</f>
        <v>0</v>
      </c>
      <c r="E154" s="14">
        <f>data!AG75</f>
        <v>248865968.84000003</v>
      </c>
      <c r="F154" s="14">
        <f>data!AH75</f>
        <v>0</v>
      </c>
      <c r="G154" s="14">
        <f>data!AI75</f>
        <v>0</v>
      </c>
      <c r="H154" s="14">
        <f>data!AJ75</f>
        <v>267240071.72999996</v>
      </c>
      <c r="I154" s="14">
        <f>data!AK75</f>
        <v>8390951.790000001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15785</v>
      </c>
      <c r="D156" s="14">
        <f>data!AF76</f>
        <v>0</v>
      </c>
      <c r="E156" s="14">
        <f>data!AG76</f>
        <v>44634.5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4680.5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15237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5078.5462639483412</v>
      </c>
      <c r="D158" s="14">
        <f>data!AF78</f>
        <v>0</v>
      </c>
      <c r="E158" s="14">
        <f>data!AG78</f>
        <v>14360.36574077936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1505.8685960348564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14654.09</v>
      </c>
      <c r="D159" s="14">
        <f>data!AF79</f>
        <v>0</v>
      </c>
      <c r="E159" s="14">
        <f>data!AG79</f>
        <v>416774.12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29.35455288461538</v>
      </c>
      <c r="F160" s="26">
        <f>data!AH80</f>
        <v>0</v>
      </c>
      <c r="G160" s="26">
        <f>data!AI80</f>
        <v>0</v>
      </c>
      <c r="H160" s="26">
        <f>data!AJ80</f>
        <v>55.898596153846157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St Michael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8382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671748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5.1551346153846165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92.15741826923076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542781.79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6976122.6400000025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119492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1536561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8512.5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3724.0899999999997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38127505.93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96.48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65968.95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109076.66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1767322.7900000005</v>
      </c>
      <c r="H176" s="14">
        <f>data!AQ66</f>
        <v>0</v>
      </c>
      <c r="I176" s="14">
        <f>data!AR66</f>
        <v>497630.71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137733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6603720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170639.28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618419.29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2535.7599999999998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3886.9800000000032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-863.87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-436544.96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1085215.19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55271475.119999997</v>
      </c>
      <c r="H181" s="14">
        <f>data!AQ71</f>
        <v>0</v>
      </c>
      <c r="I181" s="14">
        <f>data!AR71</f>
        <v>497630.71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359222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22543357</v>
      </c>
      <c r="H183" s="48">
        <f>+data!M708</f>
        <v>0</v>
      </c>
      <c r="I183" s="48">
        <f>+data!M709</f>
        <v>71370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1601638.79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640225.62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2557456.0099999988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411910002.82999998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4159094.7999999989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412550228.44999999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1540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70780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495.46792819008203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22772.220751489611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30.149995192307692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St Michael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219575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35.293519230769228</v>
      </c>
      <c r="G202" s="26">
        <f>data!AW60</f>
        <v>0</v>
      </c>
      <c r="H202" s="26">
        <f>data!AX60</f>
        <v>0</v>
      </c>
      <c r="I202" s="26">
        <f>data!AY60</f>
        <v>69.667389423076926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4508446.03</v>
      </c>
      <c r="G203" s="14">
        <f>data!AW61</f>
        <v>0</v>
      </c>
      <c r="H203" s="14">
        <f>data!AX61</f>
        <v>0</v>
      </c>
      <c r="I203" s="14">
        <f>data!AY61</f>
        <v>3196933.2600000007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992521</v>
      </c>
      <c r="G204" s="14">
        <f>data!AW62</f>
        <v>0</v>
      </c>
      <c r="H204" s="14">
        <f>data!AX62</f>
        <v>0</v>
      </c>
      <c r="I204" s="14">
        <f>data!AY62</f>
        <v>703795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-33869.620000000003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579185.96000000008</v>
      </c>
      <c r="G206" s="14">
        <f>data!AW64</f>
        <v>0</v>
      </c>
      <c r="H206" s="14">
        <f>data!AX64</f>
        <v>0</v>
      </c>
      <c r="I206" s="14">
        <f>data!AY64</f>
        <v>1483941.9700000004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1044.93</v>
      </c>
      <c r="G207" s="14">
        <f>data!AW65</f>
        <v>0</v>
      </c>
      <c r="H207" s="14">
        <f>data!AX65</f>
        <v>0</v>
      </c>
      <c r="I207" s="14">
        <f>data!AY65</f>
        <v>1526.29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2387819.13</v>
      </c>
      <c r="G208" s="14">
        <f>data!AW66</f>
        <v>0</v>
      </c>
      <c r="H208" s="14">
        <f>data!AX66</f>
        <v>0</v>
      </c>
      <c r="I208" s="14">
        <f>data!AY66</f>
        <v>1005986.0400000002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283849</v>
      </c>
      <c r="G209" s="14">
        <f>data!AW67</f>
        <v>0</v>
      </c>
      <c r="H209" s="14">
        <f>data!AX67</f>
        <v>0</v>
      </c>
      <c r="I209" s="14">
        <f>data!AY67</f>
        <v>1656489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-1050.04</v>
      </c>
      <c r="G210" s="14">
        <f>data!AW68</f>
        <v>0</v>
      </c>
      <c r="H210" s="14">
        <f>data!AX68</f>
        <v>0</v>
      </c>
      <c r="I210" s="14">
        <f>data!AY68</f>
        <v>27849.73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108036.18000000001</v>
      </c>
      <c r="G211" s="14">
        <f>data!AW69</f>
        <v>0</v>
      </c>
      <c r="H211" s="14">
        <f>data!AX69</f>
        <v>0</v>
      </c>
      <c r="I211" s="14">
        <f>data!AY69</f>
        <v>48856.539999999994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-18366.12</v>
      </c>
      <c r="G212" s="14">
        <f>-data!AW70</f>
        <v>0</v>
      </c>
      <c r="H212" s="14">
        <f>-data!AX70</f>
        <v>0</v>
      </c>
      <c r="I212" s="14">
        <f>-data!AY70</f>
        <v>-1049410.19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8807616.4500000011</v>
      </c>
      <c r="G213" s="14">
        <f>data!AW71</f>
        <v>0</v>
      </c>
      <c r="H213" s="14">
        <f>data!AX71</f>
        <v>0</v>
      </c>
      <c r="I213" s="14">
        <f>data!AY71</f>
        <v>7075967.6400000025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1964703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3169</v>
      </c>
      <c r="G220" s="14">
        <f>data!AW76</f>
        <v>0</v>
      </c>
      <c r="H220" s="14">
        <f>data!AX76</f>
        <v>0</v>
      </c>
      <c r="I220" s="85">
        <f>data!AY76</f>
        <v>18231.5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1019.5700418404999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46413.55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19.323360576923079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St Michael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195573</v>
      </c>
      <c r="D233" s="14">
        <f>data!BA59</f>
        <v>0</v>
      </c>
      <c r="E233" s="212"/>
      <c r="F233" s="212"/>
      <c r="G233" s="212"/>
      <c r="H233" s="14">
        <f>data!BE59</f>
        <v>572953.5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2.5721634615384619</v>
      </c>
      <c r="E234" s="26">
        <f>data!BB60</f>
        <v>0</v>
      </c>
      <c r="F234" s="26">
        <f>data!BC60</f>
        <v>14.280677884615386</v>
      </c>
      <c r="G234" s="26">
        <f>data!BD60</f>
        <v>0</v>
      </c>
      <c r="H234" s="26">
        <f>data!BE60</f>
        <v>20.228562499999999</v>
      </c>
      <c r="I234" s="26">
        <f>data!BF60</f>
        <v>71.039466346153858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111337.39</v>
      </c>
      <c r="E235" s="14">
        <f>data!BB61</f>
        <v>0</v>
      </c>
      <c r="F235" s="14">
        <f>data!BC61</f>
        <v>593885.27999999991</v>
      </c>
      <c r="G235" s="14">
        <f>data!BD61</f>
        <v>0</v>
      </c>
      <c r="H235" s="14">
        <f>data!BE61</f>
        <v>1470382.65</v>
      </c>
      <c r="I235" s="14">
        <f>data!BF61</f>
        <v>3153973.77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24511</v>
      </c>
      <c r="E236" s="14">
        <f>data!BB62</f>
        <v>0</v>
      </c>
      <c r="F236" s="14">
        <f>data!BC62</f>
        <v>130742</v>
      </c>
      <c r="G236" s="14">
        <f>data!BD62</f>
        <v>0</v>
      </c>
      <c r="H236" s="14">
        <f>data!BE62</f>
        <v>325312</v>
      </c>
      <c r="I236" s="14">
        <f>data!BF62</f>
        <v>694338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1338.43</v>
      </c>
      <c r="E238" s="14">
        <f>data!BB64</f>
        <v>0</v>
      </c>
      <c r="F238" s="14">
        <f>data!BC64</f>
        <v>5855.85</v>
      </c>
      <c r="G238" s="14">
        <f>data!BD64</f>
        <v>0</v>
      </c>
      <c r="H238" s="14">
        <f>data!BE64</f>
        <v>75757.47</v>
      </c>
      <c r="I238" s="14">
        <f>data!BF64</f>
        <v>262553.16000000003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2757.72</v>
      </c>
      <c r="G239" s="14">
        <f>data!BD65</f>
        <v>0</v>
      </c>
      <c r="H239" s="14">
        <f>data!BE65</f>
        <v>3241925.68</v>
      </c>
      <c r="I239" s="14">
        <f>data!BF65</f>
        <v>6610.25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294756.21000000002</v>
      </c>
      <c r="G240" s="14">
        <f>data!BD66</f>
        <v>0</v>
      </c>
      <c r="H240" s="14">
        <f>data!BE66</f>
        <v>8509690.5199999977</v>
      </c>
      <c r="I240" s="14">
        <f>data!BF66</f>
        <v>44361.8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166263</v>
      </c>
      <c r="E241" s="14">
        <f>data!BB67</f>
        <v>51158</v>
      </c>
      <c r="F241" s="14">
        <f>data!BC67</f>
        <v>6603</v>
      </c>
      <c r="G241" s="14">
        <f>data!BD67</f>
        <v>2352818</v>
      </c>
      <c r="H241" s="14">
        <f>data!BE67</f>
        <v>9382600</v>
      </c>
      <c r="I241" s="14">
        <f>data!BF67</f>
        <v>703265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888.67000000000007</v>
      </c>
      <c r="G242" s="14">
        <f>data!BD68</f>
        <v>440210.67</v>
      </c>
      <c r="H242" s="14">
        <f>data!BE68</f>
        <v>659233.93000000017</v>
      </c>
      <c r="I242" s="14">
        <f>data!BF68</f>
        <v>5011.38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196658.1</v>
      </c>
      <c r="I243" s="14">
        <f>data!BF69</f>
        <v>3642.8900000000003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-199627.71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303449.82</v>
      </c>
      <c r="E245" s="14">
        <f>data!BB71</f>
        <v>51158</v>
      </c>
      <c r="F245" s="14">
        <f>data!BC71</f>
        <v>1035488.7299999999</v>
      </c>
      <c r="G245" s="14">
        <f>data!BD71</f>
        <v>2793028.67</v>
      </c>
      <c r="H245" s="14">
        <f>data!BE71</f>
        <v>23661932.639999997</v>
      </c>
      <c r="I245" s="14">
        <f>data!BF71</f>
        <v>4873756.25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1859</v>
      </c>
      <c r="E252" s="85">
        <f>data!BB76</f>
        <v>572</v>
      </c>
      <c r="F252" s="85">
        <f>data!BC76</f>
        <v>0</v>
      </c>
      <c r="G252" s="85">
        <f>data!BD76</f>
        <v>26307</v>
      </c>
      <c r="H252" s="85">
        <f>data!BE76</f>
        <v>100939.5</v>
      </c>
      <c r="I252" s="85">
        <f>data!BF76</f>
        <v>7856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598.10057045802762</v>
      </c>
      <c r="E254" s="85">
        <f>data!BB78</f>
        <v>184.03094475631616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St Michael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2.0432692307692309E-3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177.74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39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32125.809999999998</v>
      </c>
      <c r="F270" s="14">
        <f>data!BJ64</f>
        <v>0</v>
      </c>
      <c r="G270" s="14">
        <f>data!BK64</f>
        <v>3894.23</v>
      </c>
      <c r="H270" s="14">
        <f>data!BL64</f>
        <v>16455.3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289096.83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302.82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223.23</v>
      </c>
      <c r="F272" s="14">
        <f>data!BJ66</f>
        <v>0</v>
      </c>
      <c r="G272" s="14">
        <f>data!BK66</f>
        <v>15475341.493355202</v>
      </c>
      <c r="H272" s="14">
        <f>data!BL66</f>
        <v>5713260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60250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329</v>
      </c>
      <c r="H273" s="14">
        <f>data!BL67</f>
        <v>939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1437.97</v>
      </c>
      <c r="D274" s="14">
        <f>data!BH68</f>
        <v>0</v>
      </c>
      <c r="E274" s="14">
        <f>data!BI68</f>
        <v>5370.36</v>
      </c>
      <c r="F274" s="14">
        <f>data!BJ68</f>
        <v>0</v>
      </c>
      <c r="G274" s="14">
        <f>data!BK68</f>
        <v>4852.99</v>
      </c>
      <c r="H274" s="14">
        <f>data!BL68</f>
        <v>15104.459999999997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103.92000000000007</v>
      </c>
      <c r="F275" s="14">
        <f>data!BJ69</f>
        <v>0</v>
      </c>
      <c r="G275" s="14">
        <f>data!BK69</f>
        <v>1261.02</v>
      </c>
      <c r="H275" s="14">
        <f>data!BL69</f>
        <v>82.82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-82931.83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350784.8</v>
      </c>
      <c r="D277" s="14">
        <f>data!BH71</f>
        <v>0</v>
      </c>
      <c r="E277" s="14">
        <f>data!BI71</f>
        <v>-44891.770000000004</v>
      </c>
      <c r="F277" s="14">
        <f>data!BJ71</f>
        <v>0</v>
      </c>
      <c r="G277" s="14">
        <f>data!BK71</f>
        <v>15485678.733355202</v>
      </c>
      <c r="H277" s="14">
        <f>data!BL71</f>
        <v>5746144.4000000004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St Michael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95.075139423076948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9151772.179999996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2047988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6937.5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390090.25000000006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14342.49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72585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1286822.4560459999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378889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178069</v>
      </c>
      <c r="H305" s="14">
        <f>data!BS67</f>
        <v>353097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1159549.1899999997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3.25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728577.09000000008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762248.73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-591977.24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14631233.426045995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954663.47</v>
      </c>
      <c r="H309" s="14">
        <f>data!BS71</f>
        <v>353097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2839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1991</v>
      </c>
      <c r="H316" s="85">
        <f>data!BS76</f>
        <v>3948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1270.199597723665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St Michael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28.55751442307692</v>
      </c>
      <c r="H330" s="26">
        <f>data!BZ60</f>
        <v>26.899197115384617</v>
      </c>
      <c r="I330" s="26">
        <f>data!CA60</f>
        <v>6.4724134615384612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2745950.2700000005</v>
      </c>
      <c r="H331" s="86">
        <f>data!BZ61</f>
        <v>2256237.1299999994</v>
      </c>
      <c r="I331" s="86">
        <f>data!CA61</f>
        <v>754332.87000000011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614123</v>
      </c>
      <c r="H332" s="86">
        <f>data!BZ62</f>
        <v>497368</v>
      </c>
      <c r="I332" s="86">
        <f>data!CA62</f>
        <v>166129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21000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1694.96</v>
      </c>
      <c r="E334" s="86">
        <f>data!BW64</f>
        <v>16816.009999999998</v>
      </c>
      <c r="F334" s="86">
        <f>data!BX64</f>
        <v>0</v>
      </c>
      <c r="G334" s="86">
        <f>data!BY64</f>
        <v>28385.09</v>
      </c>
      <c r="H334" s="86">
        <f>data!BZ64</f>
        <v>8215.48</v>
      </c>
      <c r="I334" s="86">
        <f>data!CA64</f>
        <v>2017.8600000000001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3538.76</v>
      </c>
      <c r="H335" s="86">
        <f>data!BZ65</f>
        <v>297.57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8701839.8028597999</v>
      </c>
      <c r="E336" s="86">
        <f>data!BW66</f>
        <v>72491.581489079996</v>
      </c>
      <c r="F336" s="86">
        <f>data!BX66</f>
        <v>3745274.2092108801</v>
      </c>
      <c r="G336" s="86">
        <f>data!BY66</f>
        <v>1421128.36</v>
      </c>
      <c r="H336" s="86">
        <f>data!BZ66</f>
        <v>0</v>
      </c>
      <c r="I336" s="86">
        <f>data!CA66</f>
        <v>3660.01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120203</v>
      </c>
      <c r="D337" s="86">
        <f>data!BV67</f>
        <v>340318</v>
      </c>
      <c r="E337" s="86">
        <f>data!BW67</f>
        <v>0</v>
      </c>
      <c r="F337" s="86">
        <f>data!BX67</f>
        <v>0</v>
      </c>
      <c r="G337" s="86">
        <f>data!BY67</f>
        <v>127927</v>
      </c>
      <c r="H337" s="86">
        <f>data!BZ67</f>
        <v>763</v>
      </c>
      <c r="I337" s="86">
        <f>data!CA67</f>
        <v>1009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10468.289999999999</v>
      </c>
      <c r="E338" s="86">
        <f>data!BW68</f>
        <v>0</v>
      </c>
      <c r="F338" s="86">
        <f>data!BX68</f>
        <v>0</v>
      </c>
      <c r="G338" s="86">
        <f>data!BY68</f>
        <v>20822.579999999998</v>
      </c>
      <c r="H338" s="86">
        <f>data!BZ68</f>
        <v>0</v>
      </c>
      <c r="I338" s="86">
        <f>data!CA68</f>
        <v>39821.42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8750</v>
      </c>
      <c r="F339" s="86">
        <f>data!BX69</f>
        <v>0</v>
      </c>
      <c r="G339" s="86">
        <f>data!BY69</f>
        <v>41086.75</v>
      </c>
      <c r="H339" s="86">
        <f>data!BZ69</f>
        <v>9333.1299999999992</v>
      </c>
      <c r="I339" s="86">
        <f>data!CA69</f>
        <v>2727.0799999999995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-15</v>
      </c>
      <c r="E340" s="14">
        <f>-data!BW70</f>
        <v>-147500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-502.7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120203</v>
      </c>
      <c r="D341" s="14">
        <f>data!BV71</f>
        <v>9054306.0528597999</v>
      </c>
      <c r="E341" s="14">
        <f>data!BW71</f>
        <v>-28442.40851092001</v>
      </c>
      <c r="F341" s="14">
        <f>data!BX71</f>
        <v>3745274.2092108801</v>
      </c>
      <c r="G341" s="14">
        <f>data!BY71</f>
        <v>5002961.8100000005</v>
      </c>
      <c r="H341" s="14">
        <f>data!BZ71</f>
        <v>2772214.3099999991</v>
      </c>
      <c r="I341" s="14">
        <f>data!CA71</f>
        <v>969194.54000000015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1344</v>
      </c>
      <c r="D348" s="85">
        <f>data!BV76</f>
        <v>3767.5</v>
      </c>
      <c r="E348" s="85">
        <f>data!BW76</f>
        <v>0</v>
      </c>
      <c r="F348" s="85">
        <f>data!BX76</f>
        <v>0</v>
      </c>
      <c r="G348" s="85">
        <f>data!BY76</f>
        <v>1318.5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432.40837369316245</v>
      </c>
      <c r="D350" s="85">
        <f>data!BV78</f>
        <v>1212.1268957507364</v>
      </c>
      <c r="E350" s="85">
        <f>data!BW78</f>
        <v>0</v>
      </c>
      <c r="F350" s="85">
        <f>data!BX78</f>
        <v>0</v>
      </c>
      <c r="G350" s="85">
        <f>data!BY78</f>
        <v>424.20419696014483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St Michael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2067.6612499999997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3309554.5600000005</v>
      </c>
      <c r="E363" s="218"/>
      <c r="F363" s="219"/>
      <c r="G363" s="219"/>
      <c r="H363" s="219"/>
      <c r="I363" s="86">
        <f>data!CE61</f>
        <v>221988497.43000004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728589</v>
      </c>
      <c r="E364" s="218"/>
      <c r="F364" s="219"/>
      <c r="G364" s="219"/>
      <c r="H364" s="219"/>
      <c r="I364" s="86">
        <f>data!CE62</f>
        <v>48940122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1503041.88</v>
      </c>
      <c r="E365" s="218"/>
      <c r="F365" s="219"/>
      <c r="G365" s="219"/>
      <c r="H365" s="219"/>
      <c r="I365" s="86">
        <f>data!CE63</f>
        <v>42739153.95000001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-222806.94999999998</v>
      </c>
      <c r="E366" s="218"/>
      <c r="F366" s="219"/>
      <c r="G366" s="219"/>
      <c r="H366" s="219"/>
      <c r="I366" s="86">
        <f>data!CE64</f>
        <v>115937557.18999998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8564.6999999999989</v>
      </c>
      <c r="E367" s="218"/>
      <c r="F367" s="219"/>
      <c r="G367" s="219"/>
      <c r="H367" s="219"/>
      <c r="I367" s="86">
        <f>data!CE65</f>
        <v>4843677.040000001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116068</v>
      </c>
      <c r="D368" s="86">
        <f>data!CC66</f>
        <v>67247010.709324107</v>
      </c>
      <c r="E368" s="218"/>
      <c r="F368" s="219"/>
      <c r="G368" s="219"/>
      <c r="H368" s="219"/>
      <c r="I368" s="86">
        <f>data!CE66</f>
        <v>187316984.69999999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636781</v>
      </c>
      <c r="E369" s="218"/>
      <c r="F369" s="219"/>
      <c r="G369" s="219"/>
      <c r="H369" s="219"/>
      <c r="I369" s="86">
        <f>data!CE67</f>
        <v>62311264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-171691.03999999983</v>
      </c>
      <c r="E370" s="218"/>
      <c r="F370" s="219"/>
      <c r="G370" s="219"/>
      <c r="H370" s="219"/>
      <c r="I370" s="86">
        <f>data!CE68</f>
        <v>15248695.390000001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-248031.52999999747</v>
      </c>
      <c r="E371" s="86">
        <f>data!CD69</f>
        <v>20635363.100000001</v>
      </c>
      <c r="F371" s="219"/>
      <c r="G371" s="219"/>
      <c r="H371" s="219"/>
      <c r="I371" s="86">
        <f>data!CE69</f>
        <v>23657374.820000004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12521457.49</v>
      </c>
      <c r="F372" s="220"/>
      <c r="G372" s="220"/>
      <c r="H372" s="220"/>
      <c r="I372" s="14">
        <f>-data!CE70</f>
        <v>-20760979.18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116068</v>
      </c>
      <c r="D373" s="86">
        <f>data!CC71</f>
        <v>72791012.329324096</v>
      </c>
      <c r="E373" s="86">
        <f>data!CD71</f>
        <v>8113905.6100000013</v>
      </c>
      <c r="F373" s="219"/>
      <c r="G373" s="219"/>
      <c r="H373" s="219"/>
      <c r="I373" s="14">
        <f>data!CE71</f>
        <v>702222347.34000015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1135483004.1699996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1825513917.3200002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2960996921.4900002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572953.5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219575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133451.23000000001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1638834.34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567.97561057692292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LawsonDrillInfo!KeyFields</vt:lpstr>
      <vt:lpstr>LawsonDrillInfo!MappedFields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LawsonDrillInfo!ProductLine</vt:lpstr>
      <vt:lpstr>LawsonDrillInfo!SSType</vt:lpstr>
      <vt:lpstr>Support</vt:lpstr>
      <vt:lpstr>LawsonDrillInfo!SystemCode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2021-08-19T22:51:34Z</cp:lastPrinted>
  <dcterms:created xsi:type="dcterms:W3CDTF">1999-06-02T22:01:56Z</dcterms:created>
  <dcterms:modified xsi:type="dcterms:W3CDTF">2021-12-27T17:35:23Z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