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00BBEE11-7EC3-4D6E-BB7B-6CE04FD3277D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5" i="10" l="1"/>
  <c r="I612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F546" i="10" s="1"/>
  <c r="E545" i="10"/>
  <c r="D545" i="10"/>
  <c r="B545" i="10"/>
  <c r="E544" i="10"/>
  <c r="D544" i="10"/>
  <c r="B544" i="10"/>
  <c r="F544" i="10" s="1"/>
  <c r="B543" i="10"/>
  <c r="B542" i="10"/>
  <c r="B541" i="10"/>
  <c r="H540" i="10"/>
  <c r="E540" i="10"/>
  <c r="D540" i="10"/>
  <c r="B540" i="10"/>
  <c r="F540" i="10" s="1"/>
  <c r="E539" i="10"/>
  <c r="D539" i="10"/>
  <c r="B539" i="10"/>
  <c r="F539" i="10" s="1"/>
  <c r="F538" i="10"/>
  <c r="E538" i="10"/>
  <c r="D538" i="10"/>
  <c r="B538" i="10"/>
  <c r="H538" i="10" s="1"/>
  <c r="E537" i="10"/>
  <c r="D537" i="10"/>
  <c r="B537" i="10"/>
  <c r="H536" i="10"/>
  <c r="E536" i="10"/>
  <c r="D536" i="10"/>
  <c r="B536" i="10"/>
  <c r="F536" i="10" s="1"/>
  <c r="E535" i="10"/>
  <c r="D535" i="10"/>
  <c r="B535" i="10"/>
  <c r="F535" i="10" s="1"/>
  <c r="E534" i="10"/>
  <c r="D534" i="10"/>
  <c r="B534" i="10"/>
  <c r="H534" i="10" s="1"/>
  <c r="E533" i="10"/>
  <c r="D533" i="10"/>
  <c r="B533" i="10"/>
  <c r="F533" i="10" s="1"/>
  <c r="E532" i="10"/>
  <c r="D532" i="10"/>
  <c r="B532" i="10"/>
  <c r="F532" i="10" s="1"/>
  <c r="E531" i="10"/>
  <c r="D531" i="10"/>
  <c r="B531" i="10"/>
  <c r="F531" i="10" s="1"/>
  <c r="E530" i="10"/>
  <c r="D530" i="10"/>
  <c r="B530" i="10"/>
  <c r="H530" i="10" s="1"/>
  <c r="E529" i="10"/>
  <c r="D529" i="10"/>
  <c r="B529" i="10"/>
  <c r="H528" i="10"/>
  <c r="E528" i="10"/>
  <c r="D528" i="10"/>
  <c r="B528" i="10"/>
  <c r="F528" i="10" s="1"/>
  <c r="E527" i="10"/>
  <c r="D527" i="10"/>
  <c r="B527" i="10"/>
  <c r="F527" i="10" s="1"/>
  <c r="E526" i="10"/>
  <c r="D526" i="10"/>
  <c r="B526" i="10"/>
  <c r="E525" i="10"/>
  <c r="D525" i="10"/>
  <c r="B525" i="10"/>
  <c r="F525" i="10" s="1"/>
  <c r="E524" i="10"/>
  <c r="D524" i="10"/>
  <c r="B524" i="10"/>
  <c r="F524" i="10" s="1"/>
  <c r="E523" i="10"/>
  <c r="D523" i="10"/>
  <c r="B523" i="10"/>
  <c r="F523" i="10" s="1"/>
  <c r="E522" i="10"/>
  <c r="D522" i="10"/>
  <c r="B522" i="10"/>
  <c r="B521" i="10"/>
  <c r="F520" i="10"/>
  <c r="E520" i="10"/>
  <c r="D520" i="10"/>
  <c r="B520" i="10"/>
  <c r="E519" i="10"/>
  <c r="D519" i="10"/>
  <c r="B519" i="10"/>
  <c r="E518" i="10"/>
  <c r="D518" i="10"/>
  <c r="B518" i="10"/>
  <c r="E517" i="10"/>
  <c r="D517" i="10"/>
  <c r="B517" i="10"/>
  <c r="F517" i="10" s="1"/>
  <c r="F516" i="10"/>
  <c r="E516" i="10"/>
  <c r="D516" i="10"/>
  <c r="B516" i="10"/>
  <c r="E515" i="10"/>
  <c r="D515" i="10"/>
  <c r="B515" i="10"/>
  <c r="E514" i="10"/>
  <c r="D514" i="10"/>
  <c r="B514" i="10"/>
  <c r="B513" i="10"/>
  <c r="F513" i="10" s="1"/>
  <c r="B512" i="10"/>
  <c r="F512" i="10" s="1"/>
  <c r="E511" i="10"/>
  <c r="D511" i="10"/>
  <c r="B511" i="10"/>
  <c r="F511" i="10" s="1"/>
  <c r="E510" i="10"/>
  <c r="D510" i="10"/>
  <c r="B510" i="10"/>
  <c r="E509" i="10"/>
  <c r="D509" i="10"/>
  <c r="B509" i="10"/>
  <c r="E508" i="10"/>
  <c r="D508" i="10"/>
  <c r="B508" i="10"/>
  <c r="F508" i="10" s="1"/>
  <c r="E507" i="10"/>
  <c r="D507" i="10"/>
  <c r="B507" i="10"/>
  <c r="F507" i="10" s="1"/>
  <c r="E506" i="10"/>
  <c r="D506" i="10"/>
  <c r="B506" i="10"/>
  <c r="F506" i="10" s="1"/>
  <c r="E505" i="10"/>
  <c r="D505" i="10"/>
  <c r="B505" i="10"/>
  <c r="F505" i="10" s="1"/>
  <c r="E504" i="10"/>
  <c r="D504" i="10"/>
  <c r="B504" i="10"/>
  <c r="H504" i="10" s="1"/>
  <c r="E503" i="10"/>
  <c r="D503" i="10"/>
  <c r="B503" i="10"/>
  <c r="H502" i="10"/>
  <c r="E502" i="10"/>
  <c r="D502" i="10"/>
  <c r="B502" i="10"/>
  <c r="F502" i="10" s="1"/>
  <c r="E501" i="10"/>
  <c r="D501" i="10"/>
  <c r="B501" i="10"/>
  <c r="E500" i="10"/>
  <c r="D500" i="10"/>
  <c r="B500" i="10"/>
  <c r="F500" i="10" s="1"/>
  <c r="H499" i="10"/>
  <c r="E499" i="10"/>
  <c r="D499" i="10"/>
  <c r="B499" i="10"/>
  <c r="F499" i="10" s="1"/>
  <c r="E498" i="10"/>
  <c r="D498" i="10"/>
  <c r="B498" i="10"/>
  <c r="E497" i="10"/>
  <c r="D497" i="10"/>
  <c r="B497" i="10"/>
  <c r="H497" i="10" s="1"/>
  <c r="F496" i="10"/>
  <c r="E496" i="10"/>
  <c r="D496" i="10"/>
  <c r="B496" i="10"/>
  <c r="G493" i="10"/>
  <c r="F493" i="10"/>
  <c r="E493" i="10"/>
  <c r="D493" i="10"/>
  <c r="C493" i="10"/>
  <c r="B493" i="10"/>
  <c r="A493" i="10"/>
  <c r="B478" i="10"/>
  <c r="B476" i="10"/>
  <c r="B475" i="10"/>
  <c r="C474" i="10"/>
  <c r="B474" i="10"/>
  <c r="B473" i="10"/>
  <c r="C472" i="10"/>
  <c r="B472" i="10"/>
  <c r="B471" i="10"/>
  <c r="C470" i="10"/>
  <c r="B470" i="10"/>
  <c r="B469" i="10"/>
  <c r="B468" i="10"/>
  <c r="B464" i="10"/>
  <c r="C463" i="10"/>
  <c r="B463" i="10"/>
  <c r="C459" i="10"/>
  <c r="B459" i="10"/>
  <c r="C458" i="10"/>
  <c r="B458" i="10"/>
  <c r="B455" i="10"/>
  <c r="B454" i="10"/>
  <c r="B453" i="10"/>
  <c r="C447" i="10"/>
  <c r="C446" i="10"/>
  <c r="C445" i="10"/>
  <c r="B445" i="10"/>
  <c r="C444" i="10"/>
  <c r="C439" i="10"/>
  <c r="B439" i="10"/>
  <c r="C438" i="10"/>
  <c r="B438" i="10"/>
  <c r="B440" i="10" s="1"/>
  <c r="D437" i="10"/>
  <c r="B437" i="10"/>
  <c r="B436" i="10"/>
  <c r="D435" i="10"/>
  <c r="B435" i="10"/>
  <c r="B434" i="10"/>
  <c r="B433" i="10"/>
  <c r="B432" i="10"/>
  <c r="B431" i="10"/>
  <c r="C430" i="10"/>
  <c r="B430" i="10"/>
  <c r="B429" i="10"/>
  <c r="D428" i="10"/>
  <c r="B428" i="10"/>
  <c r="B427" i="10"/>
  <c r="D424" i="10"/>
  <c r="B424" i="10"/>
  <c r="B423" i="10"/>
  <c r="D421" i="10"/>
  <c r="B421" i="10"/>
  <c r="C420" i="10"/>
  <c r="B420" i="10"/>
  <c r="D418" i="10"/>
  <c r="B418" i="10"/>
  <c r="C417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68" i="10" s="1"/>
  <c r="D373" i="10" s="1"/>
  <c r="D391" i="10" s="1"/>
  <c r="D393" i="10" s="1"/>
  <c r="D396" i="10" s="1"/>
  <c r="D330" i="10"/>
  <c r="D329" i="10"/>
  <c r="D328" i="10"/>
  <c r="D319" i="10"/>
  <c r="D314" i="10"/>
  <c r="D339" i="10" s="1"/>
  <c r="C482" i="10" s="1"/>
  <c r="D290" i="10"/>
  <c r="D283" i="10"/>
  <c r="D277" i="10"/>
  <c r="D292" i="10" s="1"/>
  <c r="D341" i="10" s="1"/>
  <c r="C481" i="10" s="1"/>
  <c r="D275" i="10"/>
  <c r="D265" i="10"/>
  <c r="D260" i="10"/>
  <c r="D240" i="10"/>
  <c r="B447" i="10" s="1"/>
  <c r="D236" i="10"/>
  <c r="B446" i="10" s="1"/>
  <c r="D229" i="10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E201" i="10"/>
  <c r="E200" i="10"/>
  <c r="C473" i="10" s="1"/>
  <c r="E199" i="10"/>
  <c r="E198" i="10"/>
  <c r="C471" i="10" s="1"/>
  <c r="E197" i="10"/>
  <c r="E196" i="10"/>
  <c r="C469" i="10" s="1"/>
  <c r="E195" i="10"/>
  <c r="C468" i="10" s="1"/>
  <c r="D190" i="10"/>
  <c r="D186" i="10"/>
  <c r="D436" i="10" s="1"/>
  <c r="D181" i="10"/>
  <c r="D438" i="10" s="1"/>
  <c r="D177" i="10"/>
  <c r="D434" i="10" s="1"/>
  <c r="D173" i="10"/>
  <c r="E154" i="10"/>
  <c r="E153" i="10"/>
  <c r="E152" i="10"/>
  <c r="E151" i="10"/>
  <c r="C421" i="10" s="1"/>
  <c r="E150" i="10"/>
  <c r="E148" i="10"/>
  <c r="E147" i="10"/>
  <c r="D463" i="10" s="1"/>
  <c r="E146" i="10"/>
  <c r="E145" i="10"/>
  <c r="C418" i="10" s="1"/>
  <c r="E144" i="10"/>
  <c r="E142" i="10"/>
  <c r="D464" i="10" s="1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CE77" i="10"/>
  <c r="CF76" i="10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5" i="10" s="1"/>
  <c r="CE74" i="10"/>
  <c r="C464" i="10" s="1"/>
  <c r="CE73" i="10"/>
  <c r="CD71" i="10"/>
  <c r="C575" i="10" s="1"/>
  <c r="CE70" i="10"/>
  <c r="CE69" i="10"/>
  <c r="C440" i="10" s="1"/>
  <c r="CE68" i="10"/>
  <c r="C434" i="10" s="1"/>
  <c r="BY67" i="10"/>
  <c r="BS67" i="10"/>
  <c r="BN67" i="10"/>
  <c r="BI67" i="10"/>
  <c r="BE67" i="10"/>
  <c r="BA67" i="10"/>
  <c r="AW67" i="10"/>
  <c r="AS67" i="10"/>
  <c r="AO67" i="10"/>
  <c r="AK67" i="10"/>
  <c r="AG67" i="10"/>
  <c r="AC67" i="10"/>
  <c r="Y67" i="10"/>
  <c r="U67" i="10"/>
  <c r="Q67" i="10"/>
  <c r="M67" i="10"/>
  <c r="I67" i="10"/>
  <c r="E67" i="10"/>
  <c r="CE66" i="10"/>
  <c r="C432" i="10" s="1"/>
  <c r="CE65" i="10"/>
  <c r="C431" i="10" s="1"/>
  <c r="CE64" i="10"/>
  <c r="F612" i="10" s="1"/>
  <c r="CE63" i="10"/>
  <c r="C429" i="10" s="1"/>
  <c r="CC62" i="10"/>
  <c r="BY62" i="10"/>
  <c r="BY71" i="10" s="1"/>
  <c r="C570" i="10" s="1"/>
  <c r="BU62" i="10"/>
  <c r="BQ62" i="10"/>
  <c r="BM62" i="10"/>
  <c r="BI62" i="10"/>
  <c r="BI71" i="10" s="1"/>
  <c r="C634" i="10" s="1"/>
  <c r="BE62" i="10"/>
  <c r="BE71" i="10" s="1"/>
  <c r="C550" i="10" s="1"/>
  <c r="G550" i="10" s="1"/>
  <c r="BA62" i="10"/>
  <c r="BA71" i="10" s="1"/>
  <c r="C546" i="10" s="1"/>
  <c r="AW62" i="10"/>
  <c r="AW71" i="10" s="1"/>
  <c r="C631" i="10" s="1"/>
  <c r="AS62" i="10"/>
  <c r="AS71" i="10" s="1"/>
  <c r="AO62" i="10"/>
  <c r="AO71" i="10" s="1"/>
  <c r="AK62" i="10"/>
  <c r="AK71" i="10" s="1"/>
  <c r="AG62" i="10"/>
  <c r="AG71" i="10" s="1"/>
  <c r="AC62" i="10"/>
  <c r="AC71" i="10" s="1"/>
  <c r="Y62" i="10"/>
  <c r="Y71" i="10" s="1"/>
  <c r="U62" i="10"/>
  <c r="U71" i="10" s="1"/>
  <c r="Q62" i="10"/>
  <c r="Q71" i="10" s="1"/>
  <c r="M62" i="10"/>
  <c r="M71" i="10" s="1"/>
  <c r="I62" i="10"/>
  <c r="I71" i="10" s="1"/>
  <c r="C674" i="10" s="1"/>
  <c r="E62" i="10"/>
  <c r="E71" i="10" s="1"/>
  <c r="C670" i="10" s="1"/>
  <c r="CE61" i="10"/>
  <c r="C427" i="10" s="1"/>
  <c r="CE60" i="10"/>
  <c r="H612" i="10" s="1"/>
  <c r="B53" i="10"/>
  <c r="CC52" i="10"/>
  <c r="CC67" i="10" s="1"/>
  <c r="CB52" i="10"/>
  <c r="CB67" i="10" s="1"/>
  <c r="CA52" i="10"/>
  <c r="CA67" i="10" s="1"/>
  <c r="BZ52" i="10"/>
  <c r="BZ67" i="10" s="1"/>
  <c r="BY52" i="10"/>
  <c r="BX52" i="10"/>
  <c r="BX67" i="10" s="1"/>
  <c r="BW52" i="10"/>
  <c r="BW67" i="10" s="1"/>
  <c r="BV52" i="10"/>
  <c r="BV67" i="10" s="1"/>
  <c r="BU52" i="10"/>
  <c r="BU67" i="10" s="1"/>
  <c r="BT52" i="10"/>
  <c r="BT67" i="10" s="1"/>
  <c r="BS52" i="10"/>
  <c r="BR52" i="10"/>
  <c r="BR67" i="10" s="1"/>
  <c r="BQ52" i="10"/>
  <c r="BQ67" i="10" s="1"/>
  <c r="BP52" i="10"/>
  <c r="BP67" i="10" s="1"/>
  <c r="BO52" i="10"/>
  <c r="BO67" i="10" s="1"/>
  <c r="BN52" i="10"/>
  <c r="BM52" i="10"/>
  <c r="BM67" i="10" s="1"/>
  <c r="BL52" i="10"/>
  <c r="BL67" i="10" s="1"/>
  <c r="BK52" i="10"/>
  <c r="BK67" i="10" s="1"/>
  <c r="BJ52" i="10"/>
  <c r="BJ67" i="10" s="1"/>
  <c r="BI52" i="10"/>
  <c r="BH52" i="10"/>
  <c r="BH67" i="10" s="1"/>
  <c r="BG52" i="10"/>
  <c r="BG67" i="10" s="1"/>
  <c r="BF52" i="10"/>
  <c r="BF67" i="10" s="1"/>
  <c r="BE52" i="10"/>
  <c r="BD52" i="10"/>
  <c r="BD67" i="10" s="1"/>
  <c r="BC52" i="10"/>
  <c r="BC67" i="10" s="1"/>
  <c r="BB52" i="10"/>
  <c r="BB67" i="10" s="1"/>
  <c r="BA52" i="10"/>
  <c r="AZ52" i="10"/>
  <c r="AZ67" i="10" s="1"/>
  <c r="AY52" i="10"/>
  <c r="AY67" i="10" s="1"/>
  <c r="AX52" i="10"/>
  <c r="AX67" i="10" s="1"/>
  <c r="AW52" i="10"/>
  <c r="AV52" i="10"/>
  <c r="AV67" i="10" s="1"/>
  <c r="AU52" i="10"/>
  <c r="AU67" i="10" s="1"/>
  <c r="AT52" i="10"/>
  <c r="AT67" i="10" s="1"/>
  <c r="AS52" i="10"/>
  <c r="AR52" i="10"/>
  <c r="AR67" i="10" s="1"/>
  <c r="AQ52" i="10"/>
  <c r="AQ67" i="10" s="1"/>
  <c r="AP52" i="10"/>
  <c r="AP67" i="10" s="1"/>
  <c r="AO52" i="10"/>
  <c r="AN52" i="10"/>
  <c r="AN67" i="10" s="1"/>
  <c r="AM52" i="10"/>
  <c r="AM67" i="10" s="1"/>
  <c r="AL52" i="10"/>
  <c r="AL67" i="10" s="1"/>
  <c r="AK52" i="10"/>
  <c r="AJ52" i="10"/>
  <c r="AJ67" i="10" s="1"/>
  <c r="AI52" i="10"/>
  <c r="AI67" i="10" s="1"/>
  <c r="AH52" i="10"/>
  <c r="AH67" i="10" s="1"/>
  <c r="AG52" i="10"/>
  <c r="AF52" i="10"/>
  <c r="AF67" i="10" s="1"/>
  <c r="AE52" i="10"/>
  <c r="AE67" i="10" s="1"/>
  <c r="AD52" i="10"/>
  <c r="AD67" i="10" s="1"/>
  <c r="AC52" i="10"/>
  <c r="AB52" i="10"/>
  <c r="AB67" i="10" s="1"/>
  <c r="AA52" i="10"/>
  <c r="AA67" i="10" s="1"/>
  <c r="Z52" i="10"/>
  <c r="Z67" i="10" s="1"/>
  <c r="Y52" i="10"/>
  <c r="X52" i="10"/>
  <c r="X67" i="10" s="1"/>
  <c r="W52" i="10"/>
  <c r="W67" i="10" s="1"/>
  <c r="V52" i="10"/>
  <c r="V67" i="10" s="1"/>
  <c r="U52" i="10"/>
  <c r="T52" i="10"/>
  <c r="T67" i="10" s="1"/>
  <c r="S52" i="10"/>
  <c r="S67" i="10" s="1"/>
  <c r="R52" i="10"/>
  <c r="R67" i="10" s="1"/>
  <c r="Q52" i="10"/>
  <c r="P52" i="10"/>
  <c r="P67" i="10" s="1"/>
  <c r="O52" i="10"/>
  <c r="O67" i="10" s="1"/>
  <c r="N52" i="10"/>
  <c r="N67" i="10" s="1"/>
  <c r="M52" i="10"/>
  <c r="L52" i="10"/>
  <c r="L67" i="10" s="1"/>
  <c r="K52" i="10"/>
  <c r="K67" i="10" s="1"/>
  <c r="J52" i="10"/>
  <c r="J67" i="10" s="1"/>
  <c r="I52" i="10"/>
  <c r="H52" i="10"/>
  <c r="H67" i="10" s="1"/>
  <c r="G52" i="10"/>
  <c r="G67" i="10" s="1"/>
  <c r="F52" i="10"/>
  <c r="F67" i="10" s="1"/>
  <c r="E52" i="10"/>
  <c r="D52" i="10"/>
  <c r="D67" i="10" s="1"/>
  <c r="C52" i="10"/>
  <c r="C67" i="10" s="1"/>
  <c r="CE51" i="10"/>
  <c r="B49" i="10"/>
  <c r="CC48" i="10"/>
  <c r="CB48" i="10"/>
  <c r="CB62" i="10" s="1"/>
  <c r="CB71" i="10" s="1"/>
  <c r="CA48" i="10"/>
  <c r="CA62" i="10" s="1"/>
  <c r="CA71" i="10" s="1"/>
  <c r="BZ48" i="10"/>
  <c r="BZ62" i="10" s="1"/>
  <c r="BY48" i="10"/>
  <c r="BX48" i="10"/>
  <c r="BX62" i="10" s="1"/>
  <c r="BX71" i="10" s="1"/>
  <c r="BW48" i="10"/>
  <c r="BW62" i="10" s="1"/>
  <c r="BW71" i="10" s="1"/>
  <c r="BV48" i="10"/>
  <c r="BV62" i="10" s="1"/>
  <c r="BU48" i="10"/>
  <c r="BT48" i="10"/>
  <c r="BT62" i="10" s="1"/>
  <c r="BT71" i="10" s="1"/>
  <c r="BS48" i="10"/>
  <c r="BS62" i="10" s="1"/>
  <c r="BS71" i="10" s="1"/>
  <c r="BR48" i="10"/>
  <c r="BR62" i="10" s="1"/>
  <c r="BQ48" i="10"/>
  <c r="BP48" i="10"/>
  <c r="BP62" i="10" s="1"/>
  <c r="BP71" i="10" s="1"/>
  <c r="BO48" i="10"/>
  <c r="BO62" i="10" s="1"/>
  <c r="BO71" i="10" s="1"/>
  <c r="BN48" i="10"/>
  <c r="BN62" i="10" s="1"/>
  <c r="BN71" i="10" s="1"/>
  <c r="BM48" i="10"/>
  <c r="BL48" i="10"/>
  <c r="BL62" i="10" s="1"/>
  <c r="BL71" i="10" s="1"/>
  <c r="BK48" i="10"/>
  <c r="BK62" i="10" s="1"/>
  <c r="BK71" i="10" s="1"/>
  <c r="BJ48" i="10"/>
  <c r="BJ62" i="10" s="1"/>
  <c r="BI48" i="10"/>
  <c r="BH48" i="10"/>
  <c r="BH62" i="10" s="1"/>
  <c r="BH71" i="10" s="1"/>
  <c r="BG48" i="10"/>
  <c r="BG62" i="10" s="1"/>
  <c r="BG71" i="10" s="1"/>
  <c r="BF48" i="10"/>
  <c r="BF62" i="10" s="1"/>
  <c r="BE48" i="10"/>
  <c r="BD48" i="10"/>
  <c r="BD62" i="10" s="1"/>
  <c r="BD71" i="10" s="1"/>
  <c r="BC48" i="10"/>
  <c r="BC62" i="10" s="1"/>
  <c r="BC71" i="10" s="1"/>
  <c r="BB48" i="10"/>
  <c r="BB62" i="10" s="1"/>
  <c r="BA48" i="10"/>
  <c r="AZ48" i="10"/>
  <c r="AZ62" i="10" s="1"/>
  <c r="AZ71" i="10" s="1"/>
  <c r="AY48" i="10"/>
  <c r="AY62" i="10" s="1"/>
  <c r="AY71" i="10" s="1"/>
  <c r="AX48" i="10"/>
  <c r="AX62" i="10" s="1"/>
  <c r="AW48" i="10"/>
  <c r="AV48" i="10"/>
  <c r="AV62" i="10" s="1"/>
  <c r="AV71" i="10" s="1"/>
  <c r="AU48" i="10"/>
  <c r="AU62" i="10" s="1"/>
  <c r="AU71" i="10" s="1"/>
  <c r="AT48" i="10"/>
  <c r="AT62" i="10" s="1"/>
  <c r="AS48" i="10"/>
  <c r="AR48" i="10"/>
  <c r="AR62" i="10" s="1"/>
  <c r="AR71" i="10" s="1"/>
  <c r="AQ48" i="10"/>
  <c r="AQ62" i="10" s="1"/>
  <c r="AQ71" i="10" s="1"/>
  <c r="AP48" i="10"/>
  <c r="AP62" i="10" s="1"/>
  <c r="AO48" i="10"/>
  <c r="AN48" i="10"/>
  <c r="AN62" i="10" s="1"/>
  <c r="AN71" i="10" s="1"/>
  <c r="AM48" i="10"/>
  <c r="AM62" i="10" s="1"/>
  <c r="AM71" i="10" s="1"/>
  <c r="AL48" i="10"/>
  <c r="AL62" i="10" s="1"/>
  <c r="AK48" i="10"/>
  <c r="AJ48" i="10"/>
  <c r="AJ62" i="10" s="1"/>
  <c r="AJ71" i="10" s="1"/>
  <c r="AI48" i="10"/>
  <c r="AI62" i="10" s="1"/>
  <c r="AI71" i="10" s="1"/>
  <c r="AH48" i="10"/>
  <c r="AH62" i="10" s="1"/>
  <c r="AG48" i="10"/>
  <c r="AF48" i="10"/>
  <c r="AF62" i="10" s="1"/>
  <c r="AF71" i="10" s="1"/>
  <c r="AE48" i="10"/>
  <c r="AE62" i="10" s="1"/>
  <c r="AE71" i="10" s="1"/>
  <c r="AD48" i="10"/>
  <c r="AD62" i="10" s="1"/>
  <c r="AC48" i="10"/>
  <c r="AB48" i="10"/>
  <c r="AB62" i="10" s="1"/>
  <c r="AB71" i="10" s="1"/>
  <c r="AA48" i="10"/>
  <c r="AA62" i="10" s="1"/>
  <c r="AA71" i="10" s="1"/>
  <c r="Z48" i="10"/>
  <c r="Z62" i="10" s="1"/>
  <c r="Y48" i="10"/>
  <c r="X48" i="10"/>
  <c r="X62" i="10" s="1"/>
  <c r="X71" i="10" s="1"/>
  <c r="W48" i="10"/>
  <c r="W62" i="10" s="1"/>
  <c r="W71" i="10" s="1"/>
  <c r="V48" i="10"/>
  <c r="V62" i="10" s="1"/>
  <c r="U48" i="10"/>
  <c r="T48" i="10"/>
  <c r="T62" i="10" s="1"/>
  <c r="T71" i="10" s="1"/>
  <c r="S48" i="10"/>
  <c r="S62" i="10" s="1"/>
  <c r="S71" i="10" s="1"/>
  <c r="R48" i="10"/>
  <c r="R62" i="10" s="1"/>
  <c r="Q48" i="10"/>
  <c r="P48" i="10"/>
  <c r="P62" i="10" s="1"/>
  <c r="P71" i="10" s="1"/>
  <c r="O48" i="10"/>
  <c r="O62" i="10" s="1"/>
  <c r="O71" i="10" s="1"/>
  <c r="N48" i="10"/>
  <c r="N62" i="10" s="1"/>
  <c r="M48" i="10"/>
  <c r="L48" i="10"/>
  <c r="L62" i="10" s="1"/>
  <c r="L71" i="10" s="1"/>
  <c r="K48" i="10"/>
  <c r="K62" i="10" s="1"/>
  <c r="K71" i="10" s="1"/>
  <c r="J48" i="10"/>
  <c r="J62" i="10" s="1"/>
  <c r="I48" i="10"/>
  <c r="H48" i="10"/>
  <c r="H62" i="10" s="1"/>
  <c r="H71" i="10" s="1"/>
  <c r="G48" i="10"/>
  <c r="G62" i="10" s="1"/>
  <c r="G71" i="10" s="1"/>
  <c r="F48" i="10"/>
  <c r="CE48" i="10" s="1"/>
  <c r="E48" i="10"/>
  <c r="D48" i="10"/>
  <c r="D62" i="10" s="1"/>
  <c r="D71" i="10" s="1"/>
  <c r="C48" i="10"/>
  <c r="C62" i="10" s="1"/>
  <c r="CE47" i="10"/>
  <c r="F503" i="10" l="1"/>
  <c r="H506" i="10"/>
  <c r="H507" i="10"/>
  <c r="F515" i="10"/>
  <c r="F529" i="10"/>
  <c r="H532" i="10"/>
  <c r="H533" i="10"/>
  <c r="F534" i="10"/>
  <c r="F537" i="10"/>
  <c r="F509" i="10"/>
  <c r="F519" i="10"/>
  <c r="F522" i="10"/>
  <c r="H525" i="10"/>
  <c r="C676" i="10"/>
  <c r="C504" i="10"/>
  <c r="G504" i="10" s="1"/>
  <c r="C688" i="10"/>
  <c r="C516" i="10"/>
  <c r="G516" i="10" s="1"/>
  <c r="C700" i="10"/>
  <c r="C528" i="10"/>
  <c r="G528" i="10" s="1"/>
  <c r="C625" i="10"/>
  <c r="C544" i="10"/>
  <c r="G544" i="10" s="1"/>
  <c r="C556" i="10"/>
  <c r="C635" i="10"/>
  <c r="C643" i="10"/>
  <c r="C568" i="10"/>
  <c r="C669" i="10"/>
  <c r="C497" i="10"/>
  <c r="G497" i="10" s="1"/>
  <c r="C681" i="10"/>
  <c r="C509" i="10"/>
  <c r="G509" i="10" s="1"/>
  <c r="C689" i="10"/>
  <c r="C517" i="10"/>
  <c r="G517" i="10" s="1"/>
  <c r="C697" i="10"/>
  <c r="C525" i="10"/>
  <c r="G525" i="10" s="1"/>
  <c r="C709" i="10"/>
  <c r="C537" i="10"/>
  <c r="C628" i="10"/>
  <c r="C545" i="10"/>
  <c r="C553" i="10"/>
  <c r="C636" i="10"/>
  <c r="C561" i="10"/>
  <c r="C621" i="10"/>
  <c r="C644" i="10"/>
  <c r="C569" i="10"/>
  <c r="CE67" i="10"/>
  <c r="C433" i="10" s="1"/>
  <c r="D465" i="10"/>
  <c r="C71" i="10"/>
  <c r="C684" i="10"/>
  <c r="C512" i="10"/>
  <c r="G512" i="10" s="1"/>
  <c r="C696" i="10"/>
  <c r="C524" i="10"/>
  <c r="C708" i="10"/>
  <c r="C536" i="10"/>
  <c r="G536" i="10" s="1"/>
  <c r="C548" i="10"/>
  <c r="C633" i="10"/>
  <c r="C627" i="10"/>
  <c r="C560" i="10"/>
  <c r="C647" i="10"/>
  <c r="C572" i="10"/>
  <c r="C677" i="10"/>
  <c r="C505" i="10"/>
  <c r="G505" i="10" s="1"/>
  <c r="C685" i="10"/>
  <c r="C513" i="10"/>
  <c r="G513" i="10" s="1"/>
  <c r="C693" i="10"/>
  <c r="C521" i="10"/>
  <c r="G521" i="10" s="1"/>
  <c r="C701" i="10"/>
  <c r="C529" i="10"/>
  <c r="C705" i="10"/>
  <c r="C533" i="10"/>
  <c r="G533" i="10" s="1"/>
  <c r="C713" i="10"/>
  <c r="C541" i="10"/>
  <c r="C549" i="10"/>
  <c r="C624" i="10"/>
  <c r="C637" i="10"/>
  <c r="C557" i="10"/>
  <c r="C640" i="10"/>
  <c r="C565" i="10"/>
  <c r="C622" i="10"/>
  <c r="C573" i="10"/>
  <c r="C672" i="10"/>
  <c r="C500" i="10"/>
  <c r="G500" i="10" s="1"/>
  <c r="C680" i="10"/>
  <c r="C508" i="10"/>
  <c r="G508" i="10" s="1"/>
  <c r="C692" i="10"/>
  <c r="C520" i="10"/>
  <c r="G520" i="10" s="1"/>
  <c r="C704" i="10"/>
  <c r="C532" i="10"/>
  <c r="G532" i="10" s="1"/>
  <c r="C712" i="10"/>
  <c r="C540" i="10"/>
  <c r="G540" i="10" s="1"/>
  <c r="C618" i="10"/>
  <c r="C552" i="10"/>
  <c r="C639" i="10"/>
  <c r="C564" i="10"/>
  <c r="C673" i="10"/>
  <c r="C501" i="10"/>
  <c r="G501" i="10" s="1"/>
  <c r="J71" i="10"/>
  <c r="N71" i="10"/>
  <c r="R71" i="10"/>
  <c r="V71" i="10"/>
  <c r="Z71" i="10"/>
  <c r="AD71" i="10"/>
  <c r="AH71" i="10"/>
  <c r="AL71" i="10"/>
  <c r="AP71" i="10"/>
  <c r="AT71" i="10"/>
  <c r="AX71" i="10"/>
  <c r="BB71" i="10"/>
  <c r="BF71" i="10"/>
  <c r="BJ71" i="10"/>
  <c r="C559" i="10"/>
  <c r="C619" i="10"/>
  <c r="BR71" i="10"/>
  <c r="BV71" i="10"/>
  <c r="BZ71" i="10"/>
  <c r="C518" i="10"/>
  <c r="C690" i="10"/>
  <c r="C702" i="10"/>
  <c r="C530" i="10"/>
  <c r="G530" i="10" s="1"/>
  <c r="C710" i="10"/>
  <c r="C538" i="10"/>
  <c r="G538" i="10" s="1"/>
  <c r="BU71" i="10"/>
  <c r="CC71" i="10"/>
  <c r="K612" i="10"/>
  <c r="C465" i="10"/>
  <c r="G612" i="10"/>
  <c r="CF77" i="10"/>
  <c r="B465" i="10"/>
  <c r="C498" i="10"/>
  <c r="C502" i="10"/>
  <c r="G502" i="10" s="1"/>
  <c r="H526" i="10"/>
  <c r="F62" i="10"/>
  <c r="F71" i="10" s="1"/>
  <c r="F497" i="10"/>
  <c r="H500" i="10"/>
  <c r="F501" i="10"/>
  <c r="H508" i="10"/>
  <c r="H520" i="10"/>
  <c r="F550" i="10"/>
  <c r="H550" i="10" s="1"/>
  <c r="C678" i="10"/>
  <c r="C506" i="10"/>
  <c r="G506" i="10" s="1"/>
  <c r="C686" i="10"/>
  <c r="C514" i="10"/>
  <c r="C698" i="10"/>
  <c r="C526" i="10"/>
  <c r="G526" i="10" s="1"/>
  <c r="C706" i="10"/>
  <c r="C534" i="10"/>
  <c r="G534" i="10" s="1"/>
  <c r="H546" i="10"/>
  <c r="G546" i="10"/>
  <c r="BM71" i="10"/>
  <c r="C542" i="10"/>
  <c r="C614" i="10"/>
  <c r="C645" i="10"/>
  <c r="CE52" i="10"/>
  <c r="E204" i="10"/>
  <c r="C476" i="10" s="1"/>
  <c r="F510" i="10"/>
  <c r="F514" i="10"/>
  <c r="F518" i="10"/>
  <c r="C554" i="10"/>
  <c r="C630" i="10"/>
  <c r="C682" i="10"/>
  <c r="C510" i="10"/>
  <c r="C694" i="10"/>
  <c r="C522" i="10"/>
  <c r="G522" i="10" s="1"/>
  <c r="BQ71" i="10"/>
  <c r="D242" i="10"/>
  <c r="B448" i="10" s="1"/>
  <c r="F498" i="10"/>
  <c r="F504" i="10"/>
  <c r="H513" i="10"/>
  <c r="H522" i="10"/>
  <c r="F526" i="10"/>
  <c r="F530" i="10"/>
  <c r="F545" i="10"/>
  <c r="H505" i="10"/>
  <c r="H517" i="10"/>
  <c r="F521" i="10"/>
  <c r="H523" i="10"/>
  <c r="H527" i="10"/>
  <c r="H531" i="10"/>
  <c r="H535" i="10"/>
  <c r="H539" i="10"/>
  <c r="G514" i="10" l="1"/>
  <c r="H514" i="10"/>
  <c r="C687" i="10"/>
  <c r="C515" i="10"/>
  <c r="C623" i="10"/>
  <c r="C562" i="10"/>
  <c r="C638" i="10"/>
  <c r="C558" i="10"/>
  <c r="H521" i="10"/>
  <c r="C641" i="10"/>
  <c r="C566" i="10"/>
  <c r="C571" i="10"/>
  <c r="C646" i="10"/>
  <c r="C616" i="10"/>
  <c r="C543" i="10"/>
  <c r="C699" i="10"/>
  <c r="C527" i="10"/>
  <c r="G527" i="10" s="1"/>
  <c r="C683" i="10"/>
  <c r="C511" i="10"/>
  <c r="C620" i="10"/>
  <c r="C574" i="10"/>
  <c r="C547" i="10"/>
  <c r="C632" i="10"/>
  <c r="G545" i="10"/>
  <c r="H545" i="10"/>
  <c r="H512" i="10"/>
  <c r="H501" i="10"/>
  <c r="C499" i="10"/>
  <c r="G499" i="10" s="1"/>
  <c r="C671" i="10"/>
  <c r="G498" i="10"/>
  <c r="H498" i="10"/>
  <c r="C642" i="10"/>
  <c r="C567" i="10"/>
  <c r="C555" i="10"/>
  <c r="C617" i="10"/>
  <c r="C715" i="10" s="1"/>
  <c r="C711" i="10"/>
  <c r="C539" i="10"/>
  <c r="G539" i="10" s="1"/>
  <c r="C695" i="10"/>
  <c r="C523" i="10"/>
  <c r="G523" i="10" s="1"/>
  <c r="C679" i="10"/>
  <c r="C507" i="10"/>
  <c r="G507" i="10" s="1"/>
  <c r="H529" i="10"/>
  <c r="G529" i="10"/>
  <c r="G524" i="10"/>
  <c r="H524" i="10"/>
  <c r="C668" i="10"/>
  <c r="C496" i="10"/>
  <c r="H537" i="10"/>
  <c r="G537" i="10"/>
  <c r="G510" i="10"/>
  <c r="H510" i="10"/>
  <c r="C703" i="10"/>
  <c r="C531" i="10"/>
  <c r="G531" i="10" s="1"/>
  <c r="H544" i="10"/>
  <c r="H509" i="10"/>
  <c r="D615" i="10"/>
  <c r="H516" i="10"/>
  <c r="G518" i="10"/>
  <c r="H518" i="10"/>
  <c r="C563" i="10"/>
  <c r="C626" i="10"/>
  <c r="C551" i="10"/>
  <c r="C629" i="10"/>
  <c r="C707" i="10"/>
  <c r="C535" i="10"/>
  <c r="G535" i="10" s="1"/>
  <c r="C691" i="10"/>
  <c r="C519" i="10"/>
  <c r="C675" i="10"/>
  <c r="C503" i="10"/>
  <c r="CE62" i="10"/>
  <c r="G496" i="10" l="1"/>
  <c r="H496" i="10"/>
  <c r="H515" i="10"/>
  <c r="G515" i="10"/>
  <c r="D716" i="10"/>
  <c r="D711" i="10"/>
  <c r="D712" i="10"/>
  <c r="D708" i="10"/>
  <c r="D704" i="10"/>
  <c r="D700" i="10"/>
  <c r="D696" i="10"/>
  <c r="D692" i="10"/>
  <c r="D688" i="10"/>
  <c r="D699" i="10"/>
  <c r="D698" i="10"/>
  <c r="D697" i="10"/>
  <c r="D682" i="10"/>
  <c r="D678" i="10"/>
  <c r="D710" i="10"/>
  <c r="D709" i="10"/>
  <c r="D695" i="10"/>
  <c r="D694" i="10"/>
  <c r="D693" i="10"/>
  <c r="D683" i="10"/>
  <c r="D679" i="10"/>
  <c r="D675" i="10"/>
  <c r="D707" i="10"/>
  <c r="D706" i="10"/>
  <c r="D705" i="10"/>
  <c r="D684" i="10"/>
  <c r="D676" i="10"/>
  <c r="D673" i="10"/>
  <c r="D669" i="10"/>
  <c r="D703" i="10"/>
  <c r="D702" i="10"/>
  <c r="D701" i="10"/>
  <c r="D681" i="10"/>
  <c r="D674" i="10"/>
  <c r="D670" i="10"/>
  <c r="D647" i="10"/>
  <c r="D646" i="10"/>
  <c r="D645" i="10"/>
  <c r="D691" i="10"/>
  <c r="D690" i="10"/>
  <c r="D713" i="10"/>
  <c r="D687" i="10"/>
  <c r="D685" i="10"/>
  <c r="D672" i="10"/>
  <c r="D627" i="10"/>
  <c r="D680" i="10"/>
  <c r="D671" i="10"/>
  <c r="D629" i="10"/>
  <c r="D626" i="10"/>
  <c r="D623" i="10"/>
  <c r="D621" i="10"/>
  <c r="D619" i="10"/>
  <c r="E623" i="10" s="1"/>
  <c r="D617" i="10"/>
  <c r="D686" i="10"/>
  <c r="D677" i="10"/>
  <c r="D668" i="10"/>
  <c r="D636" i="10"/>
  <c r="D635" i="10"/>
  <c r="D634" i="10"/>
  <c r="D633" i="10"/>
  <c r="D632" i="10"/>
  <c r="D631" i="10"/>
  <c r="D630" i="10"/>
  <c r="D625" i="10"/>
  <c r="D624" i="10"/>
  <c r="D644" i="10"/>
  <c r="D640" i="10"/>
  <c r="D628" i="10"/>
  <c r="D618" i="10"/>
  <c r="D689" i="10"/>
  <c r="D643" i="10"/>
  <c r="D639" i="10"/>
  <c r="D616" i="10"/>
  <c r="D637" i="10"/>
  <c r="D642" i="10"/>
  <c r="D638" i="10"/>
  <c r="D622" i="10"/>
  <c r="D641" i="10"/>
  <c r="D620" i="10"/>
  <c r="H511" i="10"/>
  <c r="G511" i="10"/>
  <c r="H519" i="10"/>
  <c r="G519" i="10"/>
  <c r="C648" i="10"/>
  <c r="M716" i="10" s="1"/>
  <c r="H503" i="10"/>
  <c r="G503" i="10"/>
  <c r="C428" i="10"/>
  <c r="C441" i="10" s="1"/>
  <c r="CE71" i="10"/>
  <c r="C716" i="10" s="1"/>
  <c r="E716" i="10" l="1"/>
  <c r="D715" i="10"/>
  <c r="E612" i="10"/>
  <c r="E709" i="10" s="1"/>
  <c r="E628" i="10" l="1"/>
  <c r="E634" i="10"/>
  <c r="E629" i="10"/>
  <c r="E641" i="10"/>
  <c r="E700" i="10"/>
  <c r="E703" i="10"/>
  <c r="E706" i="10"/>
  <c r="E713" i="10"/>
  <c r="E672" i="10"/>
  <c r="E673" i="10"/>
  <c r="E631" i="10"/>
  <c r="E635" i="10"/>
  <c r="E686" i="10"/>
  <c r="E669" i="10"/>
  <c r="E638" i="10"/>
  <c r="E642" i="10"/>
  <c r="E678" i="10"/>
  <c r="E645" i="10"/>
  <c r="E674" i="10"/>
  <c r="E704" i="10"/>
  <c r="E690" i="10"/>
  <c r="E707" i="10"/>
  <c r="E694" i="10"/>
  <c r="E685" i="10"/>
  <c r="E701" i="10"/>
  <c r="E712" i="10"/>
  <c r="E710" i="10"/>
  <c r="E687" i="10"/>
  <c r="E624" i="10"/>
  <c r="E632" i="10"/>
  <c r="E636" i="10"/>
  <c r="E688" i="10"/>
  <c r="E675" i="10"/>
  <c r="E639" i="10"/>
  <c r="E643" i="10"/>
  <c r="E698" i="10"/>
  <c r="E646" i="10"/>
  <c r="E681" i="10"/>
  <c r="E676" i="10"/>
  <c r="E691" i="10"/>
  <c r="E708" i="10"/>
  <c r="E695" i="10"/>
  <c r="E689" i="10"/>
  <c r="E705" i="10"/>
  <c r="E711" i="10"/>
  <c r="E630" i="10"/>
  <c r="E677" i="10"/>
  <c r="E637" i="10"/>
  <c r="E671" i="10"/>
  <c r="E670" i="10"/>
  <c r="E684" i="10"/>
  <c r="E683" i="10"/>
  <c r="E697" i="10"/>
  <c r="E627" i="10"/>
  <c r="E625" i="10"/>
  <c r="E633" i="10"/>
  <c r="E668" i="10"/>
  <c r="E626" i="10"/>
  <c r="E682" i="10"/>
  <c r="E640" i="10"/>
  <c r="E644" i="10"/>
  <c r="E699" i="10"/>
  <c r="E647" i="10"/>
  <c r="E702" i="10"/>
  <c r="E680" i="10"/>
  <c r="E692" i="10"/>
  <c r="E679" i="10"/>
  <c r="E696" i="10"/>
  <c r="E693" i="10"/>
  <c r="E715" i="10" l="1"/>
  <c r="F624" i="10"/>
  <c r="F712" i="10" l="1"/>
  <c r="F713" i="10"/>
  <c r="F710" i="10"/>
  <c r="F706" i="10"/>
  <c r="F702" i="10"/>
  <c r="F698" i="10"/>
  <c r="F694" i="10"/>
  <c r="F690" i="10"/>
  <c r="F686" i="10"/>
  <c r="F711" i="10"/>
  <c r="F709" i="10"/>
  <c r="F708" i="10"/>
  <c r="F707" i="10"/>
  <c r="F693" i="10"/>
  <c r="F692" i="10"/>
  <c r="F691" i="10"/>
  <c r="F684" i="10"/>
  <c r="F680" i="10"/>
  <c r="F676" i="10"/>
  <c r="F716" i="10"/>
  <c r="F705" i="10"/>
  <c r="F704" i="10"/>
  <c r="F703" i="10"/>
  <c r="F689" i="10"/>
  <c r="F688" i="10"/>
  <c r="F687" i="10"/>
  <c r="F681" i="10"/>
  <c r="F677" i="10"/>
  <c r="F701" i="10"/>
  <c r="F700" i="10"/>
  <c r="F699" i="10"/>
  <c r="F678" i="10"/>
  <c r="F671" i="10"/>
  <c r="F644" i="10"/>
  <c r="F643" i="10"/>
  <c r="F642" i="10"/>
  <c r="F641" i="10"/>
  <c r="F640" i="10"/>
  <c r="F639" i="10"/>
  <c r="F638" i="10"/>
  <c r="F637" i="10"/>
  <c r="F697" i="10"/>
  <c r="F696" i="10"/>
  <c r="F695" i="10"/>
  <c r="F683" i="10"/>
  <c r="F672" i="10"/>
  <c r="F668" i="10"/>
  <c r="F679" i="10"/>
  <c r="F674" i="10"/>
  <c r="F636" i="10"/>
  <c r="F635" i="10"/>
  <c r="F634" i="10"/>
  <c r="F633" i="10"/>
  <c r="F632" i="10"/>
  <c r="F631" i="10"/>
  <c r="F630" i="10"/>
  <c r="F625" i="10"/>
  <c r="F673" i="10"/>
  <c r="F628" i="10"/>
  <c r="F670" i="10"/>
  <c r="F647" i="10"/>
  <c r="F646" i="10"/>
  <c r="F645" i="10"/>
  <c r="F627" i="10"/>
  <c r="F682" i="10"/>
  <c r="F685" i="10"/>
  <c r="F675" i="10"/>
  <c r="F669" i="10"/>
  <c r="F629" i="10"/>
  <c r="F626" i="10"/>
  <c r="F715" i="10" l="1"/>
  <c r="G625" i="10"/>
  <c r="G713" i="10" l="1"/>
  <c r="G716" i="10"/>
  <c r="G711" i="10"/>
  <c r="G707" i="10"/>
  <c r="G703" i="10"/>
  <c r="G699" i="10"/>
  <c r="G695" i="10"/>
  <c r="G691" i="10"/>
  <c r="G687" i="10"/>
  <c r="G706" i="10"/>
  <c r="G705" i="10"/>
  <c r="G704" i="10"/>
  <c r="G690" i="10"/>
  <c r="G689" i="10"/>
  <c r="G688" i="10"/>
  <c r="G681" i="10"/>
  <c r="G677" i="10"/>
  <c r="G712" i="10"/>
  <c r="G702" i="10"/>
  <c r="G701" i="10"/>
  <c r="G700" i="10"/>
  <c r="G686" i="10"/>
  <c r="G685" i="10"/>
  <c r="G682" i="10"/>
  <c r="G678" i="10"/>
  <c r="G698" i="10"/>
  <c r="G697" i="10"/>
  <c r="G696" i="10"/>
  <c r="G683" i="10"/>
  <c r="G672" i="10"/>
  <c r="G668" i="10"/>
  <c r="G694" i="10"/>
  <c r="G693" i="10"/>
  <c r="G692" i="10"/>
  <c r="G680" i="10"/>
  <c r="G675" i="10"/>
  <c r="G673" i="10"/>
  <c r="G669" i="10"/>
  <c r="G676" i="10"/>
  <c r="G671" i="10"/>
  <c r="G628" i="10"/>
  <c r="G710" i="10"/>
  <c r="G670" i="10"/>
  <c r="G647" i="10"/>
  <c r="G646" i="10"/>
  <c r="G645" i="10"/>
  <c r="G627" i="10"/>
  <c r="G709" i="10"/>
  <c r="G684" i="10"/>
  <c r="G644" i="10"/>
  <c r="G643" i="10"/>
  <c r="G642" i="10"/>
  <c r="G641" i="10"/>
  <c r="G640" i="10"/>
  <c r="G639" i="10"/>
  <c r="G638" i="10"/>
  <c r="G637" i="10"/>
  <c r="G629" i="10"/>
  <c r="G626" i="10"/>
  <c r="G708" i="10"/>
  <c r="G636" i="10"/>
  <c r="G634" i="10"/>
  <c r="G632" i="10"/>
  <c r="G630" i="10"/>
  <c r="G679" i="10"/>
  <c r="G635" i="10"/>
  <c r="G633" i="10"/>
  <c r="G631" i="10"/>
  <c r="G674" i="10"/>
  <c r="G715" i="10" l="1"/>
  <c r="H628" i="10"/>
  <c r="H710" i="10" l="1"/>
  <c r="H716" i="10"/>
  <c r="H711" i="10"/>
  <c r="H712" i="10"/>
  <c r="H708" i="10"/>
  <c r="H704" i="10"/>
  <c r="H700" i="10"/>
  <c r="H696" i="10"/>
  <c r="H692" i="10"/>
  <c r="H688" i="10"/>
  <c r="H703" i="10"/>
  <c r="H702" i="10"/>
  <c r="H701" i="10"/>
  <c r="H687" i="10"/>
  <c r="H686" i="10"/>
  <c r="H685" i="10"/>
  <c r="H682" i="10"/>
  <c r="H678" i="10"/>
  <c r="H699" i="10"/>
  <c r="H698" i="10"/>
  <c r="H697" i="10"/>
  <c r="H683" i="10"/>
  <c r="H679" i="10"/>
  <c r="H675" i="10"/>
  <c r="H695" i="10"/>
  <c r="H694" i="10"/>
  <c r="H693" i="10"/>
  <c r="H680" i="10"/>
  <c r="H673" i="10"/>
  <c r="H669" i="10"/>
  <c r="H691" i="10"/>
  <c r="H690" i="10"/>
  <c r="H689" i="10"/>
  <c r="H677" i="10"/>
  <c r="H674" i="10"/>
  <c r="H670" i="10"/>
  <c r="H647" i="10"/>
  <c r="H646" i="10"/>
  <c r="H645" i="10"/>
  <c r="H713" i="10"/>
  <c r="H709" i="10"/>
  <c r="H707" i="10"/>
  <c r="H668" i="10"/>
  <c r="H706" i="10"/>
  <c r="H684" i="10"/>
  <c r="H644" i="10"/>
  <c r="H643" i="10"/>
  <c r="H642" i="10"/>
  <c r="H641" i="10"/>
  <c r="H640" i="10"/>
  <c r="H639" i="10"/>
  <c r="H638" i="10"/>
  <c r="H637" i="10"/>
  <c r="H629" i="10"/>
  <c r="H705" i="10"/>
  <c r="H681" i="10"/>
  <c r="H672" i="10"/>
  <c r="H636" i="10"/>
  <c r="H635" i="10"/>
  <c r="H634" i="10"/>
  <c r="H633" i="10"/>
  <c r="H632" i="10"/>
  <c r="H631" i="10"/>
  <c r="H630" i="10"/>
  <c r="H676" i="10"/>
  <c r="H671" i="10"/>
  <c r="H715" i="10" l="1"/>
  <c r="I629" i="10"/>
  <c r="I716" i="10" l="1"/>
  <c r="I711" i="10"/>
  <c r="I712" i="10"/>
  <c r="I713" i="10"/>
  <c r="I709" i="10"/>
  <c r="I705" i="10"/>
  <c r="I701" i="10"/>
  <c r="I697" i="10"/>
  <c r="I693" i="10"/>
  <c r="I689" i="10"/>
  <c r="I685" i="10"/>
  <c r="I700" i="10"/>
  <c r="I699" i="10"/>
  <c r="I698" i="10"/>
  <c r="I683" i="10"/>
  <c r="I679" i="10"/>
  <c r="I696" i="10"/>
  <c r="I695" i="10"/>
  <c r="I694" i="10"/>
  <c r="I684" i="10"/>
  <c r="I680" i="10"/>
  <c r="I676" i="10"/>
  <c r="I692" i="10"/>
  <c r="I691" i="10"/>
  <c r="I690" i="10"/>
  <c r="I677" i="10"/>
  <c r="I675" i="10"/>
  <c r="I674" i="10"/>
  <c r="I670" i="10"/>
  <c r="I647" i="10"/>
  <c r="I646" i="10"/>
  <c r="I645" i="10"/>
  <c r="I688" i="10"/>
  <c r="I687" i="10"/>
  <c r="I686" i="10"/>
  <c r="I682" i="10"/>
  <c r="I671" i="10"/>
  <c r="I644" i="10"/>
  <c r="I643" i="10"/>
  <c r="I642" i="10"/>
  <c r="I641" i="10"/>
  <c r="I640" i="10"/>
  <c r="I639" i="10"/>
  <c r="I638" i="10"/>
  <c r="I637" i="10"/>
  <c r="I710" i="10"/>
  <c r="I708" i="10"/>
  <c r="I707" i="10"/>
  <c r="I706" i="10"/>
  <c r="I703" i="10"/>
  <c r="I673" i="10"/>
  <c r="I702" i="10"/>
  <c r="I681" i="10"/>
  <c r="I672" i="10"/>
  <c r="I636" i="10"/>
  <c r="I635" i="10"/>
  <c r="I634" i="10"/>
  <c r="I633" i="10"/>
  <c r="I632" i="10"/>
  <c r="I631" i="10"/>
  <c r="I630" i="10"/>
  <c r="I678" i="10"/>
  <c r="I669" i="10"/>
  <c r="I704" i="10"/>
  <c r="I668" i="10"/>
  <c r="I715" i="10" l="1"/>
  <c r="J630" i="10"/>
  <c r="J712" i="10" l="1"/>
  <c r="J713" i="10"/>
  <c r="J710" i="10"/>
  <c r="J706" i="10"/>
  <c r="J702" i="10"/>
  <c r="J698" i="10"/>
  <c r="J694" i="10"/>
  <c r="J690" i="10"/>
  <c r="J686" i="10"/>
  <c r="J716" i="10"/>
  <c r="J697" i="10"/>
  <c r="J696" i="10"/>
  <c r="J695" i="10"/>
  <c r="J684" i="10"/>
  <c r="J680" i="10"/>
  <c r="J676" i="10"/>
  <c r="J709" i="10"/>
  <c r="J708" i="10"/>
  <c r="J707" i="10"/>
  <c r="J693" i="10"/>
  <c r="J692" i="10"/>
  <c r="J691" i="10"/>
  <c r="J681" i="10"/>
  <c r="J677" i="10"/>
  <c r="J689" i="10"/>
  <c r="J688" i="10"/>
  <c r="J687" i="10"/>
  <c r="J682" i="10"/>
  <c r="J671" i="10"/>
  <c r="J644" i="10"/>
  <c r="J643" i="10"/>
  <c r="J642" i="10"/>
  <c r="J641" i="10"/>
  <c r="J640" i="10"/>
  <c r="J639" i="10"/>
  <c r="J638" i="10"/>
  <c r="J637" i="10"/>
  <c r="J636" i="10"/>
  <c r="J711" i="10"/>
  <c r="J685" i="10"/>
  <c r="J679" i="10"/>
  <c r="J672" i="10"/>
  <c r="J668" i="10"/>
  <c r="J705" i="10"/>
  <c r="J704" i="10"/>
  <c r="J703" i="10"/>
  <c r="J699" i="10"/>
  <c r="J683" i="10"/>
  <c r="J670" i="10"/>
  <c r="J647" i="10"/>
  <c r="J646" i="10"/>
  <c r="J645" i="10"/>
  <c r="J635" i="10"/>
  <c r="J634" i="10"/>
  <c r="J633" i="10"/>
  <c r="J632" i="10"/>
  <c r="J631" i="10"/>
  <c r="J678" i="10"/>
  <c r="J669" i="10"/>
  <c r="J701" i="10"/>
  <c r="J675" i="10"/>
  <c r="J674" i="10"/>
  <c r="J673" i="10"/>
  <c r="J700" i="10"/>
  <c r="L647" i="10" l="1"/>
  <c r="K644" i="10"/>
  <c r="J715" i="10"/>
  <c r="K713" i="10" l="1"/>
  <c r="K710" i="10"/>
  <c r="K716" i="10"/>
  <c r="K711" i="10"/>
  <c r="K707" i="10"/>
  <c r="K703" i="10"/>
  <c r="K699" i="10"/>
  <c r="K695" i="10"/>
  <c r="K691" i="10"/>
  <c r="K687" i="10"/>
  <c r="K712" i="10"/>
  <c r="K709" i="10"/>
  <c r="K708" i="10"/>
  <c r="K694" i="10"/>
  <c r="K693" i="10"/>
  <c r="K692" i="10"/>
  <c r="K681" i="10"/>
  <c r="K677" i="10"/>
  <c r="K706" i="10"/>
  <c r="K705" i="10"/>
  <c r="K704" i="10"/>
  <c r="K690" i="10"/>
  <c r="K689" i="10"/>
  <c r="K688" i="10"/>
  <c r="K682" i="10"/>
  <c r="K678" i="10"/>
  <c r="K674" i="10"/>
  <c r="K686" i="10"/>
  <c r="K685" i="10"/>
  <c r="K679" i="10"/>
  <c r="K672" i="10"/>
  <c r="K668" i="10"/>
  <c r="K684" i="10"/>
  <c r="K676" i="10"/>
  <c r="K673" i="10"/>
  <c r="K669" i="10"/>
  <c r="K702" i="10"/>
  <c r="K701" i="10"/>
  <c r="K700" i="10"/>
  <c r="K680" i="10"/>
  <c r="K698" i="10"/>
  <c r="K675" i="10"/>
  <c r="K697" i="10"/>
  <c r="K671" i="10"/>
  <c r="K683" i="10"/>
  <c r="K670" i="10"/>
  <c r="K696" i="10"/>
  <c r="L710" i="10"/>
  <c r="M710" i="10" s="1"/>
  <c r="L716" i="10"/>
  <c r="L711" i="10"/>
  <c r="L712" i="10"/>
  <c r="M712" i="10" s="1"/>
  <c r="L708" i="10"/>
  <c r="M708" i="10" s="1"/>
  <c r="L704" i="10"/>
  <c r="M704" i="10" s="1"/>
  <c r="L700" i="10"/>
  <c r="M700" i="10" s="1"/>
  <c r="L696" i="10"/>
  <c r="M696" i="10" s="1"/>
  <c r="L692" i="10"/>
  <c r="M692" i="10" s="1"/>
  <c r="L688" i="10"/>
  <c r="L707" i="10"/>
  <c r="M707" i="10" s="1"/>
  <c r="L706" i="10"/>
  <c r="M706" i="10" s="1"/>
  <c r="L705" i="10"/>
  <c r="M705" i="10" s="1"/>
  <c r="L691" i="10"/>
  <c r="M691" i="10" s="1"/>
  <c r="L690" i="10"/>
  <c r="M690" i="10" s="1"/>
  <c r="L689" i="10"/>
  <c r="M689" i="10" s="1"/>
  <c r="L682" i="10"/>
  <c r="M682" i="10" s="1"/>
  <c r="L678" i="10"/>
  <c r="M678" i="10" s="1"/>
  <c r="L713" i="10"/>
  <c r="M713" i="10" s="1"/>
  <c r="L703" i="10"/>
  <c r="M703" i="10" s="1"/>
  <c r="L702" i="10"/>
  <c r="M702" i="10" s="1"/>
  <c r="L701" i="10"/>
  <c r="M701" i="10" s="1"/>
  <c r="L687" i="10"/>
  <c r="M687" i="10" s="1"/>
  <c r="L686" i="10"/>
  <c r="L685" i="10"/>
  <c r="M685" i="10" s="1"/>
  <c r="L683" i="10"/>
  <c r="M683" i="10" s="1"/>
  <c r="L679" i="10"/>
  <c r="M679" i="10" s="1"/>
  <c r="L675" i="10"/>
  <c r="M675" i="10" s="1"/>
  <c r="L684" i="10"/>
  <c r="M684" i="10" s="1"/>
  <c r="L676" i="10"/>
  <c r="M676" i="10" s="1"/>
  <c r="L673" i="10"/>
  <c r="M673" i="10" s="1"/>
  <c r="L669" i="10"/>
  <c r="L709" i="10"/>
  <c r="M709" i="10" s="1"/>
  <c r="L681" i="10"/>
  <c r="M681" i="10" s="1"/>
  <c r="L670" i="10"/>
  <c r="M670" i="10" s="1"/>
  <c r="L699" i="10"/>
  <c r="M699" i="10" s="1"/>
  <c r="L698" i="10"/>
  <c r="M698" i="10" s="1"/>
  <c r="L697" i="10"/>
  <c r="M697" i="10" s="1"/>
  <c r="L695" i="10"/>
  <c r="L677" i="10"/>
  <c r="M677" i="10" s="1"/>
  <c r="L672" i="10"/>
  <c r="M672" i="10" s="1"/>
  <c r="L694" i="10"/>
  <c r="M694" i="10" s="1"/>
  <c r="L674" i="10"/>
  <c r="M674" i="10" s="1"/>
  <c r="L671" i="10"/>
  <c r="L693" i="10"/>
  <c r="M693" i="10" s="1"/>
  <c r="L668" i="10"/>
  <c r="L680" i="10"/>
  <c r="K715" i="10" l="1"/>
  <c r="M671" i="10"/>
  <c r="M669" i="10"/>
  <c r="M686" i="10"/>
  <c r="M680" i="10"/>
  <c r="M695" i="10"/>
  <c r="M711" i="10"/>
  <c r="L715" i="10"/>
  <c r="M668" i="10"/>
  <c r="M688" i="10"/>
  <c r="M715" i="10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448" i="1" s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CE65" i="1"/>
  <c r="C431" i="1" s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N761" i="1" s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I26" i="9" s="1"/>
  <c r="H75" i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I377" i="9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52" i="1"/>
  <c r="N755" i="1"/>
  <c r="N762" i="1"/>
  <c r="N768" i="1"/>
  <c r="N777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815" i="1" s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29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30" i="1"/>
  <c r="C86" i="8" s="1"/>
  <c r="N766" i="1"/>
  <c r="N760" i="1"/>
  <c r="N743" i="1"/>
  <c r="N758" i="1"/>
  <c r="N753" i="1"/>
  <c r="N747" i="1"/>
  <c r="C16" i="8"/>
  <c r="F12" i="6"/>
  <c r="C469" i="1"/>
  <c r="F8" i="6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I381" i="9" s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/>
  <c r="O48" i="1"/>
  <c r="O62" i="1" s="1"/>
  <c r="BI48" i="1"/>
  <c r="BI62" i="1" s="1"/>
  <c r="E792" i="1" s="1"/>
  <c r="CD722" i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C615" i="1"/>
  <c r="B440" i="1"/>
  <c r="C48" i="1"/>
  <c r="C62" i="1" s="1"/>
  <c r="E734" i="1" s="1"/>
  <c r="V815" i="1"/>
  <c r="E788" i="1"/>
  <c r="O816" i="1"/>
  <c r="E372" i="9"/>
  <c r="E44" i="9"/>
  <c r="E75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/>
  <c r="I172" i="9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J612" i="1"/>
  <c r="G816" i="1"/>
  <c r="B441" i="1"/>
  <c r="I380" i="9"/>
  <c r="G10" i="4"/>
  <c r="F10" i="4"/>
  <c r="I372" i="9"/>
  <c r="M816" i="1"/>
  <c r="I366" i="9"/>
  <c r="C430" i="1"/>
  <c r="E800" i="1"/>
  <c r="C119" i="8" l="1"/>
  <c r="D368" i="1"/>
  <c r="C120" i="8" s="1"/>
  <c r="B10" i="4"/>
  <c r="Q816" i="1"/>
  <c r="G612" i="1"/>
  <c r="CF77" i="1"/>
  <c r="N740" i="1"/>
  <c r="G122" i="9"/>
  <c r="N773" i="1"/>
  <c r="N748" i="1"/>
  <c r="C464" i="1"/>
  <c r="N745" i="1"/>
  <c r="N769" i="1"/>
  <c r="N736" i="1"/>
  <c r="K816" i="1"/>
  <c r="C434" i="1"/>
  <c r="D815" i="1"/>
  <c r="I300" i="9"/>
  <c r="C12" i="9"/>
  <c r="E775" i="1"/>
  <c r="I140" i="9"/>
  <c r="E749" i="1"/>
  <c r="E790" i="1"/>
  <c r="C204" i="9"/>
  <c r="E776" i="1"/>
  <c r="H300" i="9"/>
  <c r="E737" i="1"/>
  <c r="C236" i="9"/>
  <c r="E783" i="1"/>
  <c r="E757" i="1"/>
  <c r="E108" i="9"/>
  <c r="E791" i="1"/>
  <c r="D268" i="9"/>
  <c r="E807" i="1"/>
  <c r="F332" i="9"/>
  <c r="E268" i="9"/>
  <c r="E300" i="9"/>
  <c r="E787" i="1"/>
  <c r="P814" i="10"/>
  <c r="F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P52" i="1" s="1"/>
  <c r="P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F44" i="9"/>
  <c r="E744" i="1"/>
  <c r="E811" i="1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D108" i="9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H172" i="9"/>
  <c r="BD52" i="1"/>
  <c r="BD67" i="1" s="1"/>
  <c r="BD71" i="1" s="1"/>
  <c r="AM52" i="1"/>
  <c r="AM67" i="1" s="1"/>
  <c r="BF52" i="1"/>
  <c r="BF67" i="1" s="1"/>
  <c r="BF71" i="1" s="1"/>
  <c r="CB52" i="1"/>
  <c r="CB67" i="1" s="1"/>
  <c r="AW52" i="1"/>
  <c r="AW67" i="1" s="1"/>
  <c r="AW71" i="1" s="1"/>
  <c r="T52" i="1"/>
  <c r="T67" i="1" s="1"/>
  <c r="AA52" i="1"/>
  <c r="AA67" i="1" s="1"/>
  <c r="AA71" i="1" s="1"/>
  <c r="BE52" i="1"/>
  <c r="BE67" i="1" s="1"/>
  <c r="BE71" i="1" s="1"/>
  <c r="C614" i="1" s="1"/>
  <c r="AX52" i="1"/>
  <c r="AX67" i="1" s="1"/>
  <c r="AX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D52" i="1" l="1"/>
  <c r="D67" i="1" s="1"/>
  <c r="D71" i="1" s="1"/>
  <c r="BM52" i="1"/>
  <c r="BM67" i="1" s="1"/>
  <c r="BM71" i="1" s="1"/>
  <c r="C638" i="1" s="1"/>
  <c r="BV52" i="1"/>
  <c r="BV67" i="1" s="1"/>
  <c r="BV71" i="1" s="1"/>
  <c r="AY52" i="1"/>
  <c r="AY67" i="1" s="1"/>
  <c r="AY71" i="1" s="1"/>
  <c r="BY52" i="1"/>
  <c r="BY67" i="1" s="1"/>
  <c r="BY71" i="1" s="1"/>
  <c r="BP52" i="1"/>
  <c r="BP67" i="1" s="1"/>
  <c r="J799" i="1" s="1"/>
  <c r="AK52" i="1"/>
  <c r="AK67" i="1" s="1"/>
  <c r="AK71" i="1" s="1"/>
  <c r="C530" i="1" s="1"/>
  <c r="G530" i="1" s="1"/>
  <c r="BR52" i="1"/>
  <c r="BR67" i="1" s="1"/>
  <c r="BR71" i="1" s="1"/>
  <c r="C563" i="1" s="1"/>
  <c r="M52" i="1"/>
  <c r="M67" i="1" s="1"/>
  <c r="M71" i="1" s="1"/>
  <c r="F52" i="1"/>
  <c r="F67" i="1" s="1"/>
  <c r="F71" i="1" s="1"/>
  <c r="F21" i="9" s="1"/>
  <c r="G52" i="1"/>
  <c r="G67" i="1" s="1"/>
  <c r="G71" i="1" s="1"/>
  <c r="BN52" i="1"/>
  <c r="BN67" i="1" s="1"/>
  <c r="BN71" i="1" s="1"/>
  <c r="BQ52" i="1"/>
  <c r="BQ67" i="1" s="1"/>
  <c r="BQ71" i="1" s="1"/>
  <c r="F309" i="9" s="1"/>
  <c r="AG52" i="1"/>
  <c r="AG67" i="1" s="1"/>
  <c r="E145" i="9" s="1"/>
  <c r="BX52" i="1"/>
  <c r="BX67" i="1" s="1"/>
  <c r="BX71" i="1" s="1"/>
  <c r="C644" i="1" s="1"/>
  <c r="BO52" i="1"/>
  <c r="BO67" i="1" s="1"/>
  <c r="BO71" i="1" s="1"/>
  <c r="D309" i="9" s="1"/>
  <c r="C550" i="1"/>
  <c r="G550" i="1" s="1"/>
  <c r="G213" i="9"/>
  <c r="C542" i="1"/>
  <c r="C631" i="1"/>
  <c r="AJ52" i="1"/>
  <c r="AJ67" i="1" s="1"/>
  <c r="AJ71" i="1" s="1"/>
  <c r="H149" i="9" s="1"/>
  <c r="V52" i="1"/>
  <c r="V67" i="1" s="1"/>
  <c r="AG71" i="1"/>
  <c r="C526" i="1" s="1"/>
  <c r="G526" i="1" s="1"/>
  <c r="AN52" i="1"/>
  <c r="AN67" i="1" s="1"/>
  <c r="H245" i="9"/>
  <c r="BT52" i="1"/>
  <c r="BT67" i="1" s="1"/>
  <c r="C562" i="1"/>
  <c r="AB52" i="1"/>
  <c r="AB67" i="1" s="1"/>
  <c r="H52" i="1"/>
  <c r="H67" i="1" s="1"/>
  <c r="H71" i="1" s="1"/>
  <c r="D615" i="1"/>
  <c r="J52" i="1"/>
  <c r="J67" i="1" s="1"/>
  <c r="AH52" i="1"/>
  <c r="AH67" i="1" s="1"/>
  <c r="AF52" i="1"/>
  <c r="AF67" i="1" s="1"/>
  <c r="AF71" i="1" s="1"/>
  <c r="C697" i="1" s="1"/>
  <c r="CE62" i="1"/>
  <c r="I364" i="9" s="1"/>
  <c r="I149" i="9"/>
  <c r="C702" i="1"/>
  <c r="E756" i="1"/>
  <c r="E816" i="1"/>
  <c r="CE48" i="1"/>
  <c r="E305" i="9"/>
  <c r="F341" i="9"/>
  <c r="F76" i="9"/>
  <c r="E751" i="1"/>
  <c r="T71" i="1"/>
  <c r="C549" i="1"/>
  <c r="G245" i="9"/>
  <c r="C624" i="1"/>
  <c r="I49" i="9"/>
  <c r="J747" i="1"/>
  <c r="C698" i="1"/>
  <c r="E149" i="9"/>
  <c r="J806" i="10"/>
  <c r="J776" i="10"/>
  <c r="J755" i="10"/>
  <c r="N815" i="1"/>
  <c r="J759" i="1"/>
  <c r="F511" i="1"/>
  <c r="F501" i="1"/>
  <c r="F497" i="1"/>
  <c r="H497" i="1"/>
  <c r="E750" i="1"/>
  <c r="E76" i="9"/>
  <c r="S71" i="1"/>
  <c r="AM71" i="1"/>
  <c r="D172" i="9"/>
  <c r="E770" i="1"/>
  <c r="H332" i="9"/>
  <c r="E809" i="1"/>
  <c r="BC52" i="1"/>
  <c r="BC67" i="1" s="1"/>
  <c r="BC71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R52" i="1"/>
  <c r="R67" i="1" s="1"/>
  <c r="R71" i="1" s="1"/>
  <c r="Z52" i="1"/>
  <c r="Z67" i="1" s="1"/>
  <c r="Z71" i="1" s="1"/>
  <c r="C691" i="1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AL52" i="1"/>
  <c r="AL67" i="1" s="1"/>
  <c r="AL71" i="1" s="1"/>
  <c r="C531" i="1" s="1"/>
  <c r="G531" i="1" s="1"/>
  <c r="CC52" i="1"/>
  <c r="CC67" i="1" s="1"/>
  <c r="CC71" i="1" s="1"/>
  <c r="AC52" i="1"/>
  <c r="AC67" i="1" s="1"/>
  <c r="BS52" i="1"/>
  <c r="BS67" i="1" s="1"/>
  <c r="BS71" i="1" s="1"/>
  <c r="AO52" i="1"/>
  <c r="AO67" i="1" s="1"/>
  <c r="AO71" i="1" s="1"/>
  <c r="AI52" i="1"/>
  <c r="AI67" i="1" s="1"/>
  <c r="AI71" i="1" s="1"/>
  <c r="W52" i="1"/>
  <c r="W67" i="1" s="1"/>
  <c r="W71" i="1" s="1"/>
  <c r="I85" i="9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537" i="1" s="1"/>
  <c r="G537" i="1" s="1"/>
  <c r="AZ52" i="1"/>
  <c r="AZ67" i="1" s="1"/>
  <c r="AZ71" i="1" s="1"/>
  <c r="C245" i="9" s="1"/>
  <c r="N52" i="1"/>
  <c r="N67" i="1" s="1"/>
  <c r="N71" i="1" s="1"/>
  <c r="G53" i="9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E760" i="1"/>
  <c r="F236" i="9"/>
  <c r="E786" i="1"/>
  <c r="I44" i="9"/>
  <c r="E747" i="1"/>
  <c r="P71" i="1"/>
  <c r="G268" i="9"/>
  <c r="E794" i="1"/>
  <c r="J807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C643" i="1" s="1"/>
  <c r="BI52" i="1"/>
  <c r="BI67" i="1" s="1"/>
  <c r="BI71" i="1" s="1"/>
  <c r="K52" i="1"/>
  <c r="K67" i="1" s="1"/>
  <c r="K71" i="1" s="1"/>
  <c r="C628" i="1"/>
  <c r="D465" i="1"/>
  <c r="AC71" i="1"/>
  <c r="C522" i="1" s="1"/>
  <c r="G522" i="1" s="1"/>
  <c r="E177" i="9"/>
  <c r="H81" i="9"/>
  <c r="CB71" i="1"/>
  <c r="C622" i="1" s="1"/>
  <c r="F505" i="1"/>
  <c r="H505" i="1"/>
  <c r="F499" i="1"/>
  <c r="H499" i="1"/>
  <c r="E739" i="1"/>
  <c r="H12" i="9"/>
  <c r="E52" i="1"/>
  <c r="E67" i="1" s="1"/>
  <c r="E71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674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541" i="1"/>
  <c r="C713" i="1"/>
  <c r="F213" i="9"/>
  <c r="E758" i="10"/>
  <c r="E774" i="10"/>
  <c r="E798" i="10"/>
  <c r="J738" i="1"/>
  <c r="G17" i="9"/>
  <c r="I273" i="9"/>
  <c r="D672" i="1"/>
  <c r="D687" i="1"/>
  <c r="D684" i="1"/>
  <c r="D629" i="1"/>
  <c r="D710" i="1"/>
  <c r="D644" i="1"/>
  <c r="D632" i="1"/>
  <c r="D671" i="1"/>
  <c r="D626" i="1"/>
  <c r="D692" i="1"/>
  <c r="D642" i="1"/>
  <c r="D620" i="1"/>
  <c r="D668" i="1"/>
  <c r="D645" i="1"/>
  <c r="D617" i="1"/>
  <c r="D634" i="1"/>
  <c r="D641" i="1"/>
  <c r="D622" i="1"/>
  <c r="D674" i="1"/>
  <c r="D669" i="1"/>
  <c r="D680" i="1"/>
  <c r="D704" i="1"/>
  <c r="D697" i="1"/>
  <c r="D638" i="1"/>
  <c r="D633" i="1"/>
  <c r="D700" i="1"/>
  <c r="D716" i="1"/>
  <c r="D691" i="1"/>
  <c r="D643" i="1"/>
  <c r="D639" i="1"/>
  <c r="D685" i="1"/>
  <c r="D703" i="1"/>
  <c r="D646" i="1"/>
  <c r="D623" i="1"/>
  <c r="D709" i="1"/>
  <c r="D673" i="1"/>
  <c r="D619" i="1"/>
  <c r="D628" i="1"/>
  <c r="D690" i="1"/>
  <c r="D670" i="1"/>
  <c r="D708" i="1"/>
  <c r="D686" i="1"/>
  <c r="D636" i="1"/>
  <c r="D677" i="1"/>
  <c r="D695" i="1"/>
  <c r="D705" i="1"/>
  <c r="D707" i="1"/>
  <c r="D627" i="1"/>
  <c r="D688" i="1"/>
  <c r="D699" i="1"/>
  <c r="D702" i="1"/>
  <c r="D640" i="1"/>
  <c r="D683" i="1"/>
  <c r="D711" i="1"/>
  <c r="D637" i="1"/>
  <c r="D621" i="1"/>
  <c r="D679" i="1"/>
  <c r="D675" i="1"/>
  <c r="D713" i="1"/>
  <c r="D689" i="1"/>
  <c r="D624" i="1"/>
  <c r="D631" i="1"/>
  <c r="D694" i="1"/>
  <c r="D712" i="1"/>
  <c r="D693" i="1"/>
  <c r="D630" i="1"/>
  <c r="D698" i="1"/>
  <c r="D701" i="1"/>
  <c r="D625" i="1"/>
  <c r="D706" i="1"/>
  <c r="D647" i="1"/>
  <c r="D678" i="1"/>
  <c r="D618" i="1"/>
  <c r="D682" i="1"/>
  <c r="D616" i="1"/>
  <c r="D696" i="1"/>
  <c r="D681" i="1"/>
  <c r="D676" i="1"/>
  <c r="D635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C627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J748" i="10"/>
  <c r="J763" i="10"/>
  <c r="J795" i="10"/>
  <c r="C102" i="8"/>
  <c r="C482" i="1"/>
  <c r="C498" i="1"/>
  <c r="G498" i="1" s="1"/>
  <c r="E21" i="9"/>
  <c r="C670" i="1"/>
  <c r="E760" i="10"/>
  <c r="E770" i="10"/>
  <c r="E786" i="10"/>
  <c r="E802" i="10"/>
  <c r="E810" i="10"/>
  <c r="F498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C68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680" i="1"/>
  <c r="C508" i="1"/>
  <c r="G508" i="1" s="1"/>
  <c r="G309" i="9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E782" i="10"/>
  <c r="E806" i="10"/>
  <c r="F516" i="1"/>
  <c r="J735" i="1"/>
  <c r="D17" i="9"/>
  <c r="J800" i="1"/>
  <c r="F305" i="9"/>
  <c r="J771" i="10"/>
  <c r="C703" i="1"/>
  <c r="C535" i="1"/>
  <c r="G535" i="1" s="1"/>
  <c r="C707" i="1"/>
  <c r="G181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H550" i="1"/>
  <c r="E815" i="10"/>
  <c r="G305" i="9"/>
  <c r="F113" i="9"/>
  <c r="J758" i="1"/>
  <c r="F49" i="9"/>
  <c r="J744" i="1"/>
  <c r="C369" i="9"/>
  <c r="J811" i="1"/>
  <c r="F17" i="9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C506" i="1"/>
  <c r="G506" i="1" s="1"/>
  <c r="F53" i="9"/>
  <c r="C678" i="1"/>
  <c r="C555" i="1"/>
  <c r="C695" i="1"/>
  <c r="C501" i="1" l="1"/>
  <c r="G501" i="1" s="1"/>
  <c r="H21" i="9"/>
  <c r="C673" i="1"/>
  <c r="C181" i="9"/>
  <c r="C626" i="1"/>
  <c r="J739" i="1"/>
  <c r="C558" i="1"/>
  <c r="BP71" i="1"/>
  <c r="C561" i="1" s="1"/>
  <c r="J763" i="1"/>
  <c r="D305" i="9"/>
  <c r="J764" i="1"/>
  <c r="C573" i="1"/>
  <c r="H17" i="9"/>
  <c r="C373" i="9"/>
  <c r="E341" i="9"/>
  <c r="D145" i="9"/>
  <c r="J798" i="1"/>
  <c r="C671" i="1"/>
  <c r="I117" i="9"/>
  <c r="C560" i="1"/>
  <c r="I277" i="9"/>
  <c r="C623" i="1"/>
  <c r="C499" i="1"/>
  <c r="G499" i="1" s="1"/>
  <c r="J737" i="1"/>
  <c r="J801" i="1"/>
  <c r="J796" i="1"/>
  <c r="C569" i="1"/>
  <c r="C545" i="1"/>
  <c r="G545" i="1" s="1"/>
  <c r="C547" i="1"/>
  <c r="C679" i="1"/>
  <c r="C502" i="1"/>
  <c r="G502" i="1" s="1"/>
  <c r="C507" i="1"/>
  <c r="G507" i="1" s="1"/>
  <c r="C525" i="1"/>
  <c r="G525" i="1" s="1"/>
  <c r="D149" i="9"/>
  <c r="D117" i="9"/>
  <c r="C690" i="1"/>
  <c r="C518" i="1"/>
  <c r="G518" i="1" s="1"/>
  <c r="F145" i="9"/>
  <c r="AH71" i="1"/>
  <c r="C632" i="1"/>
  <c r="C554" i="1"/>
  <c r="C634" i="1"/>
  <c r="J767" i="1"/>
  <c r="C639" i="1"/>
  <c r="H309" i="9"/>
  <c r="C564" i="1"/>
  <c r="C49" i="9"/>
  <c r="J71" i="1"/>
  <c r="J741" i="1"/>
  <c r="H145" i="9"/>
  <c r="C511" i="1"/>
  <c r="C683" i="1"/>
  <c r="D85" i="9"/>
  <c r="C647" i="1"/>
  <c r="C519" i="1"/>
  <c r="G519" i="1" s="1"/>
  <c r="D277" i="9"/>
  <c r="J803" i="1"/>
  <c r="I305" i="9"/>
  <c r="BT71" i="1"/>
  <c r="C708" i="1"/>
  <c r="C689" i="1"/>
  <c r="C117" i="9"/>
  <c r="C517" i="1"/>
  <c r="G517" i="1" s="1"/>
  <c r="I341" i="9"/>
  <c r="E117" i="9"/>
  <c r="C553" i="1"/>
  <c r="J771" i="1"/>
  <c r="AN71" i="1"/>
  <c r="C676" i="1"/>
  <c r="C504" i="1"/>
  <c r="G504" i="1" s="1"/>
  <c r="D53" i="9"/>
  <c r="H181" i="9"/>
  <c r="C637" i="1"/>
  <c r="H277" i="9"/>
  <c r="C557" i="1"/>
  <c r="C709" i="1"/>
  <c r="C524" i="1"/>
  <c r="C696" i="1"/>
  <c r="C149" i="9"/>
  <c r="C529" i="1"/>
  <c r="G529" i="1" s="1"/>
  <c r="C85" i="9"/>
  <c r="C510" i="1"/>
  <c r="G510" i="1" s="1"/>
  <c r="C682" i="1"/>
  <c r="C710" i="1"/>
  <c r="C213" i="9"/>
  <c r="C538" i="1"/>
  <c r="G538" i="1" s="1"/>
  <c r="G85" i="9"/>
  <c r="C514" i="1"/>
  <c r="G514" i="1" s="1"/>
  <c r="C686" i="1"/>
  <c r="I181" i="9"/>
  <c r="F277" i="9"/>
  <c r="I21" i="9"/>
  <c r="C701" i="1"/>
  <c r="C277" i="9"/>
  <c r="C618" i="1"/>
  <c r="C552" i="1"/>
  <c r="C546" i="1"/>
  <c r="G546" i="1" s="1"/>
  <c r="D245" i="9"/>
  <c r="C630" i="1"/>
  <c r="C540" i="1"/>
  <c r="G540" i="1" s="1"/>
  <c r="E213" i="9"/>
  <c r="C712" i="1"/>
  <c r="J765" i="1"/>
  <c r="G113" i="9"/>
  <c r="AB71" i="1"/>
  <c r="F181" i="9"/>
  <c r="C534" i="1"/>
  <c r="G534" i="1" s="1"/>
  <c r="C706" i="1"/>
  <c r="C641" i="1"/>
  <c r="C566" i="1"/>
  <c r="C341" i="9"/>
  <c r="C677" i="1"/>
  <c r="C505" i="1"/>
  <c r="G505" i="1" s="1"/>
  <c r="E53" i="9"/>
  <c r="E277" i="9"/>
  <c r="J753" i="1"/>
  <c r="V71" i="1"/>
  <c r="C428" i="1"/>
  <c r="E815" i="1"/>
  <c r="H516" i="1"/>
  <c r="H117" i="9"/>
  <c r="C694" i="1"/>
  <c r="D715" i="1"/>
  <c r="H544" i="1"/>
  <c r="H520" i="1"/>
  <c r="H498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F522" i="1"/>
  <c r="H522" i="1"/>
  <c r="F510" i="1"/>
  <c r="F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8" i="1"/>
  <c r="F508" i="1"/>
  <c r="F514" i="1"/>
  <c r="H514" i="1"/>
  <c r="H507" i="1"/>
  <c r="F507" i="1"/>
  <c r="F518" i="1"/>
  <c r="H546" i="1"/>
  <c r="F546" i="1"/>
  <c r="F506" i="1"/>
  <c r="H506" i="1"/>
  <c r="H500" i="1"/>
  <c r="F500" i="1"/>
  <c r="F509" i="1"/>
  <c r="E623" i="1" l="1"/>
  <c r="E716" i="1" s="1"/>
  <c r="E309" i="9"/>
  <c r="H501" i="1"/>
  <c r="C621" i="1"/>
  <c r="H518" i="1"/>
  <c r="H513" i="1"/>
  <c r="H510" i="1"/>
  <c r="G524" i="1"/>
  <c r="H524" i="1"/>
  <c r="C699" i="1"/>
  <c r="F149" i="9"/>
  <c r="C527" i="1"/>
  <c r="G527" i="1" s="1"/>
  <c r="C687" i="1"/>
  <c r="H85" i="9"/>
  <c r="C515" i="1"/>
  <c r="C53" i="9"/>
  <c r="C675" i="1"/>
  <c r="C503" i="1"/>
  <c r="C533" i="1"/>
  <c r="G533" i="1" s="1"/>
  <c r="E181" i="9"/>
  <c r="C705" i="1"/>
  <c r="C496" i="1"/>
  <c r="C668" i="1"/>
  <c r="E612" i="1" s="1"/>
  <c r="E694" i="1" s="1"/>
  <c r="C21" i="9"/>
  <c r="C521" i="1"/>
  <c r="G521" i="1" s="1"/>
  <c r="G117" i="9"/>
  <c r="C693" i="1"/>
  <c r="I309" i="9"/>
  <c r="C640" i="1"/>
  <c r="C565" i="1"/>
  <c r="G511" i="1"/>
  <c r="H511" i="1"/>
  <c r="H509" i="1"/>
  <c r="H512" i="1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E672" i="1"/>
  <c r="E708" i="1"/>
  <c r="E699" i="1"/>
  <c r="E682" i="1"/>
  <c r="E630" i="1"/>
  <c r="E625" i="1"/>
  <c r="E710" i="1"/>
  <c r="E641" i="1"/>
  <c r="E685" i="1"/>
  <c r="E638" i="1"/>
  <c r="E697" i="1"/>
  <c r="E706" i="1"/>
  <c r="E645" i="1"/>
  <c r="E712" i="1"/>
  <c r="E687" i="1"/>
  <c r="E690" i="1"/>
  <c r="E674" i="1"/>
  <c r="E707" i="1"/>
  <c r="E683" i="1"/>
  <c r="E680" i="1"/>
  <c r="E693" i="1"/>
  <c r="E626" i="1"/>
  <c r="E689" i="1"/>
  <c r="E632" i="1"/>
  <c r="E631" i="1"/>
  <c r="E701" i="1"/>
  <c r="E676" i="1"/>
  <c r="E644" i="1"/>
  <c r="E677" i="1"/>
  <c r="E647" i="1"/>
  <c r="E642" i="1"/>
  <c r="E637" i="1"/>
  <c r="E634" i="1"/>
  <c r="E624" i="1"/>
  <c r="F624" i="1" s="1"/>
  <c r="E684" i="1"/>
  <c r="C715" i="1"/>
  <c r="E713" i="1"/>
  <c r="E678" i="1"/>
  <c r="E629" i="1"/>
  <c r="G503" i="1"/>
  <c r="H503" i="1" s="1"/>
  <c r="E633" i="1"/>
  <c r="C716" i="1"/>
  <c r="I373" i="9"/>
  <c r="C648" i="1"/>
  <c r="M716" i="1" s="1"/>
  <c r="Y816" i="1" s="1"/>
  <c r="E639" i="1"/>
  <c r="E679" i="1"/>
  <c r="E688" i="1"/>
  <c r="E636" i="1"/>
  <c r="E702" i="1"/>
  <c r="E705" i="1"/>
  <c r="E627" i="1"/>
  <c r="E698" i="1"/>
  <c r="E670" i="1"/>
  <c r="E628" i="1"/>
  <c r="E686" i="1"/>
  <c r="E703" i="1"/>
  <c r="E704" i="1"/>
  <c r="E711" i="1"/>
  <c r="E635" i="1"/>
  <c r="E671" i="1"/>
  <c r="E668" i="1"/>
  <c r="E681" i="1"/>
  <c r="E675" i="1"/>
  <c r="E691" i="1"/>
  <c r="E695" i="1"/>
  <c r="E673" i="1"/>
  <c r="E643" i="1"/>
  <c r="E640" i="1"/>
  <c r="E692" i="1"/>
  <c r="E696" i="1"/>
  <c r="E709" i="1"/>
  <c r="E669" i="1"/>
  <c r="E700" i="1"/>
  <c r="E646" i="1"/>
  <c r="G496" i="1"/>
  <c r="H496" i="1"/>
  <c r="G515" i="1"/>
  <c r="H515" i="1"/>
  <c r="C433" i="1"/>
  <c r="C441" i="1" s="1"/>
  <c r="J816" i="1"/>
  <c r="I369" i="9"/>
  <c r="J815" i="10"/>
  <c r="E715" i="1" l="1"/>
  <c r="F671" i="1"/>
  <c r="F708" i="1"/>
  <c r="F682" i="1"/>
  <c r="F692" i="1"/>
  <c r="F701" i="1"/>
  <c r="F686" i="1"/>
  <c r="F698" i="1"/>
  <c r="F702" i="1"/>
  <c r="F699" i="1"/>
  <c r="F641" i="1"/>
  <c r="F629" i="1"/>
  <c r="F626" i="1"/>
  <c r="F637" i="1"/>
  <c r="F678" i="1"/>
  <c r="F677" i="1"/>
  <c r="F635" i="1"/>
  <c r="F705" i="1"/>
  <c r="F716" i="1"/>
  <c r="F674" i="1"/>
  <c r="F675" i="1"/>
  <c r="F634" i="1"/>
  <c r="F704" i="1"/>
  <c r="F700" i="1"/>
  <c r="F713" i="1"/>
  <c r="F683" i="1"/>
  <c r="F643" i="1"/>
  <c r="F680" i="1"/>
  <c r="F687" i="1"/>
  <c r="F640" i="1"/>
  <c r="F645" i="1"/>
  <c r="F706" i="1"/>
  <c r="F636" i="1"/>
  <c r="F710" i="1"/>
  <c r="F684" i="1"/>
  <c r="F668" i="1"/>
  <c r="F703" i="1"/>
  <c r="F707" i="1"/>
  <c r="F688" i="1"/>
  <c r="F679" i="1"/>
  <c r="F630" i="1"/>
  <c r="F712" i="1"/>
  <c r="F633" i="1"/>
  <c r="F690" i="1"/>
  <c r="F647" i="1"/>
  <c r="F669" i="1"/>
  <c r="F689" i="1"/>
  <c r="F627" i="1"/>
  <c r="F625" i="1"/>
  <c r="G625" i="1" s="1"/>
  <c r="F632" i="1"/>
  <c r="F693" i="1"/>
  <c r="F642" i="1"/>
  <c r="F672" i="1"/>
  <c r="F644" i="1"/>
  <c r="F694" i="1"/>
  <c r="F639" i="1"/>
  <c r="F673" i="1"/>
  <c r="F685" i="1"/>
  <c r="F681" i="1"/>
  <c r="F711" i="1"/>
  <c r="F676" i="1"/>
  <c r="F709" i="1"/>
  <c r="F631" i="1"/>
  <c r="F696" i="1"/>
  <c r="F646" i="1"/>
  <c r="F695" i="1"/>
  <c r="F691" i="1"/>
  <c r="F638" i="1"/>
  <c r="F670" i="1"/>
  <c r="F697" i="1"/>
  <c r="F628" i="1"/>
  <c r="G707" i="1" l="1"/>
  <c r="G676" i="1"/>
  <c r="G709" i="1"/>
  <c r="G639" i="1"/>
  <c r="G687" i="1"/>
  <c r="G700" i="1"/>
  <c r="G682" i="1"/>
  <c r="G694" i="1"/>
  <c r="G672" i="1"/>
  <c r="G679" i="1"/>
  <c r="G680" i="1"/>
  <c r="G670" i="1"/>
  <c r="G698" i="1"/>
  <c r="G631" i="1"/>
  <c r="G703" i="1"/>
  <c r="G701" i="1"/>
  <c r="G627" i="1"/>
  <c r="G668" i="1"/>
  <c r="G675" i="1"/>
  <c r="G704" i="1"/>
  <c r="G635" i="1"/>
  <c r="G713" i="1"/>
  <c r="G643" i="1"/>
  <c r="G641" i="1"/>
  <c r="G708" i="1"/>
  <c r="G644" i="1"/>
  <c r="G638" i="1"/>
  <c r="G702" i="1"/>
  <c r="G669" i="1"/>
  <c r="G645" i="1"/>
  <c r="G640" i="1"/>
  <c r="G626" i="1"/>
  <c r="G689" i="1"/>
  <c r="G628" i="1"/>
  <c r="G674" i="1"/>
  <c r="G696" i="1"/>
  <c r="G632" i="1"/>
  <c r="G705" i="1"/>
  <c r="G686" i="1"/>
  <c r="G671" i="1"/>
  <c r="G629" i="1"/>
  <c r="G681" i="1"/>
  <c r="G712" i="1"/>
  <c r="G642" i="1"/>
  <c r="G693" i="1"/>
  <c r="G630" i="1"/>
  <c r="G691" i="1"/>
  <c r="G673" i="1"/>
  <c r="G692" i="1"/>
  <c r="G677" i="1"/>
  <c r="G683" i="1"/>
  <c r="G647" i="1"/>
  <c r="G684" i="1"/>
  <c r="G637" i="1"/>
  <c r="G678" i="1"/>
  <c r="G685" i="1"/>
  <c r="G716" i="1"/>
  <c r="G633" i="1"/>
  <c r="G697" i="1"/>
  <c r="G699" i="1"/>
  <c r="G688" i="1"/>
  <c r="G711" i="1"/>
  <c r="G690" i="1"/>
  <c r="G695" i="1"/>
  <c r="G710" i="1"/>
  <c r="G646" i="1"/>
  <c r="G636" i="1"/>
  <c r="G634" i="1"/>
  <c r="G706" i="1"/>
  <c r="F715" i="1"/>
  <c r="H628" i="1" l="1"/>
  <c r="H639" i="1" s="1"/>
  <c r="H670" i="1"/>
  <c r="H629" i="1"/>
  <c r="I629" i="1" s="1"/>
  <c r="H704" i="1"/>
  <c r="H635" i="1"/>
  <c r="H632" i="1"/>
  <c r="H669" i="1"/>
  <c r="H630" i="1"/>
  <c r="H672" i="1"/>
  <c r="H691" i="1"/>
  <c r="H679" i="1"/>
  <c r="H668" i="1"/>
  <c r="H646" i="1"/>
  <c r="H642" i="1"/>
  <c r="H712" i="1"/>
  <c r="H636" i="1"/>
  <c r="H707" i="1"/>
  <c r="H698" i="1"/>
  <c r="H685" i="1"/>
  <c r="H634" i="1"/>
  <c r="H689" i="1"/>
  <c r="H706" i="1"/>
  <c r="H697" i="1"/>
  <c r="H687" i="1"/>
  <c r="H710" i="1"/>
  <c r="H694" i="1"/>
  <c r="H674" i="1"/>
  <c r="H696" i="1"/>
  <c r="H684" i="1"/>
  <c r="H705" i="1"/>
  <c r="H690" i="1"/>
  <c r="H637" i="1"/>
  <c r="H695" i="1"/>
  <c r="H644" i="1"/>
  <c r="H709" i="1"/>
  <c r="H645" i="1"/>
  <c r="H678" i="1"/>
  <c r="H708" i="1"/>
  <c r="H640" i="1"/>
  <c r="H677" i="1"/>
  <c r="H688" i="1"/>
  <c r="H671" i="1"/>
  <c r="H681" i="1"/>
  <c r="H693" i="1"/>
  <c r="H692" i="1"/>
  <c r="H716" i="1"/>
  <c r="H700" i="1"/>
  <c r="H702" i="1"/>
  <c r="H713" i="1"/>
  <c r="H683" i="1"/>
  <c r="H633" i="1"/>
  <c r="H680" i="1"/>
  <c r="H675" i="1"/>
  <c r="H647" i="1"/>
  <c r="H682" i="1"/>
  <c r="H638" i="1"/>
  <c r="H703" i="1"/>
  <c r="H711" i="1"/>
  <c r="H641" i="1"/>
  <c r="G715" i="1"/>
  <c r="H701" i="1" l="1"/>
  <c r="H699" i="1"/>
  <c r="H676" i="1"/>
  <c r="H643" i="1"/>
  <c r="H631" i="1"/>
  <c r="H686" i="1"/>
  <c r="H673" i="1"/>
  <c r="H715" i="1"/>
  <c r="I637" i="1"/>
  <c r="I692" i="1"/>
  <c r="I647" i="1"/>
  <c r="I676" i="1"/>
  <c r="I640" i="1"/>
  <c r="I709" i="1"/>
  <c r="I669" i="1"/>
  <c r="I705" i="1"/>
  <c r="I674" i="1"/>
  <c r="I689" i="1"/>
  <c r="I641" i="1"/>
  <c r="I694" i="1"/>
  <c r="I702" i="1"/>
  <c r="I673" i="1"/>
  <c r="I700" i="1"/>
  <c r="I699" i="1"/>
  <c r="I691" i="1"/>
  <c r="I688" i="1"/>
  <c r="I698" i="1"/>
  <c r="I701" i="1"/>
  <c r="I679" i="1"/>
  <c r="I632" i="1"/>
  <c r="I634" i="1"/>
  <c r="I635" i="1"/>
  <c r="I696" i="1"/>
  <c r="I644" i="1"/>
  <c r="I680" i="1"/>
  <c r="I695" i="1"/>
  <c r="I713" i="1"/>
  <c r="I643" i="1"/>
  <c r="I678" i="1"/>
  <c r="I633" i="1"/>
  <c r="I642" i="1"/>
  <c r="I711" i="1"/>
  <c r="I645" i="1"/>
  <c r="I670" i="1"/>
  <c r="I681" i="1"/>
  <c r="I684" i="1"/>
  <c r="I693" i="1"/>
  <c r="I636" i="1"/>
  <c r="I716" i="1"/>
  <c r="I677" i="1"/>
  <c r="I683" i="1"/>
  <c r="I697" i="1"/>
  <c r="I704" i="1"/>
  <c r="I712" i="1"/>
  <c r="I708" i="1"/>
  <c r="I646" i="1"/>
  <c r="I685" i="1"/>
  <c r="I675" i="1"/>
  <c r="I690" i="1"/>
  <c r="I686" i="1"/>
  <c r="I639" i="1"/>
  <c r="I631" i="1"/>
  <c r="I638" i="1"/>
  <c r="I668" i="1"/>
  <c r="I703" i="1"/>
  <c r="I682" i="1"/>
  <c r="I687" i="1"/>
  <c r="I710" i="1"/>
  <c r="I671" i="1"/>
  <c r="I706" i="1"/>
  <c r="I707" i="1"/>
  <c r="I672" i="1"/>
  <c r="I630" i="1"/>
  <c r="I715" i="1" l="1"/>
  <c r="J630" i="1"/>
  <c r="J705" i="1" l="1"/>
  <c r="J668" i="1"/>
  <c r="J701" i="1"/>
  <c r="J669" i="1"/>
  <c r="J633" i="1"/>
  <c r="J631" i="1"/>
  <c r="J690" i="1"/>
  <c r="J642" i="1"/>
  <c r="J688" i="1"/>
  <c r="J691" i="1"/>
  <c r="J687" i="1"/>
  <c r="J682" i="1"/>
  <c r="J672" i="1"/>
  <c r="J697" i="1"/>
  <c r="J640" i="1"/>
  <c r="J683" i="1"/>
  <c r="J711" i="1"/>
  <c r="J706" i="1"/>
  <c r="J704" i="1"/>
  <c r="J709" i="1"/>
  <c r="J707" i="1"/>
  <c r="J634" i="1"/>
  <c r="J695" i="1"/>
  <c r="J637" i="1"/>
  <c r="J712" i="1"/>
  <c r="J636" i="1"/>
  <c r="J643" i="1"/>
  <c r="J716" i="1"/>
  <c r="J694" i="1"/>
  <c r="J632" i="1"/>
  <c r="J708" i="1"/>
  <c r="J685" i="1"/>
  <c r="J684" i="1"/>
  <c r="J647" i="1"/>
  <c r="J713" i="1"/>
  <c r="J635" i="1"/>
  <c r="J700" i="1"/>
  <c r="J674" i="1"/>
  <c r="J676" i="1"/>
  <c r="J646" i="1"/>
  <c r="J671" i="1"/>
  <c r="J710" i="1"/>
  <c r="J692" i="1"/>
  <c r="J675" i="1"/>
  <c r="J678" i="1"/>
  <c r="J698" i="1"/>
  <c r="J639" i="1"/>
  <c r="J644" i="1"/>
  <c r="J680" i="1"/>
  <c r="J677" i="1"/>
  <c r="J681" i="1"/>
  <c r="J689" i="1"/>
  <c r="J641" i="1"/>
  <c r="J670" i="1"/>
  <c r="J702" i="1"/>
  <c r="J699" i="1"/>
  <c r="J638" i="1"/>
  <c r="J673" i="1"/>
  <c r="J693" i="1"/>
  <c r="J686" i="1"/>
  <c r="J679" i="1"/>
  <c r="J703" i="1"/>
  <c r="J645" i="1"/>
  <c r="J696" i="1"/>
  <c r="K644" i="1" l="1"/>
  <c r="J715" i="1"/>
  <c r="L647" i="1"/>
  <c r="L679" i="1" l="1"/>
  <c r="L673" i="1"/>
  <c r="L711" i="1"/>
  <c r="L674" i="1"/>
  <c r="L676" i="1"/>
  <c r="L692" i="1"/>
  <c r="L685" i="1"/>
  <c r="L701" i="1"/>
  <c r="L696" i="1"/>
  <c r="L681" i="1"/>
  <c r="L671" i="1"/>
  <c r="L708" i="1"/>
  <c r="L712" i="1"/>
  <c r="L698" i="1"/>
  <c r="L668" i="1"/>
  <c r="L690" i="1"/>
  <c r="L682" i="1"/>
  <c r="L699" i="1"/>
  <c r="L710" i="1"/>
  <c r="L678" i="1"/>
  <c r="L691" i="1"/>
  <c r="L669" i="1"/>
  <c r="L683" i="1"/>
  <c r="L702" i="1"/>
  <c r="L705" i="1"/>
  <c r="L716" i="1"/>
  <c r="L688" i="1"/>
  <c r="L709" i="1"/>
  <c r="L689" i="1"/>
  <c r="L672" i="1"/>
  <c r="L686" i="1"/>
  <c r="L706" i="1"/>
  <c r="L697" i="1"/>
  <c r="L687" i="1"/>
  <c r="L677" i="1"/>
  <c r="L704" i="1"/>
  <c r="L684" i="1"/>
  <c r="L694" i="1"/>
  <c r="L700" i="1"/>
  <c r="L707" i="1"/>
  <c r="L703" i="1"/>
  <c r="L675" i="1"/>
  <c r="L680" i="1"/>
  <c r="L693" i="1"/>
  <c r="L713" i="1"/>
  <c r="L670" i="1"/>
  <c r="M670" i="1" s="1"/>
  <c r="L695" i="1"/>
  <c r="K716" i="1"/>
  <c r="K713" i="1"/>
  <c r="K697" i="1"/>
  <c r="K670" i="1"/>
  <c r="K708" i="1"/>
  <c r="K668" i="1"/>
  <c r="K683" i="1"/>
  <c r="K679" i="1"/>
  <c r="K681" i="1"/>
  <c r="K705" i="1"/>
  <c r="K695" i="1"/>
  <c r="K703" i="1"/>
  <c r="K710" i="1"/>
  <c r="K688" i="1"/>
  <c r="K687" i="1"/>
  <c r="K694" i="1"/>
  <c r="K671" i="1"/>
  <c r="K699" i="1"/>
  <c r="K709" i="1"/>
  <c r="K678" i="1"/>
  <c r="K700" i="1"/>
  <c r="K673" i="1"/>
  <c r="K682" i="1"/>
  <c r="K698" i="1"/>
  <c r="K674" i="1"/>
  <c r="K692" i="1"/>
  <c r="K711" i="1"/>
  <c r="K706" i="1"/>
  <c r="K669" i="1"/>
  <c r="K677" i="1"/>
  <c r="K707" i="1"/>
  <c r="K691" i="1"/>
  <c r="K672" i="1"/>
  <c r="K701" i="1"/>
  <c r="K675" i="1"/>
  <c r="K696" i="1"/>
  <c r="K690" i="1"/>
  <c r="K712" i="1"/>
  <c r="K685" i="1"/>
  <c r="K684" i="1"/>
  <c r="K689" i="1"/>
  <c r="K680" i="1"/>
  <c r="K702" i="1"/>
  <c r="K704" i="1"/>
  <c r="K676" i="1"/>
  <c r="K693" i="1"/>
  <c r="K686" i="1"/>
  <c r="M713" i="1" l="1"/>
  <c r="M703" i="1"/>
  <c r="M695" i="1"/>
  <c r="I119" i="9" s="1"/>
  <c r="M684" i="1"/>
  <c r="M689" i="1"/>
  <c r="M691" i="1"/>
  <c r="M676" i="1"/>
  <c r="M697" i="1"/>
  <c r="D151" i="9" s="1"/>
  <c r="M682" i="1"/>
  <c r="C87" i="9" s="1"/>
  <c r="M696" i="1"/>
  <c r="C151" i="9" s="1"/>
  <c r="M679" i="1"/>
  <c r="Y745" i="1" s="1"/>
  <c r="C183" i="9"/>
  <c r="Y769" i="1"/>
  <c r="G55" i="9"/>
  <c r="M707" i="1"/>
  <c r="M706" i="1"/>
  <c r="M702" i="1"/>
  <c r="M690" i="1"/>
  <c r="M701" i="1"/>
  <c r="Y762" i="1"/>
  <c r="Y761" i="1"/>
  <c r="M700" i="1"/>
  <c r="M686" i="1"/>
  <c r="M683" i="1"/>
  <c r="L715" i="1"/>
  <c r="M668" i="1"/>
  <c r="M685" i="1"/>
  <c r="M705" i="1"/>
  <c r="E23" i="9"/>
  <c r="Y736" i="1"/>
  <c r="M694" i="1"/>
  <c r="M672" i="1"/>
  <c r="M669" i="1"/>
  <c r="M698" i="1"/>
  <c r="M692" i="1"/>
  <c r="K715" i="1"/>
  <c r="Y755" i="1"/>
  <c r="C119" i="9"/>
  <c r="M712" i="1"/>
  <c r="M693" i="1"/>
  <c r="M704" i="1"/>
  <c r="M709" i="1"/>
  <c r="M678" i="1"/>
  <c r="M708" i="1"/>
  <c r="M674" i="1"/>
  <c r="Y750" i="1"/>
  <c r="E87" i="9"/>
  <c r="Y742" i="1"/>
  <c r="D55" i="9"/>
  <c r="M680" i="1"/>
  <c r="M677" i="1"/>
  <c r="M688" i="1"/>
  <c r="M710" i="1"/>
  <c r="M671" i="1"/>
  <c r="M711" i="1"/>
  <c r="F215" i="9"/>
  <c r="Y779" i="1"/>
  <c r="E119" i="9"/>
  <c r="Y757" i="1"/>
  <c r="M675" i="1"/>
  <c r="M687" i="1"/>
  <c r="M699" i="1"/>
  <c r="M681" i="1"/>
  <c r="M673" i="1"/>
  <c r="Y763" i="1" l="1"/>
  <c r="Y748" i="1"/>
  <c r="I23" i="9"/>
  <c r="Y740" i="1"/>
  <c r="I87" i="9"/>
  <c r="Y754" i="1"/>
  <c r="Y774" i="1"/>
  <c r="H183" i="9"/>
  <c r="Y766" i="1"/>
  <c r="G151" i="9"/>
  <c r="Y756" i="1"/>
  <c r="D119" i="9"/>
  <c r="H87" i="9"/>
  <c r="Y753" i="1"/>
  <c r="E55" i="9"/>
  <c r="Y743" i="1"/>
  <c r="F55" i="9"/>
  <c r="Y744" i="1"/>
  <c r="Y758" i="1"/>
  <c r="F119" i="9"/>
  <c r="I151" i="9"/>
  <c r="Y768" i="1"/>
  <c r="C55" i="9"/>
  <c r="Y741" i="1"/>
  <c r="Y746" i="1"/>
  <c r="H55" i="9"/>
  <c r="Y775" i="1"/>
  <c r="I183" i="9"/>
  <c r="E151" i="9"/>
  <c r="Y764" i="1"/>
  <c r="E183" i="9"/>
  <c r="Y771" i="1"/>
  <c r="Y772" i="1"/>
  <c r="F183" i="9"/>
  <c r="F87" i="9"/>
  <c r="Y751" i="1"/>
  <c r="Y773" i="1"/>
  <c r="G183" i="9"/>
  <c r="Y776" i="1"/>
  <c r="C215" i="9"/>
  <c r="Y739" i="1"/>
  <c r="H23" i="9"/>
  <c r="Y759" i="1"/>
  <c r="G119" i="9"/>
  <c r="G23" i="9"/>
  <c r="Y738" i="1"/>
  <c r="C23" i="9"/>
  <c r="Y734" i="1"/>
  <c r="M715" i="1"/>
  <c r="D183" i="9"/>
  <c r="Y770" i="1"/>
  <c r="Y747" i="1"/>
  <c r="I55" i="9"/>
  <c r="Y777" i="1"/>
  <c r="D215" i="9"/>
  <c r="E215" i="9"/>
  <c r="Y778" i="1"/>
  <c r="Y760" i="1"/>
  <c r="H119" i="9"/>
  <c r="Y735" i="1"/>
  <c r="D23" i="9"/>
  <c r="F151" i="9"/>
  <c r="Y765" i="1"/>
  <c r="F23" i="9"/>
  <c r="Y737" i="1"/>
  <c r="Y749" i="1"/>
  <c r="D87" i="9"/>
  <c r="Y752" i="1"/>
  <c r="G87" i="9"/>
  <c r="H151" i="9"/>
  <c r="Y767" i="1"/>
  <c r="Y815" i="1" l="1"/>
</calcChain>
</file>

<file path=xl/sharedStrings.xml><?xml version="1.0" encoding="utf-8"?>
<sst xmlns="http://schemas.openxmlformats.org/spreadsheetml/2006/main" count="4939" uniqueCount="1281">
  <si>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</si>
  <si>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</si>
  <si>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</si>
  <si>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</si>
  <si>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</si>
  <si>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</si>
  <si>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</si>
  <si>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</si>
  <si>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</si>
  <si>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</si>
  <si>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</si>
  <si>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</si>
  <si>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</si>
  <si>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</si>
  <si>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</si>
  <si>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</si>
  <si>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</si>
  <si>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</si>
  <si>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</si>
  <si>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</si>
  <si>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</si>
  <si>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</si>
  <si>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</si>
  <si>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</si>
  <si>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</si>
  <si>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</si>
  <si>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</si>
  <si>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</si>
  <si>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</si>
  <si>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</si>
  <si>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</si>
  <si>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</si>
  <si>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</si>
  <si>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</si>
  <si>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</si>
  <si>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</si>
  <si>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</si>
  <si>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</si>
  <si>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</si>
  <si>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</si>
  <si>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</si>
  <si>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</si>
  <si>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</si>
  <si>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</si>
  <si>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</si>
  <si>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</si>
  <si>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</si>
  <si>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</si>
  <si>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</si>
  <si>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</si>
  <si>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</si>
  <si>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</si>
  <si>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</si>
  <si>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</si>
  <si>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</si>
  <si>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</si>
  <si>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</si>
  <si>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</si>
  <si>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</si>
  <si>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</si>
  <si>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</si>
  <si>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</si>
  <si>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</si>
  <si>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</si>
  <si>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</si>
  <si>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</si>
  <si>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</si>
  <si>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</si>
  <si>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</si>
  <si>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</si>
  <si>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</si>
  <si>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</si>
  <si>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</si>
  <si>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</si>
  <si>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</si>
  <si>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</si>
  <si>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</si>
  <si>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</si>
  <si>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</si>
  <si>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</si>
  <si>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</si>
  <si>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</si>
  <si>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</si>
  <si>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</si>
  <si>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</si>
  <si>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</si>
  <si>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</si>
  <si>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</si>
  <si>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</si>
  <si>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</si>
  <si>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</si>
  <si>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</si>
  <si>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</si>
  <si>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</si>
  <si>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</si>
  <si>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</si>
  <si>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</si>
  <si>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</si>
  <si>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</si>
  <si>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</si>
  <si>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</si>
  <si>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</si>
  <si>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</si>
  <si>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</si>
  <si>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</si>
  <si>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</si>
  <si>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</si>
  <si>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</si>
  <si>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</si>
  <si>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</si>
  <si>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</si>
  <si>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</si>
  <si>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</si>
  <si>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</si>
  <si>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</si>
  <si>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</si>
  <si>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</si>
  <si>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</si>
  <si>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</si>
  <si>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</si>
  <si>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</si>
  <si>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</si>
  <si>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</si>
  <si>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</si>
  <si>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</si>
  <si>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</si>
  <si>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</si>
  <si>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</si>
  <si>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</si>
  <si>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</si>
  <si>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</si>
  <si>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</si>
  <si>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</si>
  <si>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</si>
  <si>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</si>
  <si>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</si>
  <si>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</si>
  <si>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</si>
  <si>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</si>
  <si>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</si>
  <si>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</si>
  <si>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</si>
  <si>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</si>
  <si>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</si>
  <si>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</si>
  <si>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</si>
  <si>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</si>
  <si>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</si>
  <si>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</si>
  <si>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</si>
  <si>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</si>
  <si>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</si>
  <si>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</si>
  <si>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</si>
  <si>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</si>
  <si>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</si>
  <si>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</si>
  <si>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</si>
  <si>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</si>
  <si>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</si>
  <si>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</si>
  <si>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</si>
  <si>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</si>
  <si>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</si>
  <si>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</si>
  <si>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</si>
  <si>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</si>
  <si>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</si>
  <si>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</si>
  <si>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</si>
  <si>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</si>
  <si>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</si>
  <si>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</si>
  <si>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</si>
  <si>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</si>
  <si>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</si>
  <si>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</si>
  <si>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</si>
  <si>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</si>
  <si>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</si>
  <si>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</si>
  <si>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</si>
  <si>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</si>
  <si>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</si>
  <si>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</si>
  <si>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</si>
  <si>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</si>
  <si>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</si>
  <si>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</si>
  <si>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</si>
  <si>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</si>
  <si>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</si>
  <si>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</si>
  <si>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</si>
  <si>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</si>
  <si>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</si>
  <si>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</si>
  <si>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</si>
  <si>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</si>
  <si>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</si>
  <si>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</si>
  <si>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</si>
  <si>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</si>
  <si>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</si>
  <si>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</si>
  <si>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</si>
  <si>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</si>
  <si>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</si>
  <si>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</si>
  <si>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</si>
  <si>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</si>
  <si>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</si>
  <si>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</si>
  <si>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</si>
  <si>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</si>
  <si>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</si>
  <si>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</si>
  <si>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</si>
  <si>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</si>
  <si>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</si>
  <si>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</si>
  <si>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</si>
  <si>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</si>
  <si>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</si>
  <si>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</si>
  <si>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</si>
  <si>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</si>
  <si>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</si>
  <si>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</si>
  <si>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</si>
  <si>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</si>
  <si>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</si>
  <si>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</si>
  <si>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</si>
  <si>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</si>
  <si>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</si>
  <si>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</si>
  <si>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</si>
  <si>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</si>
  <si>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</si>
  <si>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</si>
  <si>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</si>
  <si>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</si>
  <si>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</si>
  <si>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</si>
  <si>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</si>
  <si>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</si>
  <si>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</si>
  <si>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</si>
  <si>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</si>
  <si>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</si>
  <si>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</si>
  <si>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</si>
  <si>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</si>
  <si>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</si>
  <si>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</si>
  <si>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</si>
  <si>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</si>
  <si>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</si>
  <si>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</si>
  <si>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</si>
  <si>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</si>
  <si>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</si>
  <si>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</si>
  <si>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</si>
  <si>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</si>
  <si>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</si>
  <si>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</si>
  <si>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</si>
  <si>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</si>
  <si>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</si>
  <si>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</si>
  <si>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</si>
  <si>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</si>
  <si>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</si>
  <si>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</si>
  <si>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</si>
  <si>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</si>
  <si>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</si>
  <si>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</si>
  <si>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</si>
  <si>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</si>
  <si>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</si>
  <si>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</si>
  <si>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</si>
  <si>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</si>
  <si>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</si>
  <si>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</si>
  <si>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</si>
  <si>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</si>
  <si>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</si>
  <si>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</si>
  <si>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</si>
  <si>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</si>
  <si>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</si>
  <si>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</si>
  <si>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</si>
  <si>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</si>
  <si>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</si>
  <si>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</si>
  <si>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</si>
  <si>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</si>
  <si>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</si>
  <si>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</si>
  <si>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</si>
  <si>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</si>
  <si>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</si>
  <si>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</si>
  <si>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</si>
  <si>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</si>
  <si>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</si>
  <si>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</si>
  <si>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</si>
  <si>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</si>
  <si>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</si>
  <si>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</si>
  <si>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</si>
  <si>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</si>
  <si>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</si>
  <si>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</si>
  <si>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</si>
  <si>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</si>
  <si>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</si>
  <si>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</si>
  <si>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</si>
  <si>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</si>
  <si>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</si>
  <si>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</si>
  <si>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</si>
  <si>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</si>
  <si>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</si>
  <si>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</si>
  <si>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</si>
  <si>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</si>
  <si>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</si>
  <si>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</si>
  <si>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</si>
  <si>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</si>
  <si>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</si>
  <si>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</si>
  <si>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</si>
  <si>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</si>
  <si>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</si>
  <si>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</si>
  <si>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</si>
  <si>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</si>
  <si>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</si>
  <si>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</si>
  <si>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</si>
  <si>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</si>
  <si>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</si>
  <si>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</si>
  <si>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</si>
  <si>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</si>
  <si>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</si>
  <si>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</si>
  <si>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</si>
  <si>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</si>
  <si>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</si>
  <si>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</si>
  <si>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</si>
  <si>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</si>
  <si>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</si>
  <si>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</si>
  <si>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</si>
  <si>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</si>
  <si>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</si>
  <si>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</si>
  <si>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</si>
  <si>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</si>
  <si>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</si>
  <si>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</si>
  <si>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</si>
  <si>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</si>
  <si>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</si>
  <si>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</si>
  <si>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</si>
  <si>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</si>
  <si>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</si>
  <si>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</si>
  <si>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</si>
  <si>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</si>
  <si>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</si>
  <si>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</si>
  <si>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</si>
  <si>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</si>
  <si>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</si>
  <si>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</si>
  <si>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</si>
  <si>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</si>
  <si>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</si>
  <si>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</si>
  <si>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</si>
  <si>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</si>
  <si>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</si>
  <si>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</si>
  <si>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</si>
  <si>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</si>
  <si>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</si>
  <si>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</si>
  <si>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</si>
  <si>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</si>
  <si>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</si>
  <si>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</si>
  <si>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</si>
  <si>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</si>
  <si>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</si>
  <si>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</si>
  <si>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</si>
  <si>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</si>
  <si>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</si>
  <si>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</si>
  <si>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</si>
  <si>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</si>
  <si>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</si>
  <si>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</si>
  <si>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</si>
  <si>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</si>
  <si>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</si>
  <si>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</si>
  <si>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</si>
  <si>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</si>
  <si>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</si>
  <si>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</si>
  <si>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</si>
  <si>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</si>
  <si>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</si>
  <si>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</si>
  <si>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</si>
  <si>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</si>
  <si>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</si>
  <si>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</si>
  <si>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</si>
  <si>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</si>
  <si>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</si>
  <si>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</si>
  <si>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</si>
  <si>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</si>
  <si>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</si>
  <si>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</si>
  <si>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</si>
  <si>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</si>
  <si>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</si>
  <si>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</si>
  <si>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</si>
  <si>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</si>
  <si>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</si>
  <si>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</si>
  <si>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</si>
  <si>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</si>
  <si>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</si>
  <si>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</si>
  <si>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</si>
  <si>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</si>
  <si>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</si>
  <si>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</si>
  <si>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</si>
  <si>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</si>
  <si>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</si>
  <si>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</si>
  <si>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</si>
  <si>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</si>
  <si>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</si>
  <si>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</si>
  <si>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</si>
  <si>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</si>
  <si>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</si>
  <si>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</si>
  <si>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</si>
  <si>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</si>
  <si>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</si>
  <si>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</si>
  <si>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</si>
  <si>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</si>
  <si>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</si>
  <si>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</si>
  <si>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</si>
  <si>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</si>
  <si>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</si>
  <si>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</si>
  <si>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</si>
  <si>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</si>
  <si>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</si>
  <si>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</si>
  <si>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</si>
  <si>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</si>
  <si>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</si>
  <si>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</si>
  <si>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</si>
  <si>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</si>
  <si>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</si>
  <si>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</si>
  <si>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</si>
  <si>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</si>
  <si>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</si>
  <si>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</si>
  <si>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</si>
  <si>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</si>
  <si>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</si>
  <si>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</si>
  <si>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</si>
  <si>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</si>
  <si>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</si>
  <si>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</si>
  <si>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</si>
  <si>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</si>
  <si>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</si>
  <si>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</si>
  <si>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</si>
  <si>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</si>
  <si>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</si>
  <si>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</si>
  <si>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</si>
  <si>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</si>
  <si>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</si>
  <si>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</si>
  <si>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</si>
  <si>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</si>
  <si>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</si>
  <si>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</si>
  <si>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</si>
  <si>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</si>
  <si>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</si>
  <si>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</si>
  <si>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</si>
  <si>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</si>
  <si>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</si>
  <si>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</si>
  <si>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</si>
  <si>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</si>
  <si>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</si>
  <si>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</si>
  <si>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</si>
  <si>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</si>
  <si>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</si>
  <si>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</si>
  <si>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</si>
  <si>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</si>
  <si>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</si>
  <si>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</si>
  <si>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</si>
  <si>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</si>
  <si>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</si>
  <si>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</si>
  <si>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</si>
  <si>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</si>
  <si>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</si>
  <si>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</si>
  <si>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</si>
  <si>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</si>
  <si>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</si>
  <si>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</si>
  <si>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</si>
  <si>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</si>
  <si>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</si>
  <si>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</si>
  <si>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</si>
  <si>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</si>
  <si>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</si>
  <si>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</si>
  <si>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</si>
  <si>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</si>
  <si>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</si>
  <si>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</si>
  <si>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</si>
  <si>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</si>
  <si>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</si>
  <si>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</si>
  <si>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</si>
  <si>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</si>
  <si>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</si>
  <si>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</si>
  <si>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</si>
  <si>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</si>
  <si>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</si>
  <si>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</si>
  <si>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</si>
  <si>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</si>
  <si>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</si>
  <si>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</si>
  <si>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</si>
  <si>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</si>
  <si>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</si>
  <si>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</si>
  <si>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</si>
  <si>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</si>
  <si>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</si>
  <si>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</si>
  <si>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</si>
  <si>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</si>
  <si>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</si>
  <si>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</si>
  <si>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</si>
  <si>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</si>
  <si>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</si>
  <si>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</si>
  <si>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</si>
  <si>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</si>
  <si>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</si>
  <si>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</si>
  <si>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</si>
  <si>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</si>
  <si>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</si>
  <si>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</si>
  <si>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</si>
  <si>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</si>
  <si>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</si>
  <si>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</si>
  <si>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</si>
  <si>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</si>
  <si>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</si>
  <si>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</si>
  <si>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</si>
  <si>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</si>
  <si>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</si>
  <si>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</si>
  <si>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</si>
  <si>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</si>
  <si>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</si>
  <si>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</si>
  <si>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</si>
  <si>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</si>
  <si>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</si>
  <si>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</si>
  <si>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</si>
  <si>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</si>
  <si>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</si>
  <si>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</si>
  <si>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</si>
  <si>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</si>
  <si>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</si>
  <si>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</si>
  <si>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</si>
  <si>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</si>
  <si>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</si>
  <si>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</si>
  <si>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</si>
  <si>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</si>
  <si>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</si>
  <si>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</si>
  <si>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</si>
  <si>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</si>
  <si>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</si>
  <si>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</si>
  <si>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</si>
  <si>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</si>
  <si>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</si>
  <si>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</si>
  <si>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</si>
  <si>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</si>
  <si>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</si>
  <si>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</si>
  <si>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</si>
  <si>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</si>
  <si>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</si>
  <si>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</si>
  <si>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</si>
  <si>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</si>
  <si>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</si>
  <si>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</si>
  <si>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</si>
  <si>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</si>
  <si>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</si>
  <si>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</si>
  <si>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</si>
  <si>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</si>
  <si>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</si>
  <si>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</si>
  <si>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</si>
  <si>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</si>
  <si>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</si>
  <si>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</si>
  <si>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</si>
  <si>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</si>
  <si>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</si>
  <si>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</si>
  <si>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</si>
  <si>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</si>
  <si>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</si>
  <si>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</si>
  <si>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</si>
  <si>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</si>
  <si>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</si>
  <si>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</si>
  <si>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</si>
  <si>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</si>
  <si>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</si>
  <si>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</si>
  <si>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</si>
  <si>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</si>
  <si>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</si>
  <si>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</si>
  <si>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</si>
  <si>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</si>
  <si>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</si>
  <si>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</si>
  <si>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</si>
  <si>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</si>
  <si>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</si>
  <si>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</si>
  <si>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</si>
  <si>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</si>
  <si>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</si>
  <si>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</si>
  <si>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</si>
  <si>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</si>
  <si>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</si>
  <si>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</si>
  <si>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</si>
  <si>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</si>
  <si>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</si>
  <si>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</si>
  <si>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</si>
  <si>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</si>
  <si>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</si>
  <si>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</si>
  <si>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</si>
  <si>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</si>
  <si>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</si>
  <si>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</si>
  <si>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</si>
  <si>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</si>
  <si>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</si>
  <si>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</si>
  <si>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</si>
  <si>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</si>
  <si>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</si>
  <si>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</si>
  <si>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</si>
  <si>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</si>
  <si>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</si>
  <si>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</si>
  <si>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</si>
  <si>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</si>
  <si>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</si>
  <si>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</si>
  <si>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</si>
  <si>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</si>
  <si>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</si>
  <si>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</si>
  <si>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</si>
  <si>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</si>
  <si>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</si>
  <si>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</si>
  <si>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</si>
  <si>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</si>
  <si>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</si>
  <si>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</si>
  <si>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</si>
  <si>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</si>
  <si>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</si>
  <si>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</si>
  <si>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</si>
  <si>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</si>
  <si>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</si>
  <si>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</si>
  <si>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</si>
  <si>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</si>
  <si>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</si>
  <si>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</si>
  <si>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</si>
  <si>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</si>
  <si>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</si>
  <si>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</si>
  <si>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</si>
  <si>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</si>
  <si>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</si>
  <si>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</si>
  <si>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</si>
  <si>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</si>
  <si>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</si>
  <si>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</si>
  <si>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</si>
  <si>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</si>
  <si>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</si>
  <si>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</si>
  <si>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</si>
  <si>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</si>
  <si>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</si>
  <si>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</si>
  <si>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</si>
  <si>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</si>
  <si>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</si>
  <si>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</si>
  <si>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</si>
  <si>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</si>
  <si>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</si>
  <si>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</si>
  <si>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</si>
  <si>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</si>
  <si>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</si>
  <si>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</si>
  <si>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</si>
  <si>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</si>
  <si>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</si>
  <si>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</si>
  <si>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</si>
  <si>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</si>
  <si>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</si>
  <si>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</si>
  <si>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</si>
  <si>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</si>
  <si>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</si>
  <si>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</si>
  <si>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</si>
  <si>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</si>
  <si>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</si>
  <si>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</si>
  <si>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</si>
  <si>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</si>
  <si>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</si>
  <si>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</si>
  <si>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</si>
  <si>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</si>
  <si>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</si>
  <si>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</si>
  <si>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</si>
  <si>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</si>
  <si>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</si>
  <si>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</si>
  <si>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</si>
  <si>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</si>
  <si>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</si>
  <si>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</si>
  <si>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</si>
  <si>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</si>
  <si>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</si>
  <si>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</si>
  <si>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</si>
  <si>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</si>
  <si>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</si>
  <si>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</si>
  <si>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</si>
  <si>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</si>
  <si>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</si>
  <si>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</si>
  <si>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</si>
  <si>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</si>
  <si>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</si>
  <si>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</si>
  <si>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</si>
  <si>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</si>
  <si>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</si>
  <si>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</si>
  <si>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</si>
  <si>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</si>
  <si>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</si>
  <si>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</si>
  <si>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</si>
  <si>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</si>
  <si>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</si>
  <si>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</si>
  <si>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</si>
  <si>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</si>
  <si>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</si>
  <si>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</si>
  <si>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</si>
  <si>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</si>
  <si>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</si>
  <si>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</si>
  <si>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</si>
  <si>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</si>
  <si>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</si>
  <si>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</si>
  <si>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</si>
  <si>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</si>
  <si>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</si>
  <si>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</si>
  <si>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</si>
  <si>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</si>
  <si>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</si>
  <si>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</si>
  <si>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</si>
  <si>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</si>
  <si>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</si>
  <si>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</si>
  <si>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</si>
  <si>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</si>
  <si>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</si>
  <si>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</si>
  <si>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</si>
  <si>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</si>
  <si>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</si>
  <si>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</si>
  <si>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</si>
  <si>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</si>
  <si>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</si>
  <si>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</si>
  <si>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</si>
  <si>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</si>
  <si>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</si>
  <si>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</si>
  <si>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</si>
  <si>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</si>
  <si>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</si>
  <si>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</si>
  <si>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</si>
  <si>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</si>
  <si>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</si>
  <si>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</si>
  <si>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</si>
  <si>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</si>
  <si>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</si>
  <si>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</si>
  <si>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</si>
  <si>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</si>
  <si>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</si>
  <si>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</si>
  <si>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</si>
  <si>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</si>
  <si>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</si>
  <si>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</si>
  <si>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</si>
  <si>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</si>
  <si>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</si>
  <si>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</si>
  <si>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</si>
  <si>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</si>
  <si>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</si>
  <si>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</si>
  <si>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</si>
  <si>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</si>
  <si>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</si>
  <si>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</si>
  <si>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</si>
  <si>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</si>
  <si>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</si>
  <si>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</si>
  <si>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</si>
  <si>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</si>
  <si>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</si>
  <si>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</si>
  <si>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</si>
  <si>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</si>
  <si>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</si>
  <si>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</si>
  <si>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</si>
  <si>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</si>
  <si>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</si>
  <si>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</si>
  <si>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</si>
  <si>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</si>
  <si>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</si>
  <si>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</si>
  <si>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</si>
  <si>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</si>
  <si>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</si>
  <si>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</si>
  <si>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</si>
  <si>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</si>
  <si>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</si>
  <si>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</si>
  <si>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</si>
  <si>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</si>
  <si>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</si>
  <si>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</si>
  <si>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</si>
  <si>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</si>
  <si>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</si>
  <si>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</si>
  <si>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</si>
  <si>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</si>
  <si>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</si>
  <si>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</si>
  <si>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</si>
  <si>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</si>
  <si>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</si>
  <si>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</si>
  <si>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</si>
  <si>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</si>
  <si>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</si>
  <si>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</si>
  <si>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</si>
  <si>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</si>
  <si>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</si>
  <si>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</si>
  <si>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</si>
  <si>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</si>
  <si>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</si>
  <si>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</si>
  <si>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</si>
  <si>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</si>
  <si>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</si>
  <si>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</si>
  <si>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</si>
  <si>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</si>
  <si>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</si>
  <si>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</si>
  <si>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</si>
  <si>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</si>
  <si>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</si>
  <si>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</si>
  <si>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</si>
  <si>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</si>
  <si>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</si>
  <si>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</si>
  <si>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</si>
  <si>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</si>
  <si>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</si>
  <si>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</si>
  <si>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</si>
  <si>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</si>
  <si>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</si>
  <si>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</si>
  <si>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</si>
  <si>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</si>
  <si>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</si>
  <si>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</si>
  <si>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</si>
  <si>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</si>
  <si>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</si>
  <si>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</si>
  <si>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</si>
  <si>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</si>
  <si>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</si>
  <si>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</si>
  <si>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</si>
  <si>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</si>
  <si>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</si>
  <si>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</si>
  <si>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</si>
  <si>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</si>
  <si>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</si>
  <si>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</si>
  <si>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</si>
  <si>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</si>
  <si>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</si>
  <si>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</si>
  <si>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</si>
  <si>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</si>
  <si>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</si>
  <si>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</si>
  <si>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</si>
  <si>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</si>
  <si>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</si>
  <si>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</si>
  <si>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</si>
  <si>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</si>
  <si>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</si>
  <si>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</si>
  <si>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</si>
  <si>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</si>
  <si>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</si>
  <si>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</si>
  <si>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</si>
  <si>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</si>
  <si>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</si>
  <si>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</si>
  <si>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</si>
  <si>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</si>
  <si>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</si>
  <si>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</si>
  <si>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</si>
  <si>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</si>
  <si>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</si>
  <si>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</si>
  <si>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</si>
  <si>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</si>
  <si>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</si>
  <si>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</si>
  <si>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</si>
  <si>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</si>
  <si>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</si>
  <si>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</si>
  <si>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</si>
  <si>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</si>
  <si>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</si>
  <si>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</si>
  <si>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</si>
  <si>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</si>
  <si>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</si>
  <si>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</si>
  <si>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</si>
  <si>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</si>
  <si>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</si>
  <si>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</si>
  <si>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</si>
  <si>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</si>
  <si>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</si>
  <si>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</si>
  <si>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</si>
  <si>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</si>
  <si>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</si>
  <si>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</si>
  <si>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</si>
  <si>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</si>
  <si>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</si>
  <si>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</si>
  <si>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</si>
  <si>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</si>
  <si>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</si>
  <si>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</si>
  <si>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</si>
  <si>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</si>
  <si>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</si>
  <si>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</si>
  <si>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</si>
  <si>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</si>
  <si>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</si>
  <si>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</si>
  <si>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</si>
  <si>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</si>
  <si>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</si>
  <si>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</si>
  <si>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</si>
  <si>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</si>
  <si>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</si>
  <si>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</si>
  <si>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</si>
  <si>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</si>
  <si>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</si>
  <si>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</si>
  <si>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</si>
  <si>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</si>
  <si>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</si>
  <si>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</si>
  <si>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</si>
  <si>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</si>
  <si>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</si>
  <si>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</si>
  <si>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</si>
  <si>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</si>
  <si>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</si>
  <si>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</si>
  <si>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</si>
  <si>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</si>
  <si>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</si>
  <si>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</si>
  <si>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</si>
  <si>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</si>
  <si>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</si>
  <si>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</si>
  <si>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</si>
  <si>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</si>
  <si>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</si>
  <si>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</si>
  <si>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</si>
  <si>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</si>
  <si>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</si>
  <si>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</si>
  <si>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</si>
  <si>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</si>
  <si>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</si>
  <si>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</si>
  <si>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</si>
  <si>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</si>
  <si>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</si>
  <si>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</si>
  <si>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</si>
  <si>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</si>
  <si>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</si>
  <si>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</si>
  <si>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</si>
  <si>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</si>
  <si>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</si>
  <si>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</si>
  <si>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</si>
  <si>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</si>
  <si>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</si>
  <si>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</si>
  <si>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</si>
  <si>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</si>
  <si>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</si>
  <si>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</si>
  <si>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</si>
  <si>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</si>
  <si>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</si>
  <si>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</si>
  <si>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</si>
  <si>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</si>
  <si>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</si>
  <si>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</si>
  <si>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</si>
  <si>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</si>
  <si>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</si>
  <si>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</si>
  <si>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</si>
  <si>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</si>
  <si>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</si>
  <si>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</si>
  <si>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</si>
  <si>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</si>
  <si>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</si>
  <si>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</si>
  <si>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</si>
  <si>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</si>
  <si>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</si>
  <si>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</si>
  <si>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</si>
  <si>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</si>
  <si>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</si>
  <si>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</si>
  <si>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</si>
  <si>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</si>
  <si>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</si>
  <si>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</si>
  <si>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</si>
  <si>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</si>
  <si>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</si>
  <si>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</si>
  <si>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</si>
  <si>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</si>
  <si>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</si>
  <si>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</si>
  <si>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</si>
  <si>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</si>
  <si>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</si>
  <si>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</si>
  <si>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</si>
  <si>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</si>
  <si>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</si>
  <si>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</si>
  <si>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</si>
  <si>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</si>
  <si>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</si>
  <si>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</si>
  <si>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</si>
  <si>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</si>
  <si>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</si>
  <si>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</si>
  <si>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</si>
  <si>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</si>
  <si>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</si>
  <si>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</si>
  <si>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</si>
  <si>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</si>
  <si>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</si>
  <si>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</si>
  <si>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</si>
  <si>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</si>
  <si>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</si>
  <si>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</si>
  <si>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</si>
  <si>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</si>
  <si>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</si>
  <si>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</si>
  <si>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</si>
  <si>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</si>
  <si>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</si>
  <si>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</si>
  <si>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</si>
  <si>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</si>
  <si>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</si>
  <si>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</si>
  <si>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</si>
  <si>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</si>
  <si>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</si>
  <si>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</si>
  <si>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</si>
  <si>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</si>
  <si>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</si>
  <si>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</si>
  <si>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</si>
  <si>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</si>
  <si>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</si>
  <si>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</si>
  <si>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</si>
  <si>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</si>
  <si>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</si>
  <si>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</si>
  <si>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</si>
  <si>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</si>
  <si>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</si>
  <si>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</si>
  <si>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</si>
  <si>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</si>
  <si>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</si>
  <si>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</si>
  <si>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159</t>
  </si>
  <si>
    <t>Providence St. Peter Hospital</t>
  </si>
  <si>
    <t>413 Lilly Rd NE</t>
  </si>
  <si>
    <t>Olympia, WA 98506</t>
  </si>
  <si>
    <t>Thurston</t>
  </si>
  <si>
    <t>Medrice Coluccio</t>
  </si>
  <si>
    <t>Helan Andrus</t>
  </si>
  <si>
    <t>Daidre West</t>
  </si>
  <si>
    <t>360-491-9480</t>
  </si>
  <si>
    <t>360-493-4277</t>
  </si>
  <si>
    <t>Nothing to note</t>
  </si>
  <si>
    <t>Decrease in in line with volume decrease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</si>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</sst>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5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17800.16906796279</v>
          </cell>
          <cell r="D59">
            <v>0</v>
          </cell>
          <cell r="E59">
            <v>83444.373496099885</v>
          </cell>
          <cell r="F59">
            <v>0</v>
          </cell>
          <cell r="G59">
            <v>0</v>
          </cell>
          <cell r="H59">
            <v>3333.8440249319528</v>
          </cell>
          <cell r="I59">
            <v>0</v>
          </cell>
          <cell r="J59">
            <v>5260</v>
          </cell>
          <cell r="K59">
            <v>-0.38658899463075613</v>
          </cell>
          <cell r="L59">
            <v>0</v>
          </cell>
          <cell r="M59">
            <v>0</v>
          </cell>
          <cell r="N59">
            <v>0</v>
          </cell>
          <cell r="O59">
            <v>2198</v>
          </cell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0</v>
          </cell>
          <cell r="AZ59">
            <v>0</v>
          </cell>
          <cell r="BA59"/>
          <cell r="BE59">
            <v>456936.56000000011</v>
          </cell>
        </row>
        <row r="71">
          <cell r="C71">
            <v>17109516.220000003</v>
          </cell>
          <cell r="D71">
            <v>0</v>
          </cell>
          <cell r="E71">
            <v>76352173.49999997</v>
          </cell>
          <cell r="F71">
            <v>0</v>
          </cell>
          <cell r="G71">
            <v>265566.84000000003</v>
          </cell>
          <cell r="H71">
            <v>3349609.03</v>
          </cell>
          <cell r="I71">
            <v>0</v>
          </cell>
          <cell r="J71">
            <v>2684563.37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15222.220000000001</v>
          </cell>
          <cell r="P71">
            <v>27183732.390000001</v>
          </cell>
          <cell r="Q71">
            <v>11424983.27</v>
          </cell>
          <cell r="R71">
            <v>832248.87000000011</v>
          </cell>
          <cell r="S71">
            <v>30091506.430000007</v>
          </cell>
          <cell r="T71">
            <v>5326359.0200000005</v>
          </cell>
          <cell r="U71">
            <v>14460529.500000002</v>
          </cell>
          <cell r="V71">
            <v>15993550.379999995</v>
          </cell>
          <cell r="W71">
            <v>939300.3899999999</v>
          </cell>
          <cell r="X71">
            <v>1883153.2299999997</v>
          </cell>
          <cell r="Y71">
            <v>9524584.629999999</v>
          </cell>
          <cell r="Z71">
            <v>26296</v>
          </cell>
          <cell r="AA71">
            <v>1672016.58</v>
          </cell>
          <cell r="AB71">
            <v>24531532.439999998</v>
          </cell>
          <cell r="AC71">
            <v>6619402.6900000013</v>
          </cell>
          <cell r="AD71">
            <v>0</v>
          </cell>
          <cell r="AE71">
            <v>7670662.9500000002</v>
          </cell>
          <cell r="AF71">
            <v>0</v>
          </cell>
          <cell r="AG71">
            <v>14912283.379999999</v>
          </cell>
          <cell r="AH71">
            <v>0</v>
          </cell>
          <cell r="AI71">
            <v>0</v>
          </cell>
          <cell r="AJ71">
            <v>6539474.4900000002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301622.76</v>
          </cell>
          <cell r="AS71">
            <v>0</v>
          </cell>
          <cell r="AT71">
            <v>0</v>
          </cell>
          <cell r="AU71">
            <v>0</v>
          </cell>
          <cell r="AV71">
            <v>31132.560000000001</v>
          </cell>
          <cell r="AW71">
            <v>0</v>
          </cell>
          <cell r="AX71">
            <v>1237324.52</v>
          </cell>
          <cell r="AY71">
            <v>9266428.2599999979</v>
          </cell>
          <cell r="AZ71">
            <v>-1975864.5599999998</v>
          </cell>
          <cell r="BA71">
            <v>849894.28000000014</v>
          </cell>
          <cell r="BB71">
            <v>0</v>
          </cell>
          <cell r="BC71">
            <v>2149746.5699999998</v>
          </cell>
          <cell r="BD71">
            <v>149455.18000000002</v>
          </cell>
          <cell r="BE71">
            <v>21261420.900000002</v>
          </cell>
          <cell r="BF71">
            <v>6454115.5700000003</v>
          </cell>
          <cell r="BG71">
            <v>485805.07999999996</v>
          </cell>
          <cell r="BH71">
            <v>2525298.7800000003</v>
          </cell>
          <cell r="BI71">
            <v>0</v>
          </cell>
          <cell r="BJ71">
            <v>425263.68000000011</v>
          </cell>
          <cell r="BK71">
            <v>361263.69</v>
          </cell>
          <cell r="BL71">
            <v>56686</v>
          </cell>
          <cell r="BM71">
            <v>0</v>
          </cell>
          <cell r="BN71">
            <v>5717226.6100000003</v>
          </cell>
          <cell r="BO71">
            <v>298669.91000000003</v>
          </cell>
          <cell r="BP71">
            <v>123880.27999999998</v>
          </cell>
          <cell r="BQ71">
            <v>0</v>
          </cell>
          <cell r="BR71">
            <v>0</v>
          </cell>
          <cell r="BS71">
            <v>578471.25999999989</v>
          </cell>
          <cell r="BT71">
            <v>783139.44</v>
          </cell>
          <cell r="BU71">
            <v>0</v>
          </cell>
          <cell r="BV71">
            <v>6611569.54</v>
          </cell>
          <cell r="BW71">
            <v>750297.59</v>
          </cell>
          <cell r="BX71">
            <v>0</v>
          </cell>
          <cell r="BY71">
            <v>10761424.969999999</v>
          </cell>
          <cell r="BZ71">
            <v>0</v>
          </cell>
          <cell r="CA71">
            <v>6287669.8499999987</v>
          </cell>
          <cell r="CB71">
            <v>300884.94</v>
          </cell>
          <cell r="CC71">
            <v>155552413.62374657</v>
          </cell>
          <cell r="CD71">
            <v>20960362.580000002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74" transitionEvaluation="1" transitionEntry="1" codeName="Sheet1">
    <pageSetUpPr autoPageBreaks="0" fitToPage="1"/>
  </sheetPr>
  <dimension ref="A1:CF817"/>
  <sheetViews>
    <sheetView showGridLines="0" tabSelected="1" topLeftCell="A474" zoomScale="75" zoomScaleNormal="75" workbookViewId="0">
      <selection activeCell="AY60" sqref="AY6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21133483.150000017</v>
      </c>
      <c r="C48" s="245">
        <f>ROUND(((B48/CE61)*C61),0)</f>
        <v>1525368</v>
      </c>
      <c r="D48" s="245">
        <f>ROUND(((B48/CE61)*D61),0)</f>
        <v>0</v>
      </c>
      <c r="E48" s="195">
        <f>ROUND(((B48/CE61)*E61),0)</f>
        <v>6414170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348150</v>
      </c>
      <c r="I48" s="195">
        <f>ROUND(((B48/CE61)*I61),0)</f>
        <v>0</v>
      </c>
      <c r="J48" s="195">
        <f>ROUND(((B48/CE61)*J61),0)</f>
        <v>200772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78</v>
      </c>
      <c r="P48" s="195">
        <f>ROUND(((B48/CE61)*P61),0)</f>
        <v>1340625</v>
      </c>
      <c r="Q48" s="195">
        <f>ROUND(((B48/CE61)*Q61),0)</f>
        <v>1207174</v>
      </c>
      <c r="R48" s="195">
        <f>ROUND(((B48/CE61)*R61),0)</f>
        <v>48602</v>
      </c>
      <c r="S48" s="195">
        <f>ROUND(((B48/CE61)*S61),0)</f>
        <v>156343</v>
      </c>
      <c r="T48" s="195">
        <f>ROUND(((B48/CE61)*T61),0)</f>
        <v>328756</v>
      </c>
      <c r="U48" s="195">
        <f>ROUND(((B48/CE61)*U61),0)</f>
        <v>582012</v>
      </c>
      <c r="V48" s="195">
        <f>ROUND(((B48/CE61)*V61),0)</f>
        <v>528593</v>
      </c>
      <c r="W48" s="195">
        <f>ROUND(((B48/CE61)*W61),0)</f>
        <v>91871</v>
      </c>
      <c r="X48" s="195">
        <f>ROUND(((B48/CE61)*X61),0)</f>
        <v>135418</v>
      </c>
      <c r="Y48" s="195">
        <f>ROUND(((B48/CE61)*Y61),0)</f>
        <v>676505</v>
      </c>
      <c r="Z48" s="195">
        <f>ROUND(((B48/CE61)*Z61),0)</f>
        <v>0</v>
      </c>
      <c r="AA48" s="195">
        <f>ROUND(((B48/CE61)*AA61),0)</f>
        <v>64558</v>
      </c>
      <c r="AB48" s="195">
        <f>ROUND(((B48/CE61)*AB61),0)</f>
        <v>636515</v>
      </c>
      <c r="AC48" s="195">
        <f>ROUND(((B48/CE61)*AC61),0)</f>
        <v>525366</v>
      </c>
      <c r="AD48" s="195">
        <f>ROUND(((B48/CE61)*AD61),0)</f>
        <v>0</v>
      </c>
      <c r="AE48" s="195">
        <f>ROUND(((B48/CE61)*AE61),0)</f>
        <v>664319</v>
      </c>
      <c r="AF48" s="195">
        <f>ROUND(((B48/CE61)*AF61),0)</f>
        <v>0</v>
      </c>
      <c r="AG48" s="195">
        <f>ROUND(((B48/CE61)*AG61),0)</f>
        <v>1253685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626350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22260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67087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437332</v>
      </c>
      <c r="AZ48" s="195">
        <f>ROUND(((B48/CE61)*AZ61),0)</f>
        <v>0</v>
      </c>
      <c r="BA48" s="195">
        <f>ROUND(((B48/CE61)*BA61),0)</f>
        <v>24216</v>
      </c>
      <c r="BB48" s="195">
        <f>ROUND(((B48/CE61)*BB61),0)</f>
        <v>0</v>
      </c>
      <c r="BC48" s="195">
        <f>ROUND(((B48/CE61)*BC61),0)</f>
        <v>150579</v>
      </c>
      <c r="BD48" s="195">
        <f>ROUND(((B48/CE61)*BD61),0)</f>
        <v>0</v>
      </c>
      <c r="BE48" s="195">
        <f>ROUND(((B48/CE61)*BE61),0)</f>
        <v>436038</v>
      </c>
      <c r="BF48" s="195">
        <f>ROUND(((B48/CE61)*BF61),0)</f>
        <v>381393</v>
      </c>
      <c r="BG48" s="195">
        <f>ROUND(((B48/CE61)*BG61),0)</f>
        <v>44151</v>
      </c>
      <c r="BH48" s="195">
        <f>ROUND(((B48/CE61)*BH61),0)</f>
        <v>10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1159</v>
      </c>
      <c r="BL48" s="195">
        <f>ROUND(((B48/CE61)*BL61),0)</f>
        <v>15</v>
      </c>
      <c r="BM48" s="195">
        <f>ROUND(((B48/CE61)*BM61),0)</f>
        <v>0</v>
      </c>
      <c r="BN48" s="195">
        <f>ROUND(((B48/CE61)*BN61),0)</f>
        <v>304914</v>
      </c>
      <c r="BO48" s="195">
        <f>ROUND(((B48/CE61)*BO61),0)</f>
        <v>81084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63612</v>
      </c>
      <c r="BT48" s="195">
        <f>ROUND(((B48/CE61)*BT61),0)</f>
        <v>70188</v>
      </c>
      <c r="BU48" s="195">
        <f>ROUND(((B48/CE61)*BU61),0)</f>
        <v>0</v>
      </c>
      <c r="BV48" s="195">
        <f>ROUND(((B48/CE61)*BV61),0)</f>
        <v>386553</v>
      </c>
      <c r="BW48" s="195">
        <f>ROUND(((B48/CE61)*BW61),0)</f>
        <v>36258</v>
      </c>
      <c r="BX48" s="195">
        <f>ROUND(((B48/CE61)*BX61),0)</f>
        <v>0</v>
      </c>
      <c r="BY48" s="195">
        <f>ROUND(((B48/CE61)*BY61),0)</f>
        <v>1037269</v>
      </c>
      <c r="BZ48" s="195">
        <f>ROUND(((B48/CE61)*BZ61),0)</f>
        <v>0</v>
      </c>
      <c r="CA48" s="195">
        <f>ROUND(((B48/CE61)*CA61),0)</f>
        <v>94388</v>
      </c>
      <c r="CB48" s="195">
        <f>ROUND(((B48/CE61)*CB61),0)</f>
        <v>20310</v>
      </c>
      <c r="CC48" s="195">
        <f>ROUND(((B48/CE61)*CC61),0)</f>
        <v>119436</v>
      </c>
      <c r="CD48" s="195"/>
      <c r="CE48" s="195">
        <f>SUM(C48:CD48)</f>
        <v>21133482</v>
      </c>
    </row>
    <row r="49" spans="1:84" ht="12.65" customHeight="1" x14ac:dyDescent="0.35">
      <c r="A49" s="175" t="s">
        <v>206</v>
      </c>
      <c r="B49" s="195">
        <f>B47+B48</f>
        <v>21133483.150000017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11672629.610000007</v>
      </c>
      <c r="C52" s="195">
        <f>ROUND((B52/(CE76+CF76)*C76),0)</f>
        <v>605822</v>
      </c>
      <c r="D52" s="195">
        <f>ROUND((B52/(CE76+CF76)*D76),0)</f>
        <v>0</v>
      </c>
      <c r="E52" s="195">
        <f>ROUND((B52/(CE76+CF76)*E76),0)</f>
        <v>2002837</v>
      </c>
      <c r="F52" s="195">
        <f>ROUND((B52/(CE76+CF76)*F76),0)</f>
        <v>0</v>
      </c>
      <c r="G52" s="195">
        <f>ROUND((B52/(CE76+CF76)*G76),0)</f>
        <v>242764</v>
      </c>
      <c r="H52" s="195">
        <f>ROUND((B52/(CE76+CF76)*H76),0)</f>
        <v>329146</v>
      </c>
      <c r="I52" s="195">
        <f>ROUND((B52/(CE76+CF76)*I76),0)</f>
        <v>0</v>
      </c>
      <c r="J52" s="195">
        <f>ROUND((B52/(CE76+CF76)*J76),0)</f>
        <v>66027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767830</v>
      </c>
      <c r="Q52" s="195">
        <f>ROUND((B52/(CE76+CF76)*Q76),0)</f>
        <v>330634</v>
      </c>
      <c r="R52" s="195">
        <f>ROUND((B52/(CE76+CF76)*R76),0)</f>
        <v>21435</v>
      </c>
      <c r="S52" s="195">
        <f>ROUND((B52/(CE76+CF76)*S76),0)</f>
        <v>432049</v>
      </c>
      <c r="T52" s="195">
        <f>ROUND((B52/(CE76+CF76)*T76),0)</f>
        <v>90052</v>
      </c>
      <c r="U52" s="195">
        <f>ROUND((B52/(CE76+CF76)*U76),0)</f>
        <v>270431</v>
      </c>
      <c r="V52" s="195">
        <f>ROUND((B52/(CE76+CF76)*V76),0)</f>
        <v>216137</v>
      </c>
      <c r="W52" s="195">
        <f>ROUND((B52/(CE76+CF76)*W76),0)</f>
        <v>35084</v>
      </c>
      <c r="X52" s="195">
        <f>ROUND((B52/(CE76+CF76)*X76),0)</f>
        <v>32101</v>
      </c>
      <c r="Y52" s="195">
        <f>ROUND((B52/(CE76+CF76)*Y76),0)</f>
        <v>307293</v>
      </c>
      <c r="Z52" s="195">
        <f>ROUND((B52/(CE76+CF76)*Z76),0)</f>
        <v>0</v>
      </c>
      <c r="AA52" s="195">
        <f>ROUND((B52/(CE76+CF76)*AA76),0)</f>
        <v>83192</v>
      </c>
      <c r="AB52" s="195">
        <f>ROUND((B52/(CE76+CF76)*AB76),0)</f>
        <v>162591</v>
      </c>
      <c r="AC52" s="195">
        <f>ROUND((B52/(CE76+CF76)*AC76),0)</f>
        <v>30022</v>
      </c>
      <c r="AD52" s="195">
        <f>ROUND((B52/(CE76+CF76)*AD76),0)</f>
        <v>0</v>
      </c>
      <c r="AE52" s="195">
        <f>ROUND((B52/(CE76+CF76)*AE76),0)</f>
        <v>378387</v>
      </c>
      <c r="AF52" s="195">
        <f>ROUND((B52/(CE76+CF76)*AF76),0)</f>
        <v>0</v>
      </c>
      <c r="AG52" s="195">
        <f>ROUND((B52/(CE76+CF76)*AG76),0)</f>
        <v>394668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508312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30378</v>
      </c>
      <c r="AY52" s="195">
        <f>ROUND((B52/(CE76+CF76)*AY76),0)</f>
        <v>186041</v>
      </c>
      <c r="AZ52" s="195">
        <f>ROUND((B52/(CE76+CF76)*AZ76),0)</f>
        <v>132734</v>
      </c>
      <c r="BA52" s="195">
        <f>ROUND((B52/(CE76+CF76)*BA76),0)</f>
        <v>121332</v>
      </c>
      <c r="BB52" s="195">
        <f>ROUND((B52/(CE76+CF76)*BB76),0)</f>
        <v>0</v>
      </c>
      <c r="BC52" s="195">
        <f>ROUND((B52/(CE76+CF76)*BC76),0)</f>
        <v>66181</v>
      </c>
      <c r="BD52" s="195">
        <f>ROUND((B52/(CE76+CF76)*BD76),0)</f>
        <v>25299</v>
      </c>
      <c r="BE52" s="195">
        <f>ROUND((B52/(CE76+CF76)*BE76),0)</f>
        <v>2459812</v>
      </c>
      <c r="BF52" s="195">
        <f>ROUND((B52/(CE76+CF76)*BF76),0)</f>
        <v>81383</v>
      </c>
      <c r="BG52" s="195">
        <f>ROUND((B52/(CE76+CF76)*BG76),0)</f>
        <v>10671</v>
      </c>
      <c r="BH52" s="195">
        <f>ROUND((B52/(CE76+CF76)*BH76),0)</f>
        <v>125845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29909</v>
      </c>
      <c r="BL52" s="195">
        <f>ROUND((B52/(CE76+CF76)*BL76),0)</f>
        <v>51830</v>
      </c>
      <c r="BM52" s="195">
        <f>ROUND((B52/(CE76+CF76)*BM76),0)</f>
        <v>0</v>
      </c>
      <c r="BN52" s="195">
        <f>ROUND((B52/(CE76+CF76)*BN76),0)</f>
        <v>198073</v>
      </c>
      <c r="BO52" s="195">
        <f>ROUND((B52/(CE76+CF76)*BO76),0)</f>
        <v>27471</v>
      </c>
      <c r="BP52" s="195">
        <f>ROUND((B52/(CE76+CF76)*BP76),0)</f>
        <v>15323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72215</v>
      </c>
      <c r="BT52" s="195">
        <f>ROUND((B52/(CE76+CF76)*BT76),0)</f>
        <v>52274</v>
      </c>
      <c r="BU52" s="195">
        <f>ROUND((B52/(CE76+CF76)*BU76),0)</f>
        <v>0</v>
      </c>
      <c r="BV52" s="195">
        <f>ROUND((B52/(CE76+CF76)*BV76),0)</f>
        <v>162929</v>
      </c>
      <c r="BW52" s="195">
        <f>ROUND((B52/(CE76+CF76)*BW76),0)</f>
        <v>77315</v>
      </c>
      <c r="BX52" s="195">
        <f>ROUND((B52/(CE76+CF76)*BX76),0)</f>
        <v>0</v>
      </c>
      <c r="BY52" s="195">
        <f>ROUND((B52/(CE76+CF76)*BY76),0)</f>
        <v>169942</v>
      </c>
      <c r="BZ52" s="195">
        <f>ROUND((B52/(CE76+CF76)*BZ76),0)</f>
        <v>0</v>
      </c>
      <c r="CA52" s="195">
        <f>ROUND((B52/(CE76+CF76)*CA76),0)</f>
        <v>11937</v>
      </c>
      <c r="CB52" s="195">
        <f>ROUND((B52/(CE76+CF76)*CB76),0)</f>
        <v>0</v>
      </c>
      <c r="CC52" s="195">
        <f>ROUND((B52/(CE76+CF76)*CC76),0)</f>
        <v>256921</v>
      </c>
      <c r="CD52" s="195"/>
      <c r="CE52" s="195">
        <f>SUM(C52:CD52)</f>
        <v>11672629</v>
      </c>
    </row>
    <row r="53" spans="1:84" ht="12.65" customHeight="1" x14ac:dyDescent="0.35">
      <c r="A53" s="175" t="s">
        <v>206</v>
      </c>
      <c r="B53" s="195">
        <f>B51+B52</f>
        <v>11672629.610000007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19985.213925230266</v>
      </c>
      <c r="D59" s="184">
        <v>0</v>
      </c>
      <c r="E59" s="184">
        <v>85240.408551733577</v>
      </c>
      <c r="F59" s="184">
        <v>0</v>
      </c>
      <c r="G59" s="184">
        <v>0</v>
      </c>
      <c r="H59" s="184">
        <v>3136.6014482664709</v>
      </c>
      <c r="I59" s="184">
        <v>0</v>
      </c>
      <c r="J59" s="184">
        <v>5029</v>
      </c>
      <c r="K59" s="184">
        <v>0</v>
      </c>
      <c r="L59" s="184">
        <v>0</v>
      </c>
      <c r="M59" s="184">
        <v>0</v>
      </c>
      <c r="N59" s="184">
        <v>0</v>
      </c>
      <c r="O59" s="184">
        <v>2115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479228</v>
      </c>
      <c r="AZ59" s="185">
        <v>0</v>
      </c>
      <c r="BA59" s="248"/>
      <c r="BB59" s="248"/>
      <c r="BC59" s="248"/>
      <c r="BD59" s="248"/>
      <c r="BE59" s="185">
        <v>456936.56000000011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135.57999999999998</v>
      </c>
      <c r="D60" s="187">
        <v>0</v>
      </c>
      <c r="E60" s="187">
        <v>677.19999999999959</v>
      </c>
      <c r="F60" s="223">
        <v>0</v>
      </c>
      <c r="G60" s="187">
        <v>0</v>
      </c>
      <c r="H60" s="187">
        <v>31.43</v>
      </c>
      <c r="I60" s="187">
        <v>0</v>
      </c>
      <c r="J60" s="223">
        <v>16.059999999999999</v>
      </c>
      <c r="K60" s="187">
        <v>0</v>
      </c>
      <c r="L60" s="187">
        <v>0</v>
      </c>
      <c r="M60" s="187">
        <v>0</v>
      </c>
      <c r="N60" s="187">
        <v>0</v>
      </c>
      <c r="O60" s="187">
        <v>0.01</v>
      </c>
      <c r="P60" s="221">
        <v>138.14999999999998</v>
      </c>
      <c r="Q60" s="221">
        <v>107.7</v>
      </c>
      <c r="R60" s="221">
        <v>7.2200000000000006</v>
      </c>
      <c r="S60" s="221">
        <v>31.779999999999998</v>
      </c>
      <c r="T60" s="221">
        <v>25.619999999999997</v>
      </c>
      <c r="U60" s="221">
        <v>79.960000000000008</v>
      </c>
      <c r="V60" s="221">
        <v>51.259999999999991</v>
      </c>
      <c r="W60" s="221">
        <v>9.17</v>
      </c>
      <c r="X60" s="221">
        <v>13.96</v>
      </c>
      <c r="Y60" s="221">
        <v>73.960000000000036</v>
      </c>
      <c r="Z60" s="221">
        <v>0</v>
      </c>
      <c r="AA60" s="221">
        <v>5.93</v>
      </c>
      <c r="AB60" s="221">
        <v>56.410000000000004</v>
      </c>
      <c r="AC60" s="221">
        <v>59.410000000000004</v>
      </c>
      <c r="AD60" s="221">
        <v>0</v>
      </c>
      <c r="AE60" s="221">
        <v>69.11</v>
      </c>
      <c r="AF60" s="221">
        <v>0</v>
      </c>
      <c r="AG60" s="221">
        <v>129.99</v>
      </c>
      <c r="AH60" s="221">
        <v>0</v>
      </c>
      <c r="AI60" s="221">
        <v>0</v>
      </c>
      <c r="AJ60" s="221">
        <v>57.769999999999996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2.9399999999999995</v>
      </c>
      <c r="AS60" s="221">
        <v>0</v>
      </c>
      <c r="AT60" s="221">
        <v>0</v>
      </c>
      <c r="AU60" s="221">
        <v>0</v>
      </c>
      <c r="AV60" s="221">
        <v>14.29</v>
      </c>
      <c r="AW60" s="221">
        <v>0</v>
      </c>
      <c r="AX60" s="221">
        <v>0</v>
      </c>
      <c r="AY60" s="221">
        <v>87.28</v>
      </c>
      <c r="AZ60" s="221">
        <v>0</v>
      </c>
      <c r="BA60" s="221">
        <v>5.1499999999999995</v>
      </c>
      <c r="BB60" s="221">
        <v>0</v>
      </c>
      <c r="BC60" s="221">
        <v>32.340000000000003</v>
      </c>
      <c r="BD60" s="221">
        <v>0</v>
      </c>
      <c r="BE60" s="221">
        <v>57.370000000000005</v>
      </c>
      <c r="BF60" s="221">
        <v>87.02</v>
      </c>
      <c r="BG60" s="221">
        <v>9.02</v>
      </c>
      <c r="BH60" s="221">
        <v>0</v>
      </c>
      <c r="BI60" s="221">
        <v>0</v>
      </c>
      <c r="BJ60" s="221">
        <v>0</v>
      </c>
      <c r="BK60" s="221">
        <v>0.16</v>
      </c>
      <c r="BL60" s="221">
        <v>0</v>
      </c>
      <c r="BM60" s="221">
        <v>0</v>
      </c>
      <c r="BN60" s="221">
        <v>18.479999999999997</v>
      </c>
      <c r="BO60" s="221">
        <v>9.42</v>
      </c>
      <c r="BP60" s="221">
        <v>0</v>
      </c>
      <c r="BQ60" s="221">
        <v>0</v>
      </c>
      <c r="BR60" s="221">
        <v>0</v>
      </c>
      <c r="BS60" s="221">
        <v>7.9</v>
      </c>
      <c r="BT60" s="221">
        <v>11.11</v>
      </c>
      <c r="BU60" s="221">
        <v>0</v>
      </c>
      <c r="BV60" s="221">
        <v>35.6</v>
      </c>
      <c r="BW60" s="221">
        <v>5.41</v>
      </c>
      <c r="BX60" s="221">
        <v>0</v>
      </c>
      <c r="BY60" s="221">
        <v>106.08</v>
      </c>
      <c r="BZ60" s="221">
        <v>0</v>
      </c>
      <c r="CA60" s="221">
        <v>12.019999999999998</v>
      </c>
      <c r="CB60" s="221">
        <v>2.14</v>
      </c>
      <c r="CC60" s="221">
        <v>9.48</v>
      </c>
      <c r="CD60" s="249" t="s">
        <v>221</v>
      </c>
      <c r="CE60" s="251">
        <f t="shared" ref="CE60:CE70" si="0">SUM(C60:CD60)</f>
        <v>2290.8899999999994</v>
      </c>
    </row>
    <row r="61" spans="1:84" ht="12.65" customHeight="1" x14ac:dyDescent="0.35">
      <c r="A61" s="171" t="s">
        <v>235</v>
      </c>
      <c r="B61" s="175"/>
      <c r="C61" s="184">
        <v>16007825.92</v>
      </c>
      <c r="D61" s="184">
        <v>0</v>
      </c>
      <c r="E61" s="184">
        <v>67312874.710000008</v>
      </c>
      <c r="F61" s="185">
        <v>0</v>
      </c>
      <c r="G61" s="184">
        <v>0</v>
      </c>
      <c r="H61" s="184">
        <v>3653629.37</v>
      </c>
      <c r="I61" s="185">
        <v>0</v>
      </c>
      <c r="J61" s="185">
        <v>2106981.0099999998</v>
      </c>
      <c r="K61" s="185">
        <v>0</v>
      </c>
      <c r="L61" s="185">
        <v>0</v>
      </c>
      <c r="M61" s="184">
        <v>0</v>
      </c>
      <c r="N61" s="184">
        <v>0</v>
      </c>
      <c r="O61" s="184">
        <v>817.72</v>
      </c>
      <c r="P61" s="185">
        <v>14069059.6</v>
      </c>
      <c r="Q61" s="185">
        <v>12668564.880000003</v>
      </c>
      <c r="R61" s="185">
        <v>510050</v>
      </c>
      <c r="S61" s="185">
        <v>1640726.25</v>
      </c>
      <c r="T61" s="185">
        <v>3450101.7</v>
      </c>
      <c r="U61" s="185">
        <v>6107863.6099999994</v>
      </c>
      <c r="V61" s="185">
        <v>5547269.3600000022</v>
      </c>
      <c r="W61" s="185">
        <v>964131.64</v>
      </c>
      <c r="X61" s="185">
        <v>1421130.6199999999</v>
      </c>
      <c r="Y61" s="185">
        <v>7099515.549999997</v>
      </c>
      <c r="Z61" s="185">
        <v>0</v>
      </c>
      <c r="AA61" s="185">
        <v>677496.47000000009</v>
      </c>
      <c r="AB61" s="185">
        <v>6679843.21</v>
      </c>
      <c r="AC61" s="185">
        <v>5513401.5899999999</v>
      </c>
      <c r="AD61" s="185">
        <v>0</v>
      </c>
      <c r="AE61" s="185">
        <v>6971632.4200000009</v>
      </c>
      <c r="AF61" s="185">
        <v>0</v>
      </c>
      <c r="AG61" s="185">
        <v>13156669.730000002</v>
      </c>
      <c r="AH61" s="185">
        <v>0</v>
      </c>
      <c r="AI61" s="185">
        <v>0</v>
      </c>
      <c r="AJ61" s="185">
        <v>6573171.5199999996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233603.48</v>
      </c>
      <c r="AS61" s="185">
        <v>0</v>
      </c>
      <c r="AT61" s="185">
        <v>0</v>
      </c>
      <c r="AU61" s="185">
        <v>0</v>
      </c>
      <c r="AV61" s="185">
        <v>704040.74999999988</v>
      </c>
      <c r="AW61" s="185">
        <v>0</v>
      </c>
      <c r="AX61" s="185">
        <v>0</v>
      </c>
      <c r="AY61" s="185">
        <v>4589534.18</v>
      </c>
      <c r="AZ61" s="185">
        <v>0</v>
      </c>
      <c r="BA61" s="185">
        <v>254135.09999999995</v>
      </c>
      <c r="BB61" s="185">
        <v>0</v>
      </c>
      <c r="BC61" s="185">
        <v>1580236.6999999997</v>
      </c>
      <c r="BD61" s="185">
        <v>0</v>
      </c>
      <c r="BE61" s="185">
        <v>4575957.4600000009</v>
      </c>
      <c r="BF61" s="185">
        <v>4002487.3299999996</v>
      </c>
      <c r="BG61" s="185">
        <v>463343.08000000007</v>
      </c>
      <c r="BH61" s="185">
        <v>107.69000000000727</v>
      </c>
      <c r="BI61" s="185">
        <v>0</v>
      </c>
      <c r="BJ61" s="185">
        <v>0</v>
      </c>
      <c r="BK61" s="185">
        <v>12163.71</v>
      </c>
      <c r="BL61" s="185">
        <v>154.96</v>
      </c>
      <c r="BM61" s="185">
        <v>0</v>
      </c>
      <c r="BN61" s="185">
        <v>3199885.65</v>
      </c>
      <c r="BO61" s="185">
        <v>850923.21</v>
      </c>
      <c r="BP61" s="185">
        <v>0</v>
      </c>
      <c r="BQ61" s="185">
        <v>0</v>
      </c>
      <c r="BR61" s="185">
        <v>0</v>
      </c>
      <c r="BS61" s="185">
        <v>667567.88</v>
      </c>
      <c r="BT61" s="185">
        <v>736581.71</v>
      </c>
      <c r="BU61" s="185">
        <v>0</v>
      </c>
      <c r="BV61" s="185">
        <v>4056644.17</v>
      </c>
      <c r="BW61" s="185">
        <v>380505.74999999994</v>
      </c>
      <c r="BX61" s="185">
        <v>0</v>
      </c>
      <c r="BY61" s="185">
        <v>10885522.029999999</v>
      </c>
      <c r="BZ61" s="185">
        <v>0</v>
      </c>
      <c r="CA61" s="185">
        <v>990550.60000000009</v>
      </c>
      <c r="CB61" s="185">
        <v>213140.66</v>
      </c>
      <c r="CC61" s="185">
        <v>1253406.7100000002</v>
      </c>
      <c r="CD61" s="249" t="s">
        <v>221</v>
      </c>
      <c r="CE61" s="195">
        <f t="shared" si="0"/>
        <v>221783249.69000003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1525368</v>
      </c>
      <c r="D62" s="195">
        <f t="shared" si="1"/>
        <v>0</v>
      </c>
      <c r="E62" s="195">
        <f t="shared" si="1"/>
        <v>6414170</v>
      </c>
      <c r="F62" s="195">
        <f t="shared" si="1"/>
        <v>0</v>
      </c>
      <c r="G62" s="195">
        <f t="shared" si="1"/>
        <v>0</v>
      </c>
      <c r="H62" s="195">
        <f t="shared" si="1"/>
        <v>348150</v>
      </c>
      <c r="I62" s="195">
        <f t="shared" si="1"/>
        <v>0</v>
      </c>
      <c r="J62" s="195">
        <f>ROUND(J47+J48,0)</f>
        <v>200772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78</v>
      </c>
      <c r="P62" s="195">
        <f t="shared" si="1"/>
        <v>1340625</v>
      </c>
      <c r="Q62" s="195">
        <f t="shared" si="1"/>
        <v>1207174</v>
      </c>
      <c r="R62" s="195">
        <f t="shared" si="1"/>
        <v>48602</v>
      </c>
      <c r="S62" s="195">
        <f t="shared" si="1"/>
        <v>156343</v>
      </c>
      <c r="T62" s="195">
        <f t="shared" si="1"/>
        <v>328756</v>
      </c>
      <c r="U62" s="195">
        <f t="shared" si="1"/>
        <v>582012</v>
      </c>
      <c r="V62" s="195">
        <f t="shared" si="1"/>
        <v>528593</v>
      </c>
      <c r="W62" s="195">
        <f t="shared" si="1"/>
        <v>91871</v>
      </c>
      <c r="X62" s="195">
        <f t="shared" si="1"/>
        <v>135418</v>
      </c>
      <c r="Y62" s="195">
        <f t="shared" si="1"/>
        <v>676505</v>
      </c>
      <c r="Z62" s="195">
        <f t="shared" si="1"/>
        <v>0</v>
      </c>
      <c r="AA62" s="195">
        <f t="shared" si="1"/>
        <v>64558</v>
      </c>
      <c r="AB62" s="195">
        <f t="shared" si="1"/>
        <v>636515</v>
      </c>
      <c r="AC62" s="195">
        <f t="shared" si="1"/>
        <v>525366</v>
      </c>
      <c r="AD62" s="195">
        <f t="shared" si="1"/>
        <v>0</v>
      </c>
      <c r="AE62" s="195">
        <f t="shared" si="1"/>
        <v>664319</v>
      </c>
      <c r="AF62" s="195">
        <f t="shared" si="1"/>
        <v>0</v>
      </c>
      <c r="AG62" s="195">
        <f t="shared" si="1"/>
        <v>1253685</v>
      </c>
      <c r="AH62" s="195">
        <f t="shared" si="1"/>
        <v>0</v>
      </c>
      <c r="AI62" s="195">
        <f t="shared" si="1"/>
        <v>0</v>
      </c>
      <c r="AJ62" s="195">
        <f t="shared" si="1"/>
        <v>626350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22260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67087</v>
      </c>
      <c r="AW62" s="195">
        <f t="shared" si="1"/>
        <v>0</v>
      </c>
      <c r="AX62" s="195">
        <f t="shared" si="1"/>
        <v>0</v>
      </c>
      <c r="AY62" s="195">
        <f>ROUND(AY47+AY48,0)</f>
        <v>437332</v>
      </c>
      <c r="AZ62" s="195">
        <f>ROUND(AZ47+AZ48,0)</f>
        <v>0</v>
      </c>
      <c r="BA62" s="195">
        <f>ROUND(BA47+BA48,0)</f>
        <v>24216</v>
      </c>
      <c r="BB62" s="195">
        <f t="shared" si="1"/>
        <v>0</v>
      </c>
      <c r="BC62" s="195">
        <f t="shared" si="1"/>
        <v>150579</v>
      </c>
      <c r="BD62" s="195">
        <f t="shared" si="1"/>
        <v>0</v>
      </c>
      <c r="BE62" s="195">
        <f t="shared" si="1"/>
        <v>436038</v>
      </c>
      <c r="BF62" s="195">
        <f t="shared" si="1"/>
        <v>381393</v>
      </c>
      <c r="BG62" s="195">
        <f t="shared" si="1"/>
        <v>44151</v>
      </c>
      <c r="BH62" s="195">
        <f t="shared" si="1"/>
        <v>10</v>
      </c>
      <c r="BI62" s="195">
        <f t="shared" si="1"/>
        <v>0</v>
      </c>
      <c r="BJ62" s="195">
        <f t="shared" si="1"/>
        <v>0</v>
      </c>
      <c r="BK62" s="195">
        <f t="shared" si="1"/>
        <v>1159</v>
      </c>
      <c r="BL62" s="195">
        <f t="shared" si="1"/>
        <v>15</v>
      </c>
      <c r="BM62" s="195">
        <f t="shared" si="1"/>
        <v>0</v>
      </c>
      <c r="BN62" s="195">
        <f t="shared" si="1"/>
        <v>304914</v>
      </c>
      <c r="BO62" s="195">
        <f t="shared" ref="BO62:CC62" si="2">ROUND(BO47+BO48,0)</f>
        <v>81084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63612</v>
      </c>
      <c r="BT62" s="195">
        <f t="shared" si="2"/>
        <v>70188</v>
      </c>
      <c r="BU62" s="195">
        <f t="shared" si="2"/>
        <v>0</v>
      </c>
      <c r="BV62" s="195">
        <f t="shared" si="2"/>
        <v>386553</v>
      </c>
      <c r="BW62" s="195">
        <f t="shared" si="2"/>
        <v>36258</v>
      </c>
      <c r="BX62" s="195">
        <f t="shared" si="2"/>
        <v>0</v>
      </c>
      <c r="BY62" s="195">
        <f t="shared" si="2"/>
        <v>1037269</v>
      </c>
      <c r="BZ62" s="195">
        <f t="shared" si="2"/>
        <v>0</v>
      </c>
      <c r="CA62" s="195">
        <f t="shared" si="2"/>
        <v>94388</v>
      </c>
      <c r="CB62" s="195">
        <f t="shared" si="2"/>
        <v>20310</v>
      </c>
      <c r="CC62" s="195">
        <f t="shared" si="2"/>
        <v>119436</v>
      </c>
      <c r="CD62" s="249" t="s">
        <v>221</v>
      </c>
      <c r="CE62" s="195">
        <f t="shared" si="0"/>
        <v>21133482</v>
      </c>
      <c r="CF62" s="252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1744336.63</v>
      </c>
      <c r="F63" s="185">
        <v>0</v>
      </c>
      <c r="G63" s="184">
        <v>0</v>
      </c>
      <c r="H63" s="184">
        <v>0</v>
      </c>
      <c r="I63" s="185">
        <v>0</v>
      </c>
      <c r="J63" s="185">
        <v>419809.26000000013</v>
      </c>
      <c r="K63" s="185">
        <v>0</v>
      </c>
      <c r="L63" s="185">
        <v>0</v>
      </c>
      <c r="M63" s="184">
        <v>0</v>
      </c>
      <c r="N63" s="184">
        <v>0</v>
      </c>
      <c r="O63" s="184">
        <v>7612.5</v>
      </c>
      <c r="P63" s="185">
        <v>2432928.23</v>
      </c>
      <c r="Q63" s="185">
        <v>0</v>
      </c>
      <c r="R63" s="185">
        <v>108154.95999999999</v>
      </c>
      <c r="S63" s="185">
        <v>0</v>
      </c>
      <c r="T63" s="185">
        <v>0</v>
      </c>
      <c r="U63" s="185">
        <v>111399.76000000002</v>
      </c>
      <c r="V63" s="185">
        <v>0</v>
      </c>
      <c r="W63" s="185">
        <v>0</v>
      </c>
      <c r="X63" s="185">
        <v>0</v>
      </c>
      <c r="Y63" s="185">
        <v>678094.78</v>
      </c>
      <c r="Z63" s="185">
        <v>0</v>
      </c>
      <c r="AA63" s="185">
        <v>0</v>
      </c>
      <c r="AB63" s="185">
        <v>0</v>
      </c>
      <c r="AC63" s="185">
        <v>14</v>
      </c>
      <c r="AD63" s="185">
        <v>0</v>
      </c>
      <c r="AE63" s="185">
        <v>205687.49999999997</v>
      </c>
      <c r="AF63" s="185">
        <v>0</v>
      </c>
      <c r="AG63" s="185">
        <v>430104.52</v>
      </c>
      <c r="AH63" s="185">
        <v>0</v>
      </c>
      <c r="AI63" s="185">
        <v>0</v>
      </c>
      <c r="AJ63" s="185">
        <v>84000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81832.98</v>
      </c>
      <c r="BF63" s="185">
        <v>8000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1813112.23</v>
      </c>
      <c r="BO63" s="185">
        <v>0</v>
      </c>
      <c r="BP63" s="185">
        <v>0</v>
      </c>
      <c r="BQ63" s="185">
        <v>0</v>
      </c>
      <c r="BR63" s="185">
        <v>0</v>
      </c>
      <c r="BS63" s="185">
        <v>99217.39</v>
      </c>
      <c r="BT63" s="185">
        <v>0</v>
      </c>
      <c r="BU63" s="185">
        <v>0</v>
      </c>
      <c r="BV63" s="185">
        <v>23600.95</v>
      </c>
      <c r="BW63" s="185">
        <v>66089</v>
      </c>
      <c r="BX63" s="185">
        <v>0</v>
      </c>
      <c r="BY63" s="185">
        <v>0</v>
      </c>
      <c r="BZ63" s="185">
        <v>0</v>
      </c>
      <c r="CA63" s="185">
        <v>0</v>
      </c>
      <c r="CB63" s="185">
        <v>1740</v>
      </c>
      <c r="CC63" s="185">
        <v>23602.209999999992</v>
      </c>
      <c r="CD63" s="249" t="s">
        <v>221</v>
      </c>
      <c r="CE63" s="195">
        <f t="shared" si="0"/>
        <v>8339336.9000000013</v>
      </c>
      <c r="CF63" s="252"/>
    </row>
    <row r="64" spans="1:84" ht="12.65" customHeight="1" x14ac:dyDescent="0.35">
      <c r="A64" s="171" t="s">
        <v>237</v>
      </c>
      <c r="B64" s="175"/>
      <c r="C64" s="184">
        <v>2045127.9200000002</v>
      </c>
      <c r="D64" s="184">
        <v>0</v>
      </c>
      <c r="E64" s="185">
        <v>10513182.749999994</v>
      </c>
      <c r="F64" s="185">
        <v>0</v>
      </c>
      <c r="G64" s="184">
        <v>33326.28</v>
      </c>
      <c r="H64" s="184">
        <v>43666.99</v>
      </c>
      <c r="I64" s="185">
        <v>0</v>
      </c>
      <c r="J64" s="185">
        <v>126970.60999999999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8995796.0699999984</v>
      </c>
      <c r="Q64" s="185">
        <v>1092628.5899999999</v>
      </c>
      <c r="R64" s="185">
        <v>141072.02000000002</v>
      </c>
      <c r="S64" s="185">
        <v>18710296.319999989</v>
      </c>
      <c r="T64" s="185">
        <v>1355033.03</v>
      </c>
      <c r="U64" s="185">
        <v>7798138</v>
      </c>
      <c r="V64" s="185">
        <v>12780107.74</v>
      </c>
      <c r="W64" s="185">
        <v>102629.94999999998</v>
      </c>
      <c r="X64" s="185">
        <v>475955.75999999995</v>
      </c>
      <c r="Y64" s="185">
        <v>327748.64999999997</v>
      </c>
      <c r="Z64" s="185">
        <v>2300</v>
      </c>
      <c r="AA64" s="185">
        <v>845719.99</v>
      </c>
      <c r="AB64" s="185">
        <v>14772216.069999998</v>
      </c>
      <c r="AC64" s="185">
        <v>1411523.59</v>
      </c>
      <c r="AD64" s="185">
        <v>0</v>
      </c>
      <c r="AE64" s="185">
        <v>66796.5</v>
      </c>
      <c r="AF64" s="185">
        <v>0</v>
      </c>
      <c r="AG64" s="185">
        <v>1961205.0800000003</v>
      </c>
      <c r="AH64" s="185">
        <v>0</v>
      </c>
      <c r="AI64" s="185">
        <v>0</v>
      </c>
      <c r="AJ64" s="185">
        <v>211866.41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427.11</v>
      </c>
      <c r="AS64" s="185">
        <v>0</v>
      </c>
      <c r="AT64" s="185">
        <v>0</v>
      </c>
      <c r="AU64" s="185">
        <v>0</v>
      </c>
      <c r="AV64" s="185">
        <v>1912.66</v>
      </c>
      <c r="AW64" s="185">
        <v>25.76</v>
      </c>
      <c r="AX64" s="185">
        <v>510.25999999999993</v>
      </c>
      <c r="AY64" s="185">
        <v>1456843.2799999996</v>
      </c>
      <c r="AZ64" s="185">
        <v>3924.780000000002</v>
      </c>
      <c r="BA64" s="185">
        <v>109469.19</v>
      </c>
      <c r="BB64" s="185">
        <v>0</v>
      </c>
      <c r="BC64" s="185">
        <v>18064.11</v>
      </c>
      <c r="BD64" s="185">
        <v>-205020.89</v>
      </c>
      <c r="BE64" s="185">
        <v>2330379.0699999994</v>
      </c>
      <c r="BF64" s="185">
        <v>576568.60000000009</v>
      </c>
      <c r="BG64" s="185">
        <v>3871.25</v>
      </c>
      <c r="BH64" s="185">
        <v>2369.35</v>
      </c>
      <c r="BI64" s="185">
        <v>0</v>
      </c>
      <c r="BJ64" s="185">
        <v>0</v>
      </c>
      <c r="BK64" s="185">
        <v>873.79</v>
      </c>
      <c r="BL64" s="185">
        <v>93.91</v>
      </c>
      <c r="BM64" s="185">
        <v>0</v>
      </c>
      <c r="BN64" s="185">
        <v>24161.71</v>
      </c>
      <c r="BO64" s="185">
        <v>0</v>
      </c>
      <c r="BP64" s="185">
        <v>0</v>
      </c>
      <c r="BQ64" s="185">
        <v>0</v>
      </c>
      <c r="BR64" s="185">
        <v>0</v>
      </c>
      <c r="BS64" s="185">
        <v>94146.72</v>
      </c>
      <c r="BT64" s="185">
        <v>2943.0299999999997</v>
      </c>
      <c r="BU64" s="185">
        <v>0</v>
      </c>
      <c r="BV64" s="185">
        <v>6639.4500000000007</v>
      </c>
      <c r="BW64" s="185">
        <v>13406.560000000001</v>
      </c>
      <c r="BX64" s="185">
        <v>0</v>
      </c>
      <c r="BY64" s="185">
        <v>128266.67000000001</v>
      </c>
      <c r="BZ64" s="185">
        <v>0</v>
      </c>
      <c r="CA64" s="185">
        <v>1138.7799999999997</v>
      </c>
      <c r="CB64" s="185">
        <v>253.68</v>
      </c>
      <c r="CC64" s="185">
        <v>150193.47999999995</v>
      </c>
      <c r="CD64" s="249" t="s">
        <v>221</v>
      </c>
      <c r="CE64" s="195">
        <f t="shared" si="0"/>
        <v>88534770.62999998</v>
      </c>
      <c r="CF64" s="252"/>
    </row>
    <row r="65" spans="1:84" ht="12.65" customHeight="1" x14ac:dyDescent="0.35">
      <c r="A65" s="171" t="s">
        <v>238</v>
      </c>
      <c r="B65" s="175"/>
      <c r="C65" s="184">
        <v>197.44</v>
      </c>
      <c r="D65" s="184">
        <v>0</v>
      </c>
      <c r="E65" s="184">
        <v>3731.7999999999997</v>
      </c>
      <c r="F65" s="184">
        <v>0</v>
      </c>
      <c r="G65" s="184">
        <v>0</v>
      </c>
      <c r="H65" s="184">
        <v>419.16999999999996</v>
      </c>
      <c r="I65" s="185">
        <v>0</v>
      </c>
      <c r="J65" s="184">
        <v>474.86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63567.820000000007</v>
      </c>
      <c r="Q65" s="185">
        <v>557.72</v>
      </c>
      <c r="R65" s="185">
        <v>0</v>
      </c>
      <c r="S65" s="185">
        <v>128.88</v>
      </c>
      <c r="T65" s="185">
        <v>585.02</v>
      </c>
      <c r="U65" s="185">
        <v>2141.66</v>
      </c>
      <c r="V65" s="185">
        <v>713.84</v>
      </c>
      <c r="W65" s="185">
        <v>0</v>
      </c>
      <c r="X65" s="185">
        <v>0</v>
      </c>
      <c r="Y65" s="185">
        <v>3514.62</v>
      </c>
      <c r="Z65" s="185">
        <v>0</v>
      </c>
      <c r="AA65" s="185">
        <v>0</v>
      </c>
      <c r="AB65" s="185">
        <v>0</v>
      </c>
      <c r="AC65" s="185">
        <v>62.36</v>
      </c>
      <c r="AD65" s="185">
        <v>0</v>
      </c>
      <c r="AE65" s="185">
        <v>1858.41</v>
      </c>
      <c r="AF65" s="185">
        <v>0</v>
      </c>
      <c r="AG65" s="185">
        <v>548.37000000000012</v>
      </c>
      <c r="AH65" s="185">
        <v>0</v>
      </c>
      <c r="AI65" s="185">
        <v>0</v>
      </c>
      <c r="AJ65" s="185">
        <v>32739.940000000006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12565.04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2143.9299999999998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2666737.7000000002</v>
      </c>
      <c r="BF65" s="185">
        <v>605152.09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8032.48</v>
      </c>
      <c r="BO65" s="185">
        <v>0</v>
      </c>
      <c r="BP65" s="185">
        <v>184.38</v>
      </c>
      <c r="BQ65" s="185">
        <v>0</v>
      </c>
      <c r="BR65" s="185">
        <v>0</v>
      </c>
      <c r="BS65" s="185">
        <v>3930.34</v>
      </c>
      <c r="BT65" s="185">
        <v>468.7</v>
      </c>
      <c r="BU65" s="185">
        <v>0</v>
      </c>
      <c r="BV65" s="185">
        <v>0</v>
      </c>
      <c r="BW65" s="185">
        <v>1426.25</v>
      </c>
      <c r="BX65" s="185">
        <v>0</v>
      </c>
      <c r="BY65" s="185">
        <v>5660.79</v>
      </c>
      <c r="BZ65" s="185">
        <v>0</v>
      </c>
      <c r="CA65" s="185">
        <v>0</v>
      </c>
      <c r="CB65" s="185">
        <v>0</v>
      </c>
      <c r="CC65" s="185">
        <v>1216.33</v>
      </c>
      <c r="CD65" s="249" t="s">
        <v>221</v>
      </c>
      <c r="CE65" s="195">
        <f t="shared" si="0"/>
        <v>3418759.94</v>
      </c>
      <c r="CF65" s="252"/>
    </row>
    <row r="66" spans="1:84" ht="12.65" customHeight="1" x14ac:dyDescent="0.35">
      <c r="A66" s="171" t="s">
        <v>239</v>
      </c>
      <c r="B66" s="175"/>
      <c r="C66" s="184">
        <v>356117.13</v>
      </c>
      <c r="D66" s="184">
        <v>0</v>
      </c>
      <c r="E66" s="184">
        <v>3004140.2899999996</v>
      </c>
      <c r="F66" s="184">
        <v>0</v>
      </c>
      <c r="G66" s="184">
        <v>46.76</v>
      </c>
      <c r="H66" s="184">
        <v>398024.34</v>
      </c>
      <c r="I66" s="184">
        <v>0</v>
      </c>
      <c r="J66" s="184">
        <v>52138.270000000004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2082161.0899999999</v>
      </c>
      <c r="Q66" s="185">
        <v>119122.69000000003</v>
      </c>
      <c r="R66" s="185">
        <v>1197.8</v>
      </c>
      <c r="S66" s="184">
        <v>324480.25</v>
      </c>
      <c r="T66" s="184">
        <v>4357.92</v>
      </c>
      <c r="U66" s="185">
        <v>4646004.93</v>
      </c>
      <c r="V66" s="185">
        <v>130268.57</v>
      </c>
      <c r="W66" s="185">
        <v>15957.360000000002</v>
      </c>
      <c r="X66" s="185">
        <v>97327.71</v>
      </c>
      <c r="Y66" s="185">
        <v>786367.49</v>
      </c>
      <c r="Z66" s="185">
        <v>57347.51</v>
      </c>
      <c r="AA66" s="185">
        <v>35840.559999999998</v>
      </c>
      <c r="AB66" s="185">
        <v>147947.92000000001</v>
      </c>
      <c r="AC66" s="185">
        <v>55673.24</v>
      </c>
      <c r="AD66" s="185">
        <v>0</v>
      </c>
      <c r="AE66" s="185">
        <v>24558.1</v>
      </c>
      <c r="AF66" s="185">
        <v>0</v>
      </c>
      <c r="AG66" s="185">
        <v>441387.63999999996</v>
      </c>
      <c r="AH66" s="185">
        <v>0</v>
      </c>
      <c r="AI66" s="185">
        <v>0</v>
      </c>
      <c r="AJ66" s="185">
        <v>342804.25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215080.68</v>
      </c>
      <c r="AS66" s="185">
        <v>0</v>
      </c>
      <c r="AT66" s="185">
        <v>0</v>
      </c>
      <c r="AU66" s="185">
        <v>0</v>
      </c>
      <c r="AV66" s="185">
        <v>268251.83</v>
      </c>
      <c r="AW66" s="185">
        <v>0</v>
      </c>
      <c r="AX66" s="185">
        <v>210248.12</v>
      </c>
      <c r="AY66" s="185">
        <v>986671.73</v>
      </c>
      <c r="AZ66" s="185">
        <v>197.6</v>
      </c>
      <c r="BA66" s="185">
        <v>476891.57000000007</v>
      </c>
      <c r="BB66" s="185">
        <v>0</v>
      </c>
      <c r="BC66" s="185">
        <v>361.58000000000004</v>
      </c>
      <c r="BD66" s="185">
        <v>165234.28</v>
      </c>
      <c r="BE66" s="185">
        <v>7183535.4099999974</v>
      </c>
      <c r="BF66" s="185">
        <v>860930.11999999988</v>
      </c>
      <c r="BG66" s="185">
        <v>6984.58</v>
      </c>
      <c r="BH66" s="185">
        <v>41838.519999999997</v>
      </c>
      <c r="BI66" s="185">
        <v>0</v>
      </c>
      <c r="BJ66" s="185">
        <v>0</v>
      </c>
      <c r="BK66" s="185">
        <v>387.59999999999997</v>
      </c>
      <c r="BL66" s="185">
        <v>0</v>
      </c>
      <c r="BM66" s="185">
        <v>0</v>
      </c>
      <c r="BN66" s="185">
        <v>966452.27</v>
      </c>
      <c r="BO66" s="185">
        <v>0</v>
      </c>
      <c r="BP66" s="185">
        <v>116447.39</v>
      </c>
      <c r="BQ66" s="185">
        <v>0</v>
      </c>
      <c r="BR66" s="185">
        <v>0</v>
      </c>
      <c r="BS66" s="185">
        <v>131119.76</v>
      </c>
      <c r="BT66" s="185">
        <v>8485.65</v>
      </c>
      <c r="BU66" s="185">
        <v>0</v>
      </c>
      <c r="BV66" s="185">
        <v>1225034.7899999998</v>
      </c>
      <c r="BW66" s="185">
        <v>7935310.3700000001</v>
      </c>
      <c r="BX66" s="185">
        <v>0</v>
      </c>
      <c r="BY66" s="185">
        <v>2741982.0799999996</v>
      </c>
      <c r="BZ66" s="185">
        <v>0</v>
      </c>
      <c r="CA66" s="185">
        <v>5648347.6499999994</v>
      </c>
      <c r="CB66" s="185">
        <v>41.25</v>
      </c>
      <c r="CC66" s="185">
        <v>454980.35</v>
      </c>
      <c r="CD66" s="249" t="s">
        <v>221</v>
      </c>
      <c r="CE66" s="195">
        <f t="shared" si="0"/>
        <v>42768086.999999993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605822</v>
      </c>
      <c r="D67" s="195">
        <f>ROUND(D51+D52,0)</f>
        <v>0</v>
      </c>
      <c r="E67" s="195">
        <f t="shared" ref="E67:BP67" si="3">ROUND(E51+E52,0)</f>
        <v>2002837</v>
      </c>
      <c r="F67" s="195">
        <f t="shared" si="3"/>
        <v>0</v>
      </c>
      <c r="G67" s="195">
        <f t="shared" si="3"/>
        <v>242764</v>
      </c>
      <c r="H67" s="195">
        <f t="shared" si="3"/>
        <v>329146</v>
      </c>
      <c r="I67" s="195">
        <f t="shared" si="3"/>
        <v>0</v>
      </c>
      <c r="J67" s="195">
        <f>ROUND(J51+J52,0)</f>
        <v>66027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767830</v>
      </c>
      <c r="Q67" s="195">
        <f t="shared" si="3"/>
        <v>330634</v>
      </c>
      <c r="R67" s="195">
        <f t="shared" si="3"/>
        <v>21435</v>
      </c>
      <c r="S67" s="195">
        <f t="shared" si="3"/>
        <v>432049</v>
      </c>
      <c r="T67" s="195">
        <f t="shared" si="3"/>
        <v>90052</v>
      </c>
      <c r="U67" s="195">
        <f t="shared" si="3"/>
        <v>270431</v>
      </c>
      <c r="V67" s="195">
        <f t="shared" si="3"/>
        <v>216137</v>
      </c>
      <c r="W67" s="195">
        <f t="shared" si="3"/>
        <v>35084</v>
      </c>
      <c r="X67" s="195">
        <f t="shared" si="3"/>
        <v>32101</v>
      </c>
      <c r="Y67" s="195">
        <f t="shared" si="3"/>
        <v>307293</v>
      </c>
      <c r="Z67" s="195">
        <f t="shared" si="3"/>
        <v>0</v>
      </c>
      <c r="AA67" s="195">
        <f t="shared" si="3"/>
        <v>83192</v>
      </c>
      <c r="AB67" s="195">
        <f t="shared" si="3"/>
        <v>162591</v>
      </c>
      <c r="AC67" s="195">
        <f t="shared" si="3"/>
        <v>30022</v>
      </c>
      <c r="AD67" s="195">
        <f t="shared" si="3"/>
        <v>0</v>
      </c>
      <c r="AE67" s="195">
        <f t="shared" si="3"/>
        <v>378387</v>
      </c>
      <c r="AF67" s="195">
        <f t="shared" si="3"/>
        <v>0</v>
      </c>
      <c r="AG67" s="195">
        <f t="shared" si="3"/>
        <v>394668</v>
      </c>
      <c r="AH67" s="195">
        <f t="shared" si="3"/>
        <v>0</v>
      </c>
      <c r="AI67" s="195">
        <f t="shared" si="3"/>
        <v>0</v>
      </c>
      <c r="AJ67" s="195">
        <f t="shared" si="3"/>
        <v>508312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30378</v>
      </c>
      <c r="AY67" s="195">
        <f t="shared" si="3"/>
        <v>186041</v>
      </c>
      <c r="AZ67" s="195">
        <f>ROUND(AZ51+AZ52,0)</f>
        <v>132734</v>
      </c>
      <c r="BA67" s="195">
        <f>ROUND(BA51+BA52,0)</f>
        <v>121332</v>
      </c>
      <c r="BB67" s="195">
        <f t="shared" si="3"/>
        <v>0</v>
      </c>
      <c r="BC67" s="195">
        <f t="shared" si="3"/>
        <v>66181</v>
      </c>
      <c r="BD67" s="195">
        <f t="shared" si="3"/>
        <v>25299</v>
      </c>
      <c r="BE67" s="195">
        <f t="shared" si="3"/>
        <v>2459812</v>
      </c>
      <c r="BF67" s="195">
        <f t="shared" si="3"/>
        <v>81383</v>
      </c>
      <c r="BG67" s="195">
        <f t="shared" si="3"/>
        <v>10671</v>
      </c>
      <c r="BH67" s="195">
        <f t="shared" si="3"/>
        <v>125845</v>
      </c>
      <c r="BI67" s="195">
        <f t="shared" si="3"/>
        <v>0</v>
      </c>
      <c r="BJ67" s="195">
        <f t="shared" si="3"/>
        <v>0</v>
      </c>
      <c r="BK67" s="195">
        <f t="shared" si="3"/>
        <v>29909</v>
      </c>
      <c r="BL67" s="195">
        <f t="shared" si="3"/>
        <v>51830</v>
      </c>
      <c r="BM67" s="195">
        <f t="shared" si="3"/>
        <v>0</v>
      </c>
      <c r="BN67" s="195">
        <f t="shared" si="3"/>
        <v>198073</v>
      </c>
      <c r="BO67" s="195">
        <f t="shared" si="3"/>
        <v>27471</v>
      </c>
      <c r="BP67" s="195">
        <f t="shared" si="3"/>
        <v>15323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72215</v>
      </c>
      <c r="BT67" s="195">
        <f t="shared" si="4"/>
        <v>52274</v>
      </c>
      <c r="BU67" s="195">
        <f t="shared" si="4"/>
        <v>0</v>
      </c>
      <c r="BV67" s="195">
        <f t="shared" si="4"/>
        <v>162929</v>
      </c>
      <c r="BW67" s="195">
        <f t="shared" si="4"/>
        <v>77315</v>
      </c>
      <c r="BX67" s="195">
        <f t="shared" si="4"/>
        <v>0</v>
      </c>
      <c r="BY67" s="195">
        <f t="shared" si="4"/>
        <v>169942</v>
      </c>
      <c r="BZ67" s="195">
        <f t="shared" si="4"/>
        <v>0</v>
      </c>
      <c r="CA67" s="195">
        <f t="shared" si="4"/>
        <v>11937</v>
      </c>
      <c r="CB67" s="195">
        <f t="shared" si="4"/>
        <v>0</v>
      </c>
      <c r="CC67" s="195">
        <f t="shared" si="4"/>
        <v>256921</v>
      </c>
      <c r="CD67" s="249" t="s">
        <v>221</v>
      </c>
      <c r="CE67" s="195">
        <f t="shared" si="0"/>
        <v>11672629</v>
      </c>
      <c r="CF67" s="252"/>
    </row>
    <row r="68" spans="1:84" ht="12.65" customHeight="1" x14ac:dyDescent="0.35">
      <c r="A68" s="171" t="s">
        <v>240</v>
      </c>
      <c r="B68" s="175"/>
      <c r="C68" s="184">
        <v>5281.22</v>
      </c>
      <c r="D68" s="184">
        <v>0</v>
      </c>
      <c r="E68" s="184">
        <v>18252.599999999999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1260502.44</v>
      </c>
      <c r="Q68" s="185">
        <v>0</v>
      </c>
      <c r="R68" s="185">
        <v>0</v>
      </c>
      <c r="S68" s="185">
        <v>158142.24000000002</v>
      </c>
      <c r="T68" s="185">
        <v>0</v>
      </c>
      <c r="U68" s="185">
        <v>107074.29000000001</v>
      </c>
      <c r="V68" s="185">
        <v>101760.05999999995</v>
      </c>
      <c r="W68" s="185">
        <v>0</v>
      </c>
      <c r="X68" s="185">
        <v>0</v>
      </c>
      <c r="Y68" s="185">
        <v>531437.06000000006</v>
      </c>
      <c r="Z68" s="185">
        <v>0</v>
      </c>
      <c r="AA68" s="185">
        <v>0</v>
      </c>
      <c r="AB68" s="185">
        <v>661342.71000000008</v>
      </c>
      <c r="AC68" s="185">
        <v>279358.69</v>
      </c>
      <c r="AD68" s="185">
        <v>0</v>
      </c>
      <c r="AE68" s="185">
        <v>61030.049999999988</v>
      </c>
      <c r="AF68" s="185">
        <v>0</v>
      </c>
      <c r="AG68" s="185">
        <v>0</v>
      </c>
      <c r="AH68" s="185">
        <v>0</v>
      </c>
      <c r="AI68" s="185">
        <v>0</v>
      </c>
      <c r="AJ68" s="185">
        <v>443491.93000000005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318091.45000000007</v>
      </c>
      <c r="AY68" s="185">
        <v>0</v>
      </c>
      <c r="AZ68" s="185">
        <v>0</v>
      </c>
      <c r="BA68" s="185">
        <v>0</v>
      </c>
      <c r="BB68" s="185">
        <v>0</v>
      </c>
      <c r="BC68" s="185">
        <v>2108.6999999999998</v>
      </c>
      <c r="BD68" s="185">
        <v>94551.420000000013</v>
      </c>
      <c r="BE68" s="185">
        <v>1956615.42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10134.6</v>
      </c>
      <c r="BO68" s="185">
        <v>0</v>
      </c>
      <c r="BP68" s="185">
        <v>0</v>
      </c>
      <c r="BQ68" s="185">
        <v>0</v>
      </c>
      <c r="BR68" s="185">
        <v>0</v>
      </c>
      <c r="BS68" s="185">
        <v>1739.4000000000003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2332.4399999999996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6013246.7200000007</v>
      </c>
      <c r="CF68" s="252"/>
    </row>
    <row r="69" spans="1:84" ht="12.65" customHeight="1" x14ac:dyDescent="0.35">
      <c r="A69" s="171" t="s">
        <v>241</v>
      </c>
      <c r="B69" s="175"/>
      <c r="C69" s="184">
        <v>99745.040000000008</v>
      </c>
      <c r="D69" s="184">
        <v>0</v>
      </c>
      <c r="E69" s="185">
        <v>246556.55</v>
      </c>
      <c r="F69" s="185">
        <v>0</v>
      </c>
      <c r="G69" s="184">
        <v>0</v>
      </c>
      <c r="H69" s="184">
        <v>15769.64</v>
      </c>
      <c r="I69" s="185">
        <v>0</v>
      </c>
      <c r="J69" s="185">
        <v>19819.52</v>
      </c>
      <c r="K69" s="185">
        <v>0</v>
      </c>
      <c r="L69" s="185">
        <v>0</v>
      </c>
      <c r="M69" s="184">
        <v>0</v>
      </c>
      <c r="N69" s="184">
        <v>0</v>
      </c>
      <c r="O69" s="184">
        <v>105.6</v>
      </c>
      <c r="P69" s="185">
        <v>158705.99</v>
      </c>
      <c r="Q69" s="185">
        <v>18348.599999999999</v>
      </c>
      <c r="R69" s="224">
        <v>-9785.7000000000007</v>
      </c>
      <c r="S69" s="185">
        <v>11601.57</v>
      </c>
      <c r="T69" s="184">
        <v>11337.119999999999</v>
      </c>
      <c r="U69" s="185">
        <v>107228.32999999999</v>
      </c>
      <c r="V69" s="185">
        <v>65474.62000000001</v>
      </c>
      <c r="W69" s="184">
        <v>4601.04</v>
      </c>
      <c r="X69" s="185">
        <v>5661.18</v>
      </c>
      <c r="Y69" s="185">
        <v>24262.449999999997</v>
      </c>
      <c r="Z69" s="185">
        <v>0</v>
      </c>
      <c r="AA69" s="185">
        <v>1700.58</v>
      </c>
      <c r="AB69" s="185">
        <v>27212.52</v>
      </c>
      <c r="AC69" s="185">
        <v>24027.440000000002</v>
      </c>
      <c r="AD69" s="185">
        <v>0</v>
      </c>
      <c r="AE69" s="185">
        <v>7387.06</v>
      </c>
      <c r="AF69" s="185">
        <v>0</v>
      </c>
      <c r="AG69" s="185">
        <v>84960.51</v>
      </c>
      <c r="AH69" s="185">
        <v>0</v>
      </c>
      <c r="AI69" s="185">
        <v>0</v>
      </c>
      <c r="AJ69" s="185">
        <v>179857.84000000005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6468.26</v>
      </c>
      <c r="AS69" s="184">
        <v>0</v>
      </c>
      <c r="AT69" s="184">
        <v>0</v>
      </c>
      <c r="AU69" s="185">
        <v>0</v>
      </c>
      <c r="AV69" s="185">
        <v>77.95</v>
      </c>
      <c r="AW69" s="185">
        <v>0</v>
      </c>
      <c r="AX69" s="185">
        <v>174261.99</v>
      </c>
      <c r="AY69" s="185">
        <v>85962.300000000032</v>
      </c>
      <c r="AZ69" s="185">
        <v>0</v>
      </c>
      <c r="BA69" s="185">
        <v>0</v>
      </c>
      <c r="BB69" s="185">
        <v>0</v>
      </c>
      <c r="BC69" s="185">
        <v>13865.42</v>
      </c>
      <c r="BD69" s="185">
        <v>0</v>
      </c>
      <c r="BE69" s="185">
        <v>387370.57</v>
      </c>
      <c r="BF69" s="185">
        <v>12211.850000000002</v>
      </c>
      <c r="BG69" s="185">
        <v>3686.44</v>
      </c>
      <c r="BH69" s="224">
        <v>2.8421709430404007E-14</v>
      </c>
      <c r="BI69" s="185">
        <v>0</v>
      </c>
      <c r="BJ69" s="185">
        <v>0</v>
      </c>
      <c r="BK69" s="185">
        <v>906.27</v>
      </c>
      <c r="BL69" s="185">
        <v>0</v>
      </c>
      <c r="BM69" s="185">
        <v>0</v>
      </c>
      <c r="BN69" s="185">
        <v>579332.98</v>
      </c>
      <c r="BO69" s="185">
        <v>0</v>
      </c>
      <c r="BP69" s="185">
        <v>2257.6</v>
      </c>
      <c r="BQ69" s="185">
        <v>0</v>
      </c>
      <c r="BR69" s="185">
        <v>0</v>
      </c>
      <c r="BS69" s="185">
        <v>38331.839999999989</v>
      </c>
      <c r="BT69" s="185">
        <v>14459.7</v>
      </c>
      <c r="BU69" s="185">
        <v>0</v>
      </c>
      <c r="BV69" s="185">
        <v>121418.18999999999</v>
      </c>
      <c r="BW69" s="185">
        <v>39144.69</v>
      </c>
      <c r="BX69" s="185">
        <v>0</v>
      </c>
      <c r="BY69" s="185">
        <v>218978.59</v>
      </c>
      <c r="BZ69" s="185">
        <v>0</v>
      </c>
      <c r="CA69" s="185">
        <v>9477.17</v>
      </c>
      <c r="CB69" s="185">
        <v>4045.1800000000003</v>
      </c>
      <c r="CC69" s="185">
        <v>169180101.26488951</v>
      </c>
      <c r="CD69" s="188">
        <v>22062364.23</v>
      </c>
      <c r="CE69" s="195">
        <f t="shared" si="0"/>
        <v>194059299.98488951</v>
      </c>
      <c r="CF69" s="252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514528.03</v>
      </c>
      <c r="F70" s="185">
        <v>0</v>
      </c>
      <c r="G70" s="184">
        <v>0</v>
      </c>
      <c r="H70" s="184">
        <v>90461.04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1184613.01</v>
      </c>
      <c r="V70" s="184">
        <v>12680.369999999999</v>
      </c>
      <c r="W70" s="184">
        <v>0</v>
      </c>
      <c r="X70" s="185">
        <v>0</v>
      </c>
      <c r="Y70" s="185">
        <v>9600</v>
      </c>
      <c r="Z70" s="185">
        <v>0</v>
      </c>
      <c r="AA70" s="185">
        <v>0</v>
      </c>
      <c r="AB70" s="185">
        <v>40131.19000000001</v>
      </c>
      <c r="AC70" s="185">
        <v>0</v>
      </c>
      <c r="AD70" s="185">
        <v>0</v>
      </c>
      <c r="AE70" s="185">
        <v>15997.41</v>
      </c>
      <c r="AF70" s="185">
        <v>0</v>
      </c>
      <c r="AG70" s="185">
        <v>146122.35</v>
      </c>
      <c r="AH70" s="185">
        <v>0</v>
      </c>
      <c r="AI70" s="185">
        <v>0</v>
      </c>
      <c r="AJ70" s="185">
        <v>872203.75999999989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-104115.63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151999.97999999998</v>
      </c>
      <c r="AY70" s="185">
        <v>1393170.8899999997</v>
      </c>
      <c r="AZ70" s="185">
        <v>3868.2900000000004</v>
      </c>
      <c r="BA70" s="185">
        <v>83770.48000000001</v>
      </c>
      <c r="BB70" s="185">
        <v>0</v>
      </c>
      <c r="BC70" s="185">
        <v>0</v>
      </c>
      <c r="BD70" s="185">
        <v>0</v>
      </c>
      <c r="BE70" s="185">
        <v>107674.53</v>
      </c>
      <c r="BF70" s="185">
        <v>110547.36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437665.33999999997</v>
      </c>
      <c r="BO70" s="185">
        <v>0</v>
      </c>
      <c r="BP70" s="185">
        <v>0</v>
      </c>
      <c r="BQ70" s="185">
        <v>0</v>
      </c>
      <c r="BR70" s="185">
        <v>0</v>
      </c>
      <c r="BS70" s="185">
        <v>162444.12999999998</v>
      </c>
      <c r="BT70" s="185">
        <v>222986.33000000002</v>
      </c>
      <c r="BU70" s="185">
        <v>0</v>
      </c>
      <c r="BV70" s="185">
        <v>228125.94999999998</v>
      </c>
      <c r="BW70" s="185">
        <v>100336</v>
      </c>
      <c r="BX70" s="185">
        <v>0</v>
      </c>
      <c r="BY70" s="185">
        <v>29961.97</v>
      </c>
      <c r="BZ70" s="185">
        <v>0</v>
      </c>
      <c r="CA70" s="185">
        <v>0</v>
      </c>
      <c r="CB70" s="185">
        <v>0</v>
      </c>
      <c r="CC70" s="185">
        <v>51745929.780000001</v>
      </c>
      <c r="CD70" s="188"/>
      <c r="CE70" s="195">
        <f t="shared" si="0"/>
        <v>57560702.560000002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20645484.670000002</v>
      </c>
      <c r="D71" s="195">
        <f t="shared" ref="D71:AI71" si="5">SUM(D61:D69)-D70</f>
        <v>0</v>
      </c>
      <c r="E71" s="195">
        <f t="shared" si="5"/>
        <v>90745554.299999997</v>
      </c>
      <c r="F71" s="195">
        <f t="shared" si="5"/>
        <v>0</v>
      </c>
      <c r="G71" s="195">
        <f t="shared" si="5"/>
        <v>276137.03999999998</v>
      </c>
      <c r="H71" s="195">
        <f t="shared" si="5"/>
        <v>4698344.47</v>
      </c>
      <c r="I71" s="195">
        <f t="shared" si="5"/>
        <v>0</v>
      </c>
      <c r="J71" s="195">
        <f t="shared" si="5"/>
        <v>2992992.53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8613.82</v>
      </c>
      <c r="P71" s="195">
        <f t="shared" si="5"/>
        <v>31171176.239999998</v>
      </c>
      <c r="Q71" s="195">
        <f t="shared" si="5"/>
        <v>15437030.480000002</v>
      </c>
      <c r="R71" s="195">
        <f t="shared" si="5"/>
        <v>820726.08000000007</v>
      </c>
      <c r="S71" s="195">
        <f t="shared" si="5"/>
        <v>21433767.509999987</v>
      </c>
      <c r="T71" s="195">
        <f t="shared" si="5"/>
        <v>5240222.79</v>
      </c>
      <c r="U71" s="195">
        <f t="shared" si="5"/>
        <v>18547680.569999997</v>
      </c>
      <c r="V71" s="195">
        <f t="shared" si="5"/>
        <v>19357643.82</v>
      </c>
      <c r="W71" s="195">
        <f t="shared" si="5"/>
        <v>1214274.9900000002</v>
      </c>
      <c r="X71" s="195">
        <f t="shared" si="5"/>
        <v>2167594.27</v>
      </c>
      <c r="Y71" s="195">
        <f t="shared" si="5"/>
        <v>10425138.599999996</v>
      </c>
      <c r="Z71" s="195">
        <f t="shared" si="5"/>
        <v>59647.51</v>
      </c>
      <c r="AA71" s="195">
        <f t="shared" si="5"/>
        <v>1708507.6</v>
      </c>
      <c r="AB71" s="195">
        <f t="shared" si="5"/>
        <v>23047537.239999998</v>
      </c>
      <c r="AC71" s="195">
        <f t="shared" si="5"/>
        <v>7839448.9100000011</v>
      </c>
      <c r="AD71" s="195">
        <f t="shared" si="5"/>
        <v>0</v>
      </c>
      <c r="AE71" s="195">
        <f t="shared" si="5"/>
        <v>8365658.6299999999</v>
      </c>
      <c r="AF71" s="195">
        <f t="shared" si="5"/>
        <v>0</v>
      </c>
      <c r="AG71" s="195">
        <f t="shared" si="5"/>
        <v>17577106.500000004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8130390.1300000008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594520.19999999995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1041370.19</v>
      </c>
      <c r="AW71" s="195">
        <f t="shared" si="6"/>
        <v>25.76</v>
      </c>
      <c r="AX71" s="195">
        <f t="shared" si="6"/>
        <v>581489.84000000008</v>
      </c>
      <c r="AY71" s="195">
        <f t="shared" si="6"/>
        <v>6351357.5299999993</v>
      </c>
      <c r="AZ71" s="195">
        <f t="shared" si="6"/>
        <v>132988.09</v>
      </c>
      <c r="BA71" s="195">
        <f t="shared" si="6"/>
        <v>902273.38000000012</v>
      </c>
      <c r="BB71" s="195">
        <f t="shared" si="6"/>
        <v>0</v>
      </c>
      <c r="BC71" s="195">
        <f t="shared" si="6"/>
        <v>1831396.5099999998</v>
      </c>
      <c r="BD71" s="195">
        <f t="shared" si="6"/>
        <v>80063.81</v>
      </c>
      <c r="BE71" s="195">
        <f t="shared" si="6"/>
        <v>21970604.079999998</v>
      </c>
      <c r="BF71" s="195">
        <f t="shared" si="6"/>
        <v>6417578.629999999</v>
      </c>
      <c r="BG71" s="195">
        <f t="shared" si="6"/>
        <v>532707.35000000009</v>
      </c>
      <c r="BH71" s="195">
        <f t="shared" si="6"/>
        <v>170170.56</v>
      </c>
      <c r="BI71" s="195">
        <f t="shared" si="6"/>
        <v>0</v>
      </c>
      <c r="BJ71" s="195">
        <f t="shared" si="6"/>
        <v>0</v>
      </c>
      <c r="BK71" s="195">
        <f t="shared" si="6"/>
        <v>45399.369999999995</v>
      </c>
      <c r="BL71" s="195">
        <f t="shared" si="6"/>
        <v>52093.87</v>
      </c>
      <c r="BM71" s="195">
        <f t="shared" si="6"/>
        <v>0</v>
      </c>
      <c r="BN71" s="195">
        <f t="shared" si="6"/>
        <v>6666433.5800000001</v>
      </c>
      <c r="BO71" s="195">
        <f t="shared" si="6"/>
        <v>959478.21</v>
      </c>
      <c r="BP71" s="195">
        <f t="shared" ref="BP71:CC71" si="7">SUM(BP61:BP69)-BP70</f>
        <v>134212.37000000002</v>
      </c>
      <c r="BQ71" s="195">
        <f t="shared" si="7"/>
        <v>0</v>
      </c>
      <c r="BR71" s="195">
        <f t="shared" si="7"/>
        <v>0</v>
      </c>
      <c r="BS71" s="195">
        <f t="shared" si="7"/>
        <v>1009436.1999999998</v>
      </c>
      <c r="BT71" s="195">
        <f t="shared" si="7"/>
        <v>662414.46</v>
      </c>
      <c r="BU71" s="195">
        <f t="shared" si="7"/>
        <v>0</v>
      </c>
      <c r="BV71" s="195">
        <f t="shared" si="7"/>
        <v>5754693.6000000006</v>
      </c>
      <c r="BW71" s="195">
        <f t="shared" si="7"/>
        <v>8449119.6199999992</v>
      </c>
      <c r="BX71" s="195">
        <f t="shared" si="7"/>
        <v>0</v>
      </c>
      <c r="BY71" s="195">
        <f t="shared" si="7"/>
        <v>15159991.629999997</v>
      </c>
      <c r="BZ71" s="195">
        <f t="shared" si="7"/>
        <v>0</v>
      </c>
      <c r="CA71" s="195">
        <f t="shared" si="7"/>
        <v>6755839.1999999993</v>
      </c>
      <c r="CB71" s="195">
        <f t="shared" si="7"/>
        <v>239530.77</v>
      </c>
      <c r="CC71" s="195">
        <f t="shared" si="7"/>
        <v>119693927.56488952</v>
      </c>
      <c r="CD71" s="245">
        <f>CD69-CD70</f>
        <v>22062364.23</v>
      </c>
      <c r="CE71" s="195">
        <f>SUM(CE61:CE69)-CE70</f>
        <v>540162159.30488968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107693518.31</v>
      </c>
      <c r="D73" s="184">
        <v>0</v>
      </c>
      <c r="E73" s="185">
        <v>417248742.19000047</v>
      </c>
      <c r="F73" s="185">
        <v>0</v>
      </c>
      <c r="G73" s="184">
        <v>0</v>
      </c>
      <c r="H73" s="184">
        <v>16836178.009999998</v>
      </c>
      <c r="I73" s="185">
        <v>0</v>
      </c>
      <c r="J73" s="185">
        <v>10220560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133929212.42</v>
      </c>
      <c r="Q73" s="185">
        <v>14357955</v>
      </c>
      <c r="R73" s="185">
        <v>18401538</v>
      </c>
      <c r="S73" s="185">
        <v>52009990.509999998</v>
      </c>
      <c r="T73" s="185">
        <v>16652074.810000001</v>
      </c>
      <c r="U73" s="185">
        <v>112953202.91</v>
      </c>
      <c r="V73" s="185">
        <v>125044086.85999998</v>
      </c>
      <c r="W73" s="185">
        <v>5101398.1199999992</v>
      </c>
      <c r="X73" s="185">
        <v>34025164.529999994</v>
      </c>
      <c r="Y73" s="185">
        <v>14306801.670000002</v>
      </c>
      <c r="Z73" s="185">
        <v>0</v>
      </c>
      <c r="AA73" s="185">
        <v>3391561.8499999996</v>
      </c>
      <c r="AB73" s="185">
        <v>140654301.80000001</v>
      </c>
      <c r="AC73" s="185">
        <v>66514572.299999997</v>
      </c>
      <c r="AD73" s="185">
        <v>0</v>
      </c>
      <c r="AE73" s="185">
        <v>18108517</v>
      </c>
      <c r="AF73" s="185">
        <v>0</v>
      </c>
      <c r="AG73" s="185">
        <v>106845159.52</v>
      </c>
      <c r="AH73" s="185">
        <v>0</v>
      </c>
      <c r="AI73" s="185">
        <v>0</v>
      </c>
      <c r="AJ73" s="185">
        <v>25198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256346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1414576079.8100002</v>
      </c>
      <c r="CF73" s="252"/>
    </row>
    <row r="74" spans="1:84" ht="12.65" customHeight="1" x14ac:dyDescent="0.35">
      <c r="A74" s="171" t="s">
        <v>246</v>
      </c>
      <c r="B74" s="175"/>
      <c r="C74" s="184">
        <v>396174</v>
      </c>
      <c r="D74" s="184">
        <v>0</v>
      </c>
      <c r="E74" s="185">
        <v>33550251.129999999</v>
      </c>
      <c r="F74" s="185">
        <v>0</v>
      </c>
      <c r="G74" s="184">
        <v>0</v>
      </c>
      <c r="H74" s="184">
        <v>128078</v>
      </c>
      <c r="I74" s="184">
        <v>0</v>
      </c>
      <c r="J74" s="185">
        <v>547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164813360.05999997</v>
      </c>
      <c r="Q74" s="185">
        <v>20535396</v>
      </c>
      <c r="R74" s="185">
        <v>19654158</v>
      </c>
      <c r="S74" s="185">
        <v>62571969.580000006</v>
      </c>
      <c r="T74" s="185">
        <v>4033388.42</v>
      </c>
      <c r="U74" s="185">
        <v>79787986.409999996</v>
      </c>
      <c r="V74" s="185">
        <v>129597285.28000002</v>
      </c>
      <c r="W74" s="185">
        <v>6134437.9999999981</v>
      </c>
      <c r="X74" s="185">
        <v>48186574.969999999</v>
      </c>
      <c r="Y74" s="185">
        <v>35703911.980000004</v>
      </c>
      <c r="Z74" s="185">
        <v>232651.14999999997</v>
      </c>
      <c r="AA74" s="185">
        <v>18137061.120000001</v>
      </c>
      <c r="AB74" s="185">
        <v>33287473.409999989</v>
      </c>
      <c r="AC74" s="185">
        <v>9608255.25</v>
      </c>
      <c r="AD74" s="185">
        <v>0</v>
      </c>
      <c r="AE74" s="185">
        <v>19626761</v>
      </c>
      <c r="AF74" s="185">
        <v>0</v>
      </c>
      <c r="AG74" s="185">
        <v>149263700.25999999</v>
      </c>
      <c r="AH74" s="185">
        <v>0</v>
      </c>
      <c r="AI74" s="185">
        <v>0</v>
      </c>
      <c r="AJ74" s="185">
        <v>17199636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557039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853006096.01999998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108089692.31</v>
      </c>
      <c r="D75" s="195">
        <f t="shared" si="9"/>
        <v>0</v>
      </c>
      <c r="E75" s="195">
        <f t="shared" si="9"/>
        <v>450798993.32000047</v>
      </c>
      <c r="F75" s="195">
        <f t="shared" si="9"/>
        <v>0</v>
      </c>
      <c r="G75" s="195">
        <f t="shared" si="9"/>
        <v>0</v>
      </c>
      <c r="H75" s="195">
        <f t="shared" si="9"/>
        <v>16964256.009999998</v>
      </c>
      <c r="I75" s="195">
        <f t="shared" si="9"/>
        <v>0</v>
      </c>
      <c r="J75" s="195">
        <f t="shared" si="9"/>
        <v>10221107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298742572.47999996</v>
      </c>
      <c r="Q75" s="195">
        <f t="shared" si="9"/>
        <v>34893351</v>
      </c>
      <c r="R75" s="195">
        <f t="shared" si="9"/>
        <v>38055696</v>
      </c>
      <c r="S75" s="195">
        <f t="shared" si="9"/>
        <v>114581960.09</v>
      </c>
      <c r="T75" s="195">
        <f t="shared" si="9"/>
        <v>20685463.23</v>
      </c>
      <c r="U75" s="195">
        <f t="shared" si="9"/>
        <v>192741189.31999999</v>
      </c>
      <c r="V75" s="195">
        <f t="shared" si="9"/>
        <v>254641372.13999999</v>
      </c>
      <c r="W75" s="195">
        <f t="shared" si="9"/>
        <v>11235836.119999997</v>
      </c>
      <c r="X75" s="195">
        <f t="shared" si="9"/>
        <v>82211739.5</v>
      </c>
      <c r="Y75" s="195">
        <f t="shared" si="9"/>
        <v>50010713.650000006</v>
      </c>
      <c r="Z75" s="195">
        <f t="shared" si="9"/>
        <v>232651.14999999997</v>
      </c>
      <c r="AA75" s="195">
        <f t="shared" si="9"/>
        <v>21528622.969999999</v>
      </c>
      <c r="AB75" s="195">
        <f t="shared" si="9"/>
        <v>173941775.21000001</v>
      </c>
      <c r="AC75" s="195">
        <f t="shared" si="9"/>
        <v>76122827.549999997</v>
      </c>
      <c r="AD75" s="195">
        <f t="shared" si="9"/>
        <v>0</v>
      </c>
      <c r="AE75" s="195">
        <f t="shared" si="9"/>
        <v>37735278</v>
      </c>
      <c r="AF75" s="195">
        <f t="shared" si="9"/>
        <v>0</v>
      </c>
      <c r="AG75" s="195">
        <f t="shared" si="9"/>
        <v>256108859.77999997</v>
      </c>
      <c r="AH75" s="195">
        <f t="shared" si="9"/>
        <v>0</v>
      </c>
      <c r="AI75" s="195">
        <f t="shared" si="9"/>
        <v>0</v>
      </c>
      <c r="AJ75" s="195">
        <f t="shared" si="9"/>
        <v>17224834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813385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2267582175.8299999</v>
      </c>
      <c r="CF75" s="252"/>
    </row>
    <row r="76" spans="1:84" ht="12.65" customHeight="1" x14ac:dyDescent="0.35">
      <c r="A76" s="171" t="s">
        <v>248</v>
      </c>
      <c r="B76" s="175"/>
      <c r="C76" s="184">
        <v>23715.499999999996</v>
      </c>
      <c r="D76" s="184">
        <v>0</v>
      </c>
      <c r="E76" s="185">
        <v>78403.040000000037</v>
      </c>
      <c r="F76" s="185">
        <v>0</v>
      </c>
      <c r="G76" s="184">
        <v>9503.24</v>
      </c>
      <c r="H76" s="184">
        <v>12884.749999999995</v>
      </c>
      <c r="I76" s="185">
        <v>0</v>
      </c>
      <c r="J76" s="185">
        <v>2584.69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30057.47</v>
      </c>
      <c r="Q76" s="185">
        <v>12942.980000000001</v>
      </c>
      <c r="R76" s="185">
        <v>839.09</v>
      </c>
      <c r="S76" s="185">
        <v>16912.990000000002</v>
      </c>
      <c r="T76" s="185">
        <v>3525.19</v>
      </c>
      <c r="U76" s="185">
        <v>10586.29</v>
      </c>
      <c r="V76" s="185">
        <v>8460.880000000001</v>
      </c>
      <c r="W76" s="185">
        <v>1373.38</v>
      </c>
      <c r="X76" s="185">
        <v>1256.6099999999997</v>
      </c>
      <c r="Y76" s="185">
        <v>12029.269999999999</v>
      </c>
      <c r="Z76" s="185">
        <v>0</v>
      </c>
      <c r="AA76" s="185">
        <v>3256.6400000000008</v>
      </c>
      <c r="AB76" s="185">
        <v>6364.79</v>
      </c>
      <c r="AC76" s="185">
        <v>1175.26</v>
      </c>
      <c r="AD76" s="185">
        <v>0</v>
      </c>
      <c r="AE76" s="185">
        <v>14812.35</v>
      </c>
      <c r="AF76" s="185">
        <v>0</v>
      </c>
      <c r="AG76" s="185">
        <v>15449.650000000003</v>
      </c>
      <c r="AH76" s="185">
        <v>0</v>
      </c>
      <c r="AI76" s="185">
        <v>0</v>
      </c>
      <c r="AJ76" s="185">
        <v>19898.390000000003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1189.17</v>
      </c>
      <c r="AY76" s="185">
        <v>7282.7699999999995</v>
      </c>
      <c r="AZ76" s="185">
        <v>5196.0199999999995</v>
      </c>
      <c r="BA76" s="185">
        <v>4749.6499999999996</v>
      </c>
      <c r="BB76" s="185">
        <v>0</v>
      </c>
      <c r="BC76" s="185">
        <v>2590.7200000000003</v>
      </c>
      <c r="BD76" s="185">
        <v>990.36</v>
      </c>
      <c r="BE76" s="185">
        <v>96291.749999999942</v>
      </c>
      <c r="BF76" s="185">
        <v>3185.8199999999993</v>
      </c>
      <c r="BG76" s="185">
        <v>417.74</v>
      </c>
      <c r="BH76" s="185">
        <v>4926.329999999999</v>
      </c>
      <c r="BI76" s="185">
        <v>0</v>
      </c>
      <c r="BJ76" s="185">
        <v>0</v>
      </c>
      <c r="BK76" s="185">
        <v>1170.8</v>
      </c>
      <c r="BL76" s="185">
        <v>2028.92</v>
      </c>
      <c r="BM76" s="185">
        <v>0</v>
      </c>
      <c r="BN76" s="185">
        <v>7753.76</v>
      </c>
      <c r="BO76" s="185">
        <v>1075.3700000000001</v>
      </c>
      <c r="BP76" s="185">
        <v>599.81999999999994</v>
      </c>
      <c r="BQ76" s="185">
        <v>0</v>
      </c>
      <c r="BR76" s="185">
        <v>0</v>
      </c>
      <c r="BS76" s="185">
        <v>2826.94</v>
      </c>
      <c r="BT76" s="185">
        <v>2046.3100000000004</v>
      </c>
      <c r="BU76" s="185">
        <v>0</v>
      </c>
      <c r="BV76" s="185">
        <v>6378</v>
      </c>
      <c r="BW76" s="185">
        <v>3026.59</v>
      </c>
      <c r="BX76" s="185">
        <v>0</v>
      </c>
      <c r="BY76" s="185">
        <v>6652.5600000000013</v>
      </c>
      <c r="BZ76" s="185">
        <v>0</v>
      </c>
      <c r="CA76" s="185">
        <v>467.28</v>
      </c>
      <c r="CB76" s="185">
        <v>0</v>
      </c>
      <c r="CC76" s="185">
        <v>10057.43</v>
      </c>
      <c r="CD76" s="249" t="s">
        <v>221</v>
      </c>
      <c r="CE76" s="195">
        <f t="shared" si="8"/>
        <v>456936.56000000011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966130.17225136748</v>
      </c>
      <c r="F77" s="184">
        <v>0</v>
      </c>
      <c r="G77" s="184">
        <v>0</v>
      </c>
      <c r="H77" s="184">
        <v>36356.95692297908</v>
      </c>
      <c r="I77" s="184">
        <v>0</v>
      </c>
      <c r="J77" s="184"/>
      <c r="K77" s="184">
        <v>21905.372489374498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1024392.5016637211</v>
      </c>
      <c r="CF77" s="195">
        <f>AY59-CE77</f>
        <v>-545164.50166372105</v>
      </c>
    </row>
    <row r="78" spans="1:84" ht="12.65" customHeight="1" x14ac:dyDescent="0.35">
      <c r="A78" s="171" t="s">
        <v>250</v>
      </c>
      <c r="B78" s="175"/>
      <c r="C78" s="184">
        <v>327124.2864235462</v>
      </c>
      <c r="D78" s="184">
        <v>0</v>
      </c>
      <c r="E78" s="184">
        <v>1081467.3320586439</v>
      </c>
      <c r="F78" s="184">
        <v>0</v>
      </c>
      <c r="G78" s="184">
        <v>131084.75906945675</v>
      </c>
      <c r="H78" s="184">
        <v>177728.2641941256</v>
      </c>
      <c r="I78" s="184">
        <v>0</v>
      </c>
      <c r="J78" s="184">
        <v>35652.416009617154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414603.46294394589</v>
      </c>
      <c r="Q78" s="184">
        <v>178531.4708395029</v>
      </c>
      <c r="R78" s="184">
        <v>11574.148447012858</v>
      </c>
      <c r="S78" s="184">
        <v>233292.56330410804</v>
      </c>
      <c r="T78" s="184">
        <v>48625.382693066604</v>
      </c>
      <c r="U78" s="184">
        <v>146024.01645011589</v>
      </c>
      <c r="V78" s="184">
        <v>116706.76698847819</v>
      </c>
      <c r="W78" s="184">
        <v>18943.979780665388</v>
      </c>
      <c r="X78" s="184">
        <v>17333.290445602765</v>
      </c>
      <c r="Y78" s="184">
        <v>165928.03714643046</v>
      </c>
      <c r="Z78" s="184">
        <v>0</v>
      </c>
      <c r="AA78" s="184">
        <v>44921.086889940249</v>
      </c>
      <c r="AB78" s="184">
        <v>87793.948556248986</v>
      </c>
      <c r="AC78" s="184">
        <v>16211.173656981171</v>
      </c>
      <c r="AD78" s="184">
        <v>0</v>
      </c>
      <c r="AE78" s="184">
        <v>204316.9835763874</v>
      </c>
      <c r="AF78" s="184">
        <v>0</v>
      </c>
      <c r="AG78" s="184">
        <v>213107.70305258341</v>
      </c>
      <c r="AH78" s="184">
        <v>0</v>
      </c>
      <c r="AI78" s="184">
        <v>0</v>
      </c>
      <c r="AJ78" s="184">
        <v>274472.24936127977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65515.205962834276</v>
      </c>
      <c r="BB78" s="184">
        <v>0</v>
      </c>
      <c r="BC78" s="184">
        <v>35735.59196825746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67952.275344686321</v>
      </c>
      <c r="BI78" s="184">
        <v>0</v>
      </c>
      <c r="BJ78" s="249" t="s">
        <v>221</v>
      </c>
      <c r="BK78" s="184">
        <v>16149.653793708247</v>
      </c>
      <c r="BL78" s="184">
        <v>27986.296186479791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38993.937731111713</v>
      </c>
      <c r="BT78" s="184">
        <v>28226.168478478929</v>
      </c>
      <c r="BU78" s="184">
        <v>0</v>
      </c>
      <c r="BV78" s="184">
        <v>87976.163218543908</v>
      </c>
      <c r="BW78" s="184">
        <v>41747.848202510635</v>
      </c>
      <c r="BX78" s="184">
        <v>0</v>
      </c>
      <c r="BY78" s="184">
        <v>91763.359106484248</v>
      </c>
      <c r="BZ78" s="184">
        <v>0</v>
      </c>
      <c r="CA78" s="184">
        <v>6445.5160785138287</v>
      </c>
      <c r="CB78" s="184">
        <v>0</v>
      </c>
      <c r="CC78" s="249" t="s">
        <v>221</v>
      </c>
      <c r="CD78" s="249" t="s">
        <v>221</v>
      </c>
      <c r="CE78" s="195">
        <f t="shared" si="8"/>
        <v>4453935.3379593501</v>
      </c>
      <c r="CF78" s="195"/>
    </row>
    <row r="79" spans="1:84" ht="12.65" customHeight="1" x14ac:dyDescent="0.35">
      <c r="A79" s="171" t="s">
        <v>251</v>
      </c>
      <c r="B79" s="175"/>
      <c r="C79" s="225">
        <v>490378.04910129419</v>
      </c>
      <c r="D79" s="225">
        <v>0</v>
      </c>
      <c r="E79" s="184">
        <v>2045171.2476624148</v>
      </c>
      <c r="F79" s="184">
        <v>0</v>
      </c>
      <c r="G79" s="184">
        <v>0</v>
      </c>
      <c r="H79" s="184">
        <v>76962.923927845011</v>
      </c>
      <c r="I79" s="184">
        <v>0</v>
      </c>
      <c r="J79" s="184">
        <v>0</v>
      </c>
      <c r="K79" s="184">
        <v>46370.809308445721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2658883.0299999993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101.86000000000001</v>
      </c>
      <c r="D80" s="187">
        <v>0</v>
      </c>
      <c r="E80" s="187">
        <v>437.53999999999996</v>
      </c>
      <c r="F80" s="187">
        <v>0</v>
      </c>
      <c r="G80" s="187">
        <v>0</v>
      </c>
      <c r="H80" s="187">
        <v>15.01</v>
      </c>
      <c r="I80" s="187">
        <v>0</v>
      </c>
      <c r="J80" s="187">
        <v>13.33</v>
      </c>
      <c r="K80" s="187">
        <v>0</v>
      </c>
      <c r="L80" s="187">
        <v>0</v>
      </c>
      <c r="M80" s="187">
        <v>0</v>
      </c>
      <c r="N80" s="187">
        <v>0</v>
      </c>
      <c r="O80" s="187">
        <v>0.01</v>
      </c>
      <c r="P80" s="187">
        <v>51.74</v>
      </c>
      <c r="Q80" s="187">
        <v>79.05</v>
      </c>
      <c r="R80" s="187">
        <v>6.07</v>
      </c>
      <c r="S80" s="187">
        <v>0</v>
      </c>
      <c r="T80" s="187">
        <v>21.06</v>
      </c>
      <c r="U80" s="187">
        <v>0.01</v>
      </c>
      <c r="V80" s="187">
        <v>9.9</v>
      </c>
      <c r="W80" s="187">
        <v>0</v>
      </c>
      <c r="X80" s="187">
        <v>0</v>
      </c>
      <c r="Y80" s="187">
        <v>10.28</v>
      </c>
      <c r="Z80" s="187">
        <v>0</v>
      </c>
      <c r="AA80" s="187">
        <v>0</v>
      </c>
      <c r="AB80" s="187">
        <v>0</v>
      </c>
      <c r="AC80" s="187">
        <v>0.16</v>
      </c>
      <c r="AD80" s="187">
        <v>0</v>
      </c>
      <c r="AE80" s="187">
        <v>0.01</v>
      </c>
      <c r="AF80" s="187">
        <v>0</v>
      </c>
      <c r="AG80" s="187">
        <v>68.989999999999995</v>
      </c>
      <c r="AH80" s="187">
        <v>0</v>
      </c>
      <c r="AI80" s="187">
        <v>0</v>
      </c>
      <c r="AJ80" s="187">
        <v>5.94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0.03</v>
      </c>
      <c r="AS80" s="187">
        <v>0</v>
      </c>
      <c r="AT80" s="187">
        <v>0</v>
      </c>
      <c r="AU80" s="187">
        <v>0</v>
      </c>
      <c r="AV80" s="187">
        <v>0.08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821.06999999999994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1280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>
        <v>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17702</v>
      </c>
      <c r="D111" s="174">
        <v>108362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2115</v>
      </c>
      <c r="D114" s="174">
        <v>5029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42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57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167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9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37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18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330</v>
      </c>
    </row>
    <row r="128" spans="1:5" ht="12.65" customHeight="1" x14ac:dyDescent="0.35">
      <c r="A128" s="173" t="s">
        <v>292</v>
      </c>
      <c r="B128" s="172" t="s">
        <v>256</v>
      </c>
      <c r="C128" s="189">
        <v>372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36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8870</v>
      </c>
      <c r="C138" s="189">
        <v>3400</v>
      </c>
      <c r="D138" s="174">
        <v>5432</v>
      </c>
      <c r="E138" s="175">
        <f>SUM(B138:D138)</f>
        <v>17702</v>
      </c>
    </row>
    <row r="139" spans="1:6" ht="12.65" customHeight="1" x14ac:dyDescent="0.35">
      <c r="A139" s="173" t="s">
        <v>215</v>
      </c>
      <c r="B139" s="174">
        <v>64228</v>
      </c>
      <c r="C139" s="189">
        <v>19988</v>
      </c>
      <c r="D139" s="174">
        <v>24146.010000000009</v>
      </c>
      <c r="E139" s="175">
        <f>SUM(B139:D139)</f>
        <v>108362.01000000001</v>
      </c>
    </row>
    <row r="140" spans="1:6" ht="12.65" customHeight="1" x14ac:dyDescent="0.35">
      <c r="A140" s="173" t="s">
        <v>298</v>
      </c>
      <c r="B140" s="174">
        <v>197604.96895282404</v>
      </c>
      <c r="C140" s="174">
        <v>79023.803040767263</v>
      </c>
      <c r="D140" s="174">
        <v>153045.2280064089</v>
      </c>
      <c r="E140" s="175">
        <f>SUM(B140:D140)</f>
        <v>429674.00000000023</v>
      </c>
    </row>
    <row r="141" spans="1:6" ht="12.65" customHeight="1" x14ac:dyDescent="0.35">
      <c r="A141" s="173" t="s">
        <v>245</v>
      </c>
      <c r="B141" s="174">
        <v>818261093.83000004</v>
      </c>
      <c r="C141" s="189">
        <v>240079087.58999997</v>
      </c>
      <c r="D141" s="174">
        <v>356235898.39000005</v>
      </c>
      <c r="E141" s="175">
        <f>SUM(B141:D141)</f>
        <v>1414576079.8100002</v>
      </c>
      <c r="F141" s="199"/>
    </row>
    <row r="142" spans="1:6" ht="12.65" customHeight="1" x14ac:dyDescent="0.35">
      <c r="A142" s="173" t="s">
        <v>246</v>
      </c>
      <c r="B142" s="174">
        <v>392293300.42000002</v>
      </c>
      <c r="C142" s="189">
        <v>156881219.48999998</v>
      </c>
      <c r="D142" s="174">
        <v>303831576.11000001</v>
      </c>
      <c r="E142" s="175">
        <f>SUM(B142:D142)</f>
        <v>853006096.01999998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15962390.239999998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16903.150000000001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-301302.62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4101429.5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1354062.8799999997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21133483.149999999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1442220.4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4571026.32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6013246.7200000007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10934.68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10934.68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207341.39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20289426.629999999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20496768.02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244640.28999999998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1310021.24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1554661.53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3679313.69</v>
      </c>
      <c r="C195" s="189"/>
      <c r="D195" s="174"/>
      <c r="E195" s="175">
        <f t="shared" ref="E195:E203" si="10">SUM(B195:C195)-D195</f>
        <v>3679313.69</v>
      </c>
    </row>
    <row r="196" spans="1:8" ht="12.65" customHeight="1" x14ac:dyDescent="0.35">
      <c r="A196" s="173" t="s">
        <v>333</v>
      </c>
      <c r="B196" s="174">
        <v>4959465.5</v>
      </c>
      <c r="C196" s="189"/>
      <c r="D196" s="174"/>
      <c r="E196" s="175">
        <f t="shared" si="10"/>
        <v>4959465.5</v>
      </c>
    </row>
    <row r="197" spans="1:8" ht="12.65" customHeight="1" x14ac:dyDescent="0.35">
      <c r="A197" s="173" t="s">
        <v>334</v>
      </c>
      <c r="B197" s="174">
        <v>182438375.30000001</v>
      </c>
      <c r="C197" s="189">
        <v>761363.31</v>
      </c>
      <c r="D197" s="174"/>
      <c r="E197" s="175">
        <f t="shared" si="10"/>
        <v>183199738.61000001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44093977.289999999</v>
      </c>
      <c r="C199" s="189">
        <v>7350.39</v>
      </c>
      <c r="D199" s="174"/>
      <c r="E199" s="175">
        <f t="shared" si="10"/>
        <v>44101327.68</v>
      </c>
    </row>
    <row r="200" spans="1:8" ht="12.65" customHeight="1" x14ac:dyDescent="0.35">
      <c r="A200" s="173" t="s">
        <v>337</v>
      </c>
      <c r="B200" s="174">
        <v>117458893.18000001</v>
      </c>
      <c r="C200" s="189">
        <v>4441109.0399999991</v>
      </c>
      <c r="D200" s="174">
        <v>-161088.39000000001</v>
      </c>
      <c r="E200" s="175">
        <f t="shared" si="10"/>
        <v>122061090.61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1558898</v>
      </c>
      <c r="C202" s="189"/>
      <c r="D202" s="174"/>
      <c r="E202" s="175">
        <f t="shared" si="10"/>
        <v>1558898</v>
      </c>
    </row>
    <row r="203" spans="1:8" ht="12.65" customHeight="1" x14ac:dyDescent="0.35">
      <c r="A203" s="173" t="s">
        <v>340</v>
      </c>
      <c r="B203" s="174">
        <v>13440547.59</v>
      </c>
      <c r="C203" s="189">
        <v>-5208837.25</v>
      </c>
      <c r="D203" s="174">
        <v>-11992285.169999994</v>
      </c>
      <c r="E203" s="175">
        <f t="shared" si="10"/>
        <v>20223995.509999994</v>
      </c>
    </row>
    <row r="204" spans="1:8" ht="12.65" customHeight="1" x14ac:dyDescent="0.35">
      <c r="A204" s="173" t="s">
        <v>203</v>
      </c>
      <c r="B204" s="175">
        <f>SUM(B195:B203)</f>
        <v>367629470.55000001</v>
      </c>
      <c r="C204" s="191">
        <f>SUM(C195:C203)</f>
        <v>985.48999999929219</v>
      </c>
      <c r="D204" s="175">
        <f>SUM(D195:D203)</f>
        <v>-12153373.559999995</v>
      </c>
      <c r="E204" s="175">
        <f>SUM(E195:E203)</f>
        <v>379783829.60000002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5">
      <c r="A210" s="173" t="s">
        <v>334</v>
      </c>
      <c r="B210" s="174">
        <v>109949503.02</v>
      </c>
      <c r="C210" s="189">
        <v>7310444.6699999999</v>
      </c>
      <c r="D210" s="174"/>
      <c r="E210" s="175">
        <f t="shared" si="11"/>
        <v>117259947.69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42533084.520000003</v>
      </c>
      <c r="C212" s="189">
        <v>339865.33999999997</v>
      </c>
      <c r="D212" s="174"/>
      <c r="E212" s="175">
        <f t="shared" si="11"/>
        <v>42872949.860000007</v>
      </c>
      <c r="H212" s="259"/>
    </row>
    <row r="213" spans="1:8" ht="12.65" customHeight="1" x14ac:dyDescent="0.35">
      <c r="A213" s="173" t="s">
        <v>337</v>
      </c>
      <c r="B213" s="174">
        <v>108783600.8</v>
      </c>
      <c r="C213" s="189">
        <v>3864267.5900000008</v>
      </c>
      <c r="D213" s="174">
        <v>-1934.6599999984362</v>
      </c>
      <c r="E213" s="175">
        <f t="shared" si="11"/>
        <v>112649803.05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5737917.9199999999</v>
      </c>
      <c r="C215" s="189">
        <v>158050.40000000002</v>
      </c>
      <c r="D215" s="174"/>
      <c r="E215" s="175">
        <f t="shared" si="11"/>
        <v>5895968.3200000003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267004106.25999996</v>
      </c>
      <c r="C217" s="191">
        <f>SUM(C208:C216)</f>
        <v>11672628.000000002</v>
      </c>
      <c r="D217" s="175">
        <f>SUM(D208:D216)</f>
        <v>-1934.6599999984362</v>
      </c>
      <c r="E217" s="175">
        <f>SUM(E208:E216)</f>
        <v>278678668.92000002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1254</v>
      </c>
      <c r="C220" s="340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7357368.3799999999</v>
      </c>
      <c r="D221" s="172">
        <f>C221</f>
        <v>7357368.3799999999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992195292.62000012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315957378.86000001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11671450.35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90581524.760000005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281168086.59999996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3724701.9299999978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1695298435.1199999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1300.8899999999999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13187671.120000001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11139120.449999997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24326791.57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1726982595.0699999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13998.63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300207223.08000004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231448259.44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5167279.45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10341350.020000001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457779.98000000004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84739371.720000044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57549571.020000003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57549571.020000003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3679313.69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4959465.5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183199738.61000001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44101327.68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122061090.61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1558898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20223995.510000002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379783829.60000002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278678668.91999996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101105160.68000007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43107524.25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43107524.25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5256429.6500000004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5256429.6500000004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291758057.32000005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18111394.650000002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20725445.030000001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44985537.489999995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83822377.170000002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473223.51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387888.48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27194306.16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28055418.149999999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28055418.149999999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179880261.99999976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291758057.31999975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291758057.32000005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1414577123.6899993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853006096.01999962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2267583219.7099991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7357368.3799999999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1695298435.1199999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24326791.569999997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1726982595.0699999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540600624.63999915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57560702.559999987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57560702.559999987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598161327.19999909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221783249.69000009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21133483.150000017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8339336.9000000022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88534770.629999846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3418759.939999999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42768087.000000015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11672629.610000007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6013246.7200000007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10934.68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20496768.02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1554661.53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171996935.75488952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597722863.62488949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438463.57510960102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9093777.7899999991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9532241.3651096001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9532241.3651096001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Providence St. Peter Hospital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17702</v>
      </c>
      <c r="C414" s="194">
        <f>E138</f>
        <v>17702</v>
      </c>
      <c r="D414" s="179"/>
    </row>
    <row r="415" spans="1:5" ht="12.65" customHeight="1" x14ac:dyDescent="0.35">
      <c r="A415" s="179" t="s">
        <v>464</v>
      </c>
      <c r="B415" s="179">
        <f>D111</f>
        <v>108362</v>
      </c>
      <c r="C415" s="179">
        <f>E139</f>
        <v>108362.01000000001</v>
      </c>
      <c r="D415" s="194">
        <f>SUM(C59:H59)+N59</f>
        <v>108362.22392523033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2115</v>
      </c>
    </row>
    <row r="424" spans="1:7" ht="12.65" customHeight="1" x14ac:dyDescent="0.35">
      <c r="A424" s="179" t="s">
        <v>1243</v>
      </c>
      <c r="B424" s="179">
        <f>D114</f>
        <v>5029</v>
      </c>
      <c r="D424" s="179">
        <f>J59</f>
        <v>5029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221783249.69000009</v>
      </c>
      <c r="C427" s="179">
        <f t="shared" ref="C427:C434" si="13">CE61</f>
        <v>221783249.69000003</v>
      </c>
      <c r="D427" s="179"/>
    </row>
    <row r="428" spans="1:7" ht="12.65" customHeight="1" x14ac:dyDescent="0.35">
      <c r="A428" s="179" t="s">
        <v>3</v>
      </c>
      <c r="B428" s="179">
        <f t="shared" si="12"/>
        <v>21133483.150000017</v>
      </c>
      <c r="C428" s="179">
        <f t="shared" si="13"/>
        <v>21133482</v>
      </c>
      <c r="D428" s="179">
        <f>D173</f>
        <v>21133483.149999999</v>
      </c>
    </row>
    <row r="429" spans="1:7" ht="12.65" customHeight="1" x14ac:dyDescent="0.35">
      <c r="A429" s="179" t="s">
        <v>236</v>
      </c>
      <c r="B429" s="179">
        <f t="shared" si="12"/>
        <v>8339336.9000000022</v>
      </c>
      <c r="C429" s="179">
        <f t="shared" si="13"/>
        <v>8339336.9000000013</v>
      </c>
      <c r="D429" s="179"/>
    </row>
    <row r="430" spans="1:7" ht="12.65" customHeight="1" x14ac:dyDescent="0.35">
      <c r="A430" s="179" t="s">
        <v>237</v>
      </c>
      <c r="B430" s="179">
        <f t="shared" si="12"/>
        <v>88534770.629999846</v>
      </c>
      <c r="C430" s="179">
        <f t="shared" si="13"/>
        <v>88534770.62999998</v>
      </c>
      <c r="D430" s="179"/>
    </row>
    <row r="431" spans="1:7" ht="12.65" customHeight="1" x14ac:dyDescent="0.35">
      <c r="A431" s="179" t="s">
        <v>444</v>
      </c>
      <c r="B431" s="179">
        <f t="shared" si="12"/>
        <v>3418759.939999999</v>
      </c>
      <c r="C431" s="179">
        <f t="shared" si="13"/>
        <v>3418759.94</v>
      </c>
      <c r="D431" s="179"/>
    </row>
    <row r="432" spans="1:7" ht="12.65" customHeight="1" x14ac:dyDescent="0.35">
      <c r="A432" s="179" t="s">
        <v>445</v>
      </c>
      <c r="B432" s="179">
        <f t="shared" si="12"/>
        <v>42768087.000000015</v>
      </c>
      <c r="C432" s="179">
        <f t="shared" si="13"/>
        <v>42768086.999999993</v>
      </c>
      <c r="D432" s="179"/>
    </row>
    <row r="433" spans="1:7" ht="12.65" customHeight="1" x14ac:dyDescent="0.35">
      <c r="A433" s="179" t="s">
        <v>6</v>
      </c>
      <c r="B433" s="179">
        <f t="shared" si="12"/>
        <v>11672629.610000007</v>
      </c>
      <c r="C433" s="179">
        <f t="shared" si="13"/>
        <v>11672629</v>
      </c>
      <c r="D433" s="179">
        <f>C217</f>
        <v>11672628.000000002</v>
      </c>
    </row>
    <row r="434" spans="1:7" ht="12.65" customHeight="1" x14ac:dyDescent="0.35">
      <c r="A434" s="179" t="s">
        <v>474</v>
      </c>
      <c r="B434" s="179">
        <f t="shared" si="12"/>
        <v>6013246.7200000007</v>
      </c>
      <c r="C434" s="179">
        <f t="shared" si="13"/>
        <v>6013246.7200000007</v>
      </c>
      <c r="D434" s="179">
        <f>D177</f>
        <v>6013246.7200000007</v>
      </c>
    </row>
    <row r="435" spans="1:7" ht="12.65" customHeight="1" x14ac:dyDescent="0.35">
      <c r="A435" s="179" t="s">
        <v>447</v>
      </c>
      <c r="B435" s="179">
        <f t="shared" si="12"/>
        <v>10934.68</v>
      </c>
      <c r="C435" s="179"/>
      <c r="D435" s="179">
        <f>D181</f>
        <v>10934.68</v>
      </c>
    </row>
    <row r="436" spans="1:7" ht="12.65" customHeight="1" x14ac:dyDescent="0.35">
      <c r="A436" s="179" t="s">
        <v>475</v>
      </c>
      <c r="B436" s="179">
        <f t="shared" si="12"/>
        <v>20496768.02</v>
      </c>
      <c r="C436" s="179"/>
      <c r="D436" s="179">
        <f>D186</f>
        <v>20496768.02</v>
      </c>
    </row>
    <row r="437" spans="1:7" ht="12.65" customHeight="1" x14ac:dyDescent="0.35">
      <c r="A437" s="194" t="s">
        <v>449</v>
      </c>
      <c r="B437" s="194">
        <f t="shared" si="12"/>
        <v>1554661.53</v>
      </c>
      <c r="C437" s="194"/>
      <c r="D437" s="194">
        <f>D190</f>
        <v>1554661.53</v>
      </c>
    </row>
    <row r="438" spans="1:7" ht="12.65" customHeight="1" x14ac:dyDescent="0.35">
      <c r="A438" s="194" t="s">
        <v>476</v>
      </c>
      <c r="B438" s="194">
        <f>C386+C387+C388</f>
        <v>22062364.23</v>
      </c>
      <c r="C438" s="194">
        <f>CD69</f>
        <v>22062364.23</v>
      </c>
      <c r="D438" s="194">
        <f>D181+D186+D190</f>
        <v>22062364.23</v>
      </c>
    </row>
    <row r="439" spans="1:7" ht="12.65" customHeight="1" x14ac:dyDescent="0.35">
      <c r="A439" s="179" t="s">
        <v>451</v>
      </c>
      <c r="B439" s="194">
        <f>C389</f>
        <v>171996935.75488952</v>
      </c>
      <c r="C439" s="194">
        <f>SUM(C69:CC69)</f>
        <v>171996935.75488952</v>
      </c>
      <c r="D439" s="179"/>
    </row>
    <row r="440" spans="1:7" ht="12.65" customHeight="1" x14ac:dyDescent="0.35">
      <c r="A440" s="179" t="s">
        <v>477</v>
      </c>
      <c r="B440" s="194">
        <f>B438+B439</f>
        <v>194059299.98488951</v>
      </c>
      <c r="C440" s="194">
        <f>CE69</f>
        <v>194059299.98488951</v>
      </c>
      <c r="D440" s="179"/>
    </row>
    <row r="441" spans="1:7" ht="12.65" customHeight="1" x14ac:dyDescent="0.35">
      <c r="A441" s="179" t="s">
        <v>478</v>
      </c>
      <c r="B441" s="179">
        <f>D390</f>
        <v>597722863.62488949</v>
      </c>
      <c r="C441" s="179">
        <f>SUM(C427:C437)+C440</f>
        <v>597722861.86488962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7357368.3799999999</v>
      </c>
      <c r="C444" s="179">
        <f>C363</f>
        <v>7357368.3799999999</v>
      </c>
      <c r="D444" s="179"/>
    </row>
    <row r="445" spans="1:7" ht="12.65" customHeight="1" x14ac:dyDescent="0.35">
      <c r="A445" s="179" t="s">
        <v>343</v>
      </c>
      <c r="B445" s="179">
        <f>D229</f>
        <v>1695298435.1199999</v>
      </c>
      <c r="C445" s="179">
        <f>C364</f>
        <v>1695298435.1199999</v>
      </c>
      <c r="D445" s="179"/>
    </row>
    <row r="446" spans="1:7" ht="12.65" customHeight="1" x14ac:dyDescent="0.35">
      <c r="A446" s="179" t="s">
        <v>351</v>
      </c>
      <c r="B446" s="179">
        <f>D236</f>
        <v>24326791.57</v>
      </c>
      <c r="C446" s="179">
        <f>C365</f>
        <v>24326791.569999997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1726982595.0699999</v>
      </c>
      <c r="C448" s="179">
        <f>D367</f>
        <v>1726982595.0699999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1300.8899999999999</v>
      </c>
    </row>
    <row r="454" spans="1:7" ht="12.65" customHeight="1" x14ac:dyDescent="0.35">
      <c r="A454" s="179" t="s">
        <v>168</v>
      </c>
      <c r="B454" s="179">
        <f>C233</f>
        <v>13187671.120000001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11139120.449999997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57560702.559999987</v>
      </c>
      <c r="C458" s="194">
        <f>CE70</f>
        <v>57560702.560000002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1414577123.6899993</v>
      </c>
      <c r="C463" s="194">
        <f>CE73</f>
        <v>1414576079.8100002</v>
      </c>
      <c r="D463" s="194">
        <f>E141+E147+E153</f>
        <v>1414576079.8100002</v>
      </c>
    </row>
    <row r="464" spans="1:7" ht="12.65" customHeight="1" x14ac:dyDescent="0.35">
      <c r="A464" s="179" t="s">
        <v>246</v>
      </c>
      <c r="B464" s="194">
        <f>C360</f>
        <v>853006096.01999962</v>
      </c>
      <c r="C464" s="194">
        <f>CE74</f>
        <v>853006096.01999998</v>
      </c>
      <c r="D464" s="194">
        <f>E142+E148+E154</f>
        <v>853006096.01999998</v>
      </c>
    </row>
    <row r="465" spans="1:7" ht="12.65" customHeight="1" x14ac:dyDescent="0.35">
      <c r="A465" s="179" t="s">
        <v>247</v>
      </c>
      <c r="B465" s="194">
        <f>D361</f>
        <v>2267583219.7099991</v>
      </c>
      <c r="C465" s="194">
        <f>CE75</f>
        <v>2267582175.8299999</v>
      </c>
      <c r="D465" s="194">
        <f>D463+D464</f>
        <v>2267582175.8299999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3679313.69</v>
      </c>
      <c r="C468" s="179">
        <f>E195</f>
        <v>3679313.69</v>
      </c>
      <c r="D468" s="179"/>
    </row>
    <row r="469" spans="1:7" ht="12.65" customHeight="1" x14ac:dyDescent="0.35">
      <c r="A469" s="179" t="s">
        <v>333</v>
      </c>
      <c r="B469" s="179">
        <f t="shared" si="14"/>
        <v>4959465.5</v>
      </c>
      <c r="C469" s="179">
        <f>E196</f>
        <v>4959465.5</v>
      </c>
      <c r="D469" s="179"/>
    </row>
    <row r="470" spans="1:7" ht="12.65" customHeight="1" x14ac:dyDescent="0.35">
      <c r="A470" s="179" t="s">
        <v>334</v>
      </c>
      <c r="B470" s="179">
        <f t="shared" si="14"/>
        <v>183199738.61000001</v>
      </c>
      <c r="C470" s="179">
        <f>E197</f>
        <v>183199738.61000001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44101327.68</v>
      </c>
      <c r="C472" s="179">
        <f>E199</f>
        <v>44101327.68</v>
      </c>
      <c r="D472" s="179"/>
    </row>
    <row r="473" spans="1:7" ht="12.65" customHeight="1" x14ac:dyDescent="0.35">
      <c r="A473" s="179" t="s">
        <v>495</v>
      </c>
      <c r="B473" s="179">
        <f t="shared" si="14"/>
        <v>122061090.61</v>
      </c>
      <c r="C473" s="179">
        <f>SUM(E200:E201)</f>
        <v>122061090.61</v>
      </c>
      <c r="D473" s="179"/>
    </row>
    <row r="474" spans="1:7" ht="12.65" customHeight="1" x14ac:dyDescent="0.35">
      <c r="A474" s="179" t="s">
        <v>339</v>
      </c>
      <c r="B474" s="179">
        <f t="shared" si="14"/>
        <v>1558898</v>
      </c>
      <c r="C474" s="179">
        <f>E202</f>
        <v>1558898</v>
      </c>
      <c r="D474" s="179"/>
    </row>
    <row r="475" spans="1:7" ht="12.65" customHeight="1" x14ac:dyDescent="0.35">
      <c r="A475" s="179" t="s">
        <v>340</v>
      </c>
      <c r="B475" s="179">
        <f t="shared" si="14"/>
        <v>20223995.510000002</v>
      </c>
      <c r="C475" s="179">
        <f>E203</f>
        <v>20223995.509999994</v>
      </c>
      <c r="D475" s="179"/>
    </row>
    <row r="476" spans="1:7" ht="12.65" customHeight="1" x14ac:dyDescent="0.35">
      <c r="A476" s="179" t="s">
        <v>203</v>
      </c>
      <c r="B476" s="179">
        <f>D275</f>
        <v>379783829.60000002</v>
      </c>
      <c r="C476" s="179">
        <f>E204</f>
        <v>379783829.60000002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278678668.91999996</v>
      </c>
      <c r="C478" s="179">
        <f>E217</f>
        <v>278678668.92000002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291758057.32000005</v>
      </c>
    </row>
    <row r="482" spans="1:12" ht="12.65" customHeight="1" x14ac:dyDescent="0.35">
      <c r="A482" s="180" t="s">
        <v>499</v>
      </c>
      <c r="C482" s="180">
        <f>D339</f>
        <v>291758057.31999975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159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18621627.710000001</v>
      </c>
      <c r="C496" s="240">
        <f>C71</f>
        <v>20645484.670000002</v>
      </c>
      <c r="D496" s="240">
        <f>'Prior Year'!C59</f>
        <v>17909.397898638592</v>
      </c>
      <c r="E496" s="180">
        <f>C59</f>
        <v>19985.213925230266</v>
      </c>
      <c r="F496" s="263">
        <f t="shared" ref="F496:G511" si="15">IF(B496=0,"",IF(D496=0,"",B496/D496))</f>
        <v>1039.7684955905497</v>
      </c>
      <c r="G496" s="264">
        <f t="shared" si="15"/>
        <v>1033.0379623275476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81664261.550000027</v>
      </c>
      <c r="C498" s="240">
        <f>E71</f>
        <v>90745554.299999997</v>
      </c>
      <c r="D498" s="240">
        <f>'Prior Year'!E59</f>
        <v>77754.368894836545</v>
      </c>
      <c r="E498" s="180">
        <f>E59</f>
        <v>85240.408551733577</v>
      </c>
      <c r="F498" s="263">
        <f t="shared" si="15"/>
        <v>1050.2851828229955</v>
      </c>
      <c r="G498" s="263">
        <f t="shared" si="15"/>
        <v>1064.5837560119774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263444.51</v>
      </c>
      <c r="C500" s="240">
        <f>G71</f>
        <v>276137.03999999998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4010282.5100000002</v>
      </c>
      <c r="C501" s="240">
        <f>H71</f>
        <v>4698344.47</v>
      </c>
      <c r="D501" s="240">
        <f>'Prior Year'!H59</f>
        <v>3056.4147747518323</v>
      </c>
      <c r="E501" s="180">
        <f>H59</f>
        <v>3136.6014482664709</v>
      </c>
      <c r="F501" s="263">
        <f t="shared" si="15"/>
        <v>1312.0871365783846</v>
      </c>
      <c r="G501" s="263">
        <f t="shared" si="15"/>
        <v>1497.9092968909611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3058131.0700000003</v>
      </c>
      <c r="C503" s="240">
        <f>J71</f>
        <v>2992992.53</v>
      </c>
      <c r="D503" s="240">
        <f>'Prior Year'!J59</f>
        <v>4999</v>
      </c>
      <c r="E503" s="180">
        <f>J59</f>
        <v>5029</v>
      </c>
      <c r="F503" s="263">
        <f t="shared" si="15"/>
        <v>611.74856371274257</v>
      </c>
      <c r="G503" s="263">
        <f t="shared" si="15"/>
        <v>595.14665539868759</v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-0.18156822696982999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8518.68</v>
      </c>
      <c r="C508" s="240">
        <f>O71</f>
        <v>8613.82</v>
      </c>
      <c r="D508" s="240">
        <f>'Prior Year'!O59</f>
        <v>2001</v>
      </c>
      <c r="E508" s="180">
        <f>O59</f>
        <v>2115</v>
      </c>
      <c r="F508" s="263">
        <f t="shared" si="15"/>
        <v>4.2572113943028489</v>
      </c>
      <c r="G508" s="263">
        <f t="shared" si="15"/>
        <v>4.0727281323877067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29249555.900000006</v>
      </c>
      <c r="C509" s="240">
        <f>P71</f>
        <v>31171176.239999998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13205377.26</v>
      </c>
      <c r="C510" s="240">
        <f>Q71</f>
        <v>15437030.480000002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710802.15</v>
      </c>
      <c r="C511" s="240">
        <f>R71</f>
        <v>820726.08000000007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28625218.559999999</v>
      </c>
      <c r="C512" s="240">
        <f>S71</f>
        <v>21433767.509999987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5312408.2299999986</v>
      </c>
      <c r="C513" s="240">
        <f>T71</f>
        <v>5240222.79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17807396.020000003</v>
      </c>
      <c r="C514" s="240">
        <f>U71</f>
        <v>18547680.569999997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15348711.930000002</v>
      </c>
      <c r="C515" s="240">
        <f>V71</f>
        <v>19357643.82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1104628.76</v>
      </c>
      <c r="C516" s="240">
        <f>W71</f>
        <v>1214274.9900000002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2023580.43</v>
      </c>
      <c r="C517" s="240">
        <f>X71</f>
        <v>2167594.27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9542424.4199999999</v>
      </c>
      <c r="C518" s="240">
        <f>Y71</f>
        <v>10425138.599999996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8684.25</v>
      </c>
      <c r="C519" s="240">
        <f>Z71</f>
        <v>59647.51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1546448.7599999995</v>
      </c>
      <c r="C520" s="240">
        <f>AA71</f>
        <v>1708507.6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20399740.880000003</v>
      </c>
      <c r="C521" s="240">
        <f>AB71</f>
        <v>23047537.239999998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6560664.4699999997</v>
      </c>
      <c r="C522" s="240">
        <f>AC71</f>
        <v>7839448.9100000011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8073677.8399999989</v>
      </c>
      <c r="C524" s="240">
        <f>AE71</f>
        <v>8365658.6299999999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14677004.920000002</v>
      </c>
      <c r="C526" s="240">
        <f>AG71</f>
        <v>17577106.500000004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7369428.54</v>
      </c>
      <c r="C529" s="240">
        <f>AJ71</f>
        <v>8130390.1300000008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243415.91999999998</v>
      </c>
      <c r="C537" s="240">
        <f>AR71</f>
        <v>594520.19999999995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686729.87</v>
      </c>
      <c r="C541" s="240">
        <f>AV71</f>
        <v>1041370.19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0</v>
      </c>
      <c r="C542" s="240">
        <f>AW71</f>
        <v>25.76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706708.69</v>
      </c>
      <c r="C543" s="240">
        <f>AX71</f>
        <v>581489.84000000008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6861544.4400000013</v>
      </c>
      <c r="C544" s="240">
        <f>AY71</f>
        <v>6351357.5299999993</v>
      </c>
      <c r="D544" s="240">
        <f>'Prior Year'!AY59</f>
        <v>471726</v>
      </c>
      <c r="E544" s="180">
        <f>AY59</f>
        <v>479228</v>
      </c>
      <c r="F544" s="263">
        <f t="shared" ref="F544:G550" si="19">IF(B544=0,"",IF(D544=0,"",B544/D544))</f>
        <v>14.545614276084001</v>
      </c>
      <c r="G544" s="263">
        <f t="shared" si="19"/>
        <v>13.253310595374225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-203641.02</v>
      </c>
      <c r="C545" s="240">
        <f>AZ71</f>
        <v>132988.09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803645.48999999987</v>
      </c>
      <c r="C546" s="240">
        <f>BA71</f>
        <v>902273.38000000012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1779670.53</v>
      </c>
      <c r="C548" s="240">
        <f>BC71</f>
        <v>1831396.5099999998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-26958.739999999969</v>
      </c>
      <c r="C549" s="240">
        <f>BD71</f>
        <v>80063.81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21936234.869999997</v>
      </c>
      <c r="C550" s="240">
        <f>BE71</f>
        <v>21970604.079999998</v>
      </c>
      <c r="D550" s="240">
        <f>'Prior Year'!BE59</f>
        <v>456936.56000000011</v>
      </c>
      <c r="E550" s="180">
        <f>BE59</f>
        <v>456936.56000000011</v>
      </c>
      <c r="F550" s="263">
        <f t="shared" si="19"/>
        <v>48.007178217475072</v>
      </c>
      <c r="G550" s="263">
        <f t="shared" si="19"/>
        <v>48.082394807716838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6031364.4699999997</v>
      </c>
      <c r="C551" s="240">
        <f>BF71</f>
        <v>6417578.629999999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512660.14000000013</v>
      </c>
      <c r="C552" s="240">
        <f>BG71</f>
        <v>532707.35000000009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2276111.8000000003</v>
      </c>
      <c r="C553" s="240">
        <f>BH71</f>
        <v>170170.56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568337.91999999993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122515.15999999999</v>
      </c>
      <c r="C556" s="240">
        <f>BK71</f>
        <v>45399.369999999995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53167</v>
      </c>
      <c r="C557" s="240">
        <f>BL71</f>
        <v>52093.87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6057775.1099999994</v>
      </c>
      <c r="C559" s="240">
        <f>BN71</f>
        <v>6666433.5800000001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326770.52</v>
      </c>
      <c r="C560" s="240">
        <f>BO71</f>
        <v>959478.21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76230.759999999995</v>
      </c>
      <c r="C561" s="240">
        <f>BP71</f>
        <v>134212.37000000002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992209.05999999982</v>
      </c>
      <c r="C564" s="240">
        <f>BS71</f>
        <v>1009436.1999999998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783371.01000000013</v>
      </c>
      <c r="C565" s="240">
        <f>BT71</f>
        <v>662414.46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5772821.9699999997</v>
      </c>
      <c r="C567" s="240">
        <f>BV71</f>
        <v>5754693.6000000006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9014167.0700000003</v>
      </c>
      <c r="C568" s="240">
        <f>BW71</f>
        <v>8449119.6199999992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13168102.169999998</v>
      </c>
      <c r="C570" s="240">
        <f>BY71</f>
        <v>15159991.629999997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6256097.8100000005</v>
      </c>
      <c r="C572" s="240">
        <f>CA71</f>
        <v>6755839.1999999993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287211.37</v>
      </c>
      <c r="C573" s="240">
        <f>CB71</f>
        <v>239530.77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130823011.83919142</v>
      </c>
      <c r="C574" s="240">
        <f>CC71</f>
        <v>119693927.56488952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20769323.939999998</v>
      </c>
      <c r="C575" s="240">
        <f>CD71</f>
        <v>22062364.23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360644.81000000017</v>
      </c>
      <c r="E612" s="180">
        <f>SUM(C624:D647)+SUM(C668:D713)</f>
        <v>409869767.65442777</v>
      </c>
      <c r="F612" s="180">
        <f>CE64-(AX64+BD64+BE64+BG64+BJ64+BN64+BP64+BQ64+CB64+CC64+CD64)</f>
        <v>86230422.069999978</v>
      </c>
      <c r="G612" s="180">
        <f>CE77-(AX77+AY77+BD77+BE77+BG77+BJ77+BN77+BP77+BQ77+CB77+CC77+CD77)</f>
        <v>1024392.5016637211</v>
      </c>
      <c r="H612" s="197">
        <f>CE60-(AX60+AY60+AZ60+BD60+BE60+BG60+BJ60+BN60+BO60+BP60+BQ60+BR60+CB60+CC60+CD60)</f>
        <v>2097.6999999999994</v>
      </c>
      <c r="I612" s="180">
        <f>CE78-(AX78+AY78+AZ78+BD78+BE78+BF78+BG78+BJ78+BN78+BO78+BP78+BQ78+BR78+CB78+CC78+CD78)</f>
        <v>4453935.3379593501</v>
      </c>
      <c r="J612" s="180">
        <f>CE79-(AX79+AY79+AZ79+BA79+BD79+BE79+BF79+BG79+BJ79+BN79+BO79+BP79+BQ79+BR79+CB79+CC79+CD79)</f>
        <v>2658883.0299999993</v>
      </c>
      <c r="K612" s="180">
        <f>CE75-(AW75+AX75+AY75+AZ75+BA75+BB75+BC75+BD75+BE75+BF75+BG75+BH75+BI75+BJ75+BK75+BL75+BM75+BN75+BO75+BP75+BQ75+BR75+BS75+BT75+BU75+BV75+BW75+BX75+CB75+CC75+CD75)</f>
        <v>2267582175.8299999</v>
      </c>
      <c r="L612" s="197">
        <f>CE80-(AW80+AX80+AY80+AZ80+BA80+BB80+BC80+BD80+BE80+BF80+BG80+BH80+BI80+BJ80+BK80+BL80+BM80+BN80+BO80+BP80+BQ80+BR80+BS80+BT80+BU80+BV80+BW80+BX80+BY80+BZ80+CA80+CB80+CC80+CD80)</f>
        <v>821.06999999999994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21970604.079999998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22062364.23</v>
      </c>
      <c r="D615" s="266">
        <f>SUM(C614:C615)</f>
        <v>44032968.310000002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581489.84000000008</v>
      </c>
      <c r="D616" s="180">
        <f>(D615/D612)*AX76</f>
        <v>145191.84381220592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532707.35000000009</v>
      </c>
      <c r="D618" s="180">
        <f>(D615/D612)*BG76</f>
        <v>51004.01190251259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6666433.5800000001</v>
      </c>
      <c r="D619" s="180">
        <f>(D615/D612)*BN76</f>
        <v>946696.19219903776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119693927.56488952</v>
      </c>
      <c r="D620" s="180">
        <f>(D615/D612)*CC76</f>
        <v>1227963.0378433648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134212.37000000002</v>
      </c>
      <c r="D621" s="180">
        <f>(D615/D612)*BP76</f>
        <v>73235.0898151125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239530.77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130292391.65046175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80063.81</v>
      </c>
      <c r="D624" s="180">
        <f>(D615/D612)*BD76</f>
        <v>120918.11468322968</v>
      </c>
      <c r="E624" s="180">
        <f>(E623/E612)*SUM(C624:D624)</f>
        <v>63889.600336586518</v>
      </c>
      <c r="F624" s="180">
        <f>SUM(C624:E624)</f>
        <v>264871.52501981618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6351357.5299999993</v>
      </c>
      <c r="D625" s="180">
        <f>(D615/D612)*AY76</f>
        <v>889190.61560602672</v>
      </c>
      <c r="E625" s="180">
        <f>(E623/E612)*SUM(C625:D625)</f>
        <v>2301678.2627078779</v>
      </c>
      <c r="F625" s="180">
        <f>(F624/F612)*AY64</f>
        <v>4474.9439006018656</v>
      </c>
      <c r="G625" s="180">
        <f>SUM(C625:F625)</f>
        <v>9546701.3522145059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959478.21</v>
      </c>
      <c r="D627" s="180">
        <f>(D615/D612)*BO76</f>
        <v>131297.42011683097</v>
      </c>
      <c r="E627" s="180">
        <f>(E623/E612)*SUM(C627:D627)</f>
        <v>346743.71426629921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132988.09</v>
      </c>
      <c r="D628" s="180">
        <f>(D615/D612)*AZ76</f>
        <v>634408.64156100317</v>
      </c>
      <c r="E628" s="180">
        <f>(E623/E612)*SUM(C628:D628)</f>
        <v>243945.67101648572</v>
      </c>
      <c r="F628" s="180">
        <f>(F624/F612)*AZ64</f>
        <v>12.055634647402984</v>
      </c>
      <c r="G628" s="180">
        <f>(G625/G612)*AZ77</f>
        <v>0</v>
      </c>
      <c r="H628" s="180">
        <f>SUM(C626:G628)</f>
        <v>2448873.8025952671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6417578.629999999</v>
      </c>
      <c r="D629" s="180">
        <f>(D615/D612)*BF76</f>
        <v>388973.04830579454</v>
      </c>
      <c r="E629" s="180">
        <f>(E623/E612)*SUM(C629:D629)</f>
        <v>2163716.2997751189</v>
      </c>
      <c r="F629" s="180">
        <f>(F624/F612)*BF64</f>
        <v>1771.029303748141</v>
      </c>
      <c r="G629" s="180">
        <f>(G625/G612)*BF77</f>
        <v>0</v>
      </c>
      <c r="H629" s="180">
        <f>(H628/H612)*BF60</f>
        <v>101587.92882768756</v>
      </c>
      <c r="I629" s="180">
        <f>SUM(C629:H629)</f>
        <v>9073626.9362123497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902273.38000000012</v>
      </c>
      <c r="D630" s="180">
        <f>(D615/D612)*BA76</f>
        <v>579909.04661456624</v>
      </c>
      <c r="E630" s="180">
        <f>(E623/E612)*SUM(C630:D630)</f>
        <v>471166.96196221787</v>
      </c>
      <c r="F630" s="180">
        <f>(F624/F612)*BA64</f>
        <v>336.25338484886782</v>
      </c>
      <c r="G630" s="180">
        <f>(G625/G612)*BA77</f>
        <v>0</v>
      </c>
      <c r="H630" s="180">
        <f>(H628/H612)*BA60</f>
        <v>6012.1562107859218</v>
      </c>
      <c r="I630" s="180">
        <f>(I629/I612)*BA78</f>
        <v>133468.6052780092</v>
      </c>
      <c r="J630" s="180">
        <f>SUM(C630:I630)</f>
        <v>2093166.403450428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25.76</v>
      </c>
      <c r="D631" s="180">
        <f>(D615/D612)*AW76</f>
        <v>0</v>
      </c>
      <c r="E631" s="180">
        <f>(E623/E612)*SUM(C631:D631)</f>
        <v>8.1887767134503768</v>
      </c>
      <c r="F631" s="180">
        <f>(F624/F612)*AW64</f>
        <v>7.9126256380510684E-2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1831396.5099999998</v>
      </c>
      <c r="D633" s="180">
        <f>(D615/D612)*BC76</f>
        <v>316314.24741723901</v>
      </c>
      <c r="E633" s="180">
        <f>(E623/E612)*SUM(C633:D633)</f>
        <v>682729.96263839887</v>
      </c>
      <c r="F633" s="180">
        <f>(F624/F612)*BC64</f>
        <v>55.487010836403215</v>
      </c>
      <c r="G633" s="180">
        <f>(G625/G612)*BC77</f>
        <v>0</v>
      </c>
      <c r="H633" s="180">
        <f>(H628/H612)*BC60</f>
        <v>37754.006185789658</v>
      </c>
      <c r="I633" s="180">
        <f>(I629/I612)*BC78</f>
        <v>72801.108516594701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45399.369999999995</v>
      </c>
      <c r="D635" s="180">
        <f>(D615/D612)*BK76</f>
        <v>142948.95661287341</v>
      </c>
      <c r="E635" s="180">
        <f>(E623/E612)*SUM(C635:D635)</f>
        <v>59873.540022703557</v>
      </c>
      <c r="F635" s="180">
        <f>(F624/F612)*BK64</f>
        <v>2.6839957904785101</v>
      </c>
      <c r="G635" s="180">
        <f>(G625/G612)*BK77</f>
        <v>0</v>
      </c>
      <c r="H635" s="180">
        <f>(H628/H612)*BK60</f>
        <v>186.78543567490243</v>
      </c>
      <c r="I635" s="180">
        <f>(I629/I612)*BK78</f>
        <v>32900.328036696003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170170.56</v>
      </c>
      <c r="D636" s="180">
        <f>(D615/D612)*BH76</f>
        <v>601480.81092474936</v>
      </c>
      <c r="E636" s="180">
        <f>(E623/E612)*SUM(C636:D636)</f>
        <v>245298.16681407791</v>
      </c>
      <c r="F636" s="180">
        <f>(F624/F612)*BH64</f>
        <v>7.277864734284277</v>
      </c>
      <c r="G636" s="180">
        <f>(G625/G612)*BH77</f>
        <v>0</v>
      </c>
      <c r="H636" s="180">
        <f>(H628/H612)*BH60</f>
        <v>0</v>
      </c>
      <c r="I636" s="180">
        <f>(I629/I612)*BH78</f>
        <v>138433.44125129536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52093.87</v>
      </c>
      <c r="D637" s="180">
        <f>(D615/D612)*BL76</f>
        <v>247721.21374358656</v>
      </c>
      <c r="E637" s="180">
        <f>(E623/E612)*SUM(C637:D637)</f>
        <v>95307.405904528583</v>
      </c>
      <c r="F637" s="180">
        <f>(F624/F612)*BL64</f>
        <v>0.2884606652443229</v>
      </c>
      <c r="G637" s="180">
        <f>(G625/G612)*BL77</f>
        <v>0</v>
      </c>
      <c r="H637" s="180">
        <f>(H628/H612)*BL60</f>
        <v>0</v>
      </c>
      <c r="I637" s="180">
        <f>(I629/I612)*BL78</f>
        <v>57014.12159225595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1009436.1999999998</v>
      </c>
      <c r="D639" s="180">
        <f>(D615/D612)*BS76</f>
        <v>345155.55466962449</v>
      </c>
      <c r="E639" s="180">
        <f>(E623/E612)*SUM(C639:D639)</f>
        <v>430607.50841888611</v>
      </c>
      <c r="F639" s="180">
        <f>(F624/F612)*BS64</f>
        <v>289.18779130839101</v>
      </c>
      <c r="G639" s="180">
        <f>(G625/G612)*BS77</f>
        <v>0</v>
      </c>
      <c r="H639" s="180">
        <f>(H628/H612)*BS60</f>
        <v>9222.5308864483086</v>
      </c>
      <c r="I639" s="180">
        <f>(I629/I612)*BS78</f>
        <v>79439.061616038103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662414.46</v>
      </c>
      <c r="D640" s="180">
        <f>(D615/D612)*BT76</f>
        <v>249844.4477335916</v>
      </c>
      <c r="E640" s="180">
        <f>(E623/E612)*SUM(C640:D640)</f>
        <v>289995.5163154701</v>
      </c>
      <c r="F640" s="180">
        <f>(F624/F612)*BT64</f>
        <v>9.0400212079011766</v>
      </c>
      <c r="G640" s="180">
        <f>(G625/G612)*BT77</f>
        <v>0</v>
      </c>
      <c r="H640" s="180">
        <f>(H628/H612)*BT60</f>
        <v>12969.913689676037</v>
      </c>
      <c r="I640" s="180">
        <f>(I629/I612)*BT78</f>
        <v>57502.793188222939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5754693.6000000006</v>
      </c>
      <c r="D642" s="180">
        <f>(D615/D612)*BV76</f>
        <v>778722.62152110238</v>
      </c>
      <c r="E642" s="180">
        <f>(E623/E612)*SUM(C642:D642)</f>
        <v>2076890.0083102079</v>
      </c>
      <c r="F642" s="180">
        <f>(F624/F612)*BV64</f>
        <v>20.394208964502393</v>
      </c>
      <c r="G642" s="180">
        <f>(G625/G612)*BV77</f>
        <v>0</v>
      </c>
      <c r="H642" s="180">
        <f>(H628/H612)*BV60</f>
        <v>41559.759437665794</v>
      </c>
      <c r="I642" s="180">
        <f>(I629/I612)*BV78</f>
        <v>179226.41972843109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8449119.6199999992</v>
      </c>
      <c r="D643" s="180">
        <f>(D615/D612)*BW76</f>
        <v>369531.84369231004</v>
      </c>
      <c r="E643" s="180">
        <f>(E623/E612)*SUM(C643:D643)</f>
        <v>2803337.2573726187</v>
      </c>
      <c r="F643" s="180">
        <f>(F624/F612)*BW64</f>
        <v>41.180547505461931</v>
      </c>
      <c r="G643" s="180">
        <f>(G625/G612)*BW77</f>
        <v>0</v>
      </c>
      <c r="H643" s="180">
        <f>(H628/H612)*BW60</f>
        <v>6315.682543757639</v>
      </c>
      <c r="I643" s="180">
        <f>(I629/I612)*BW78</f>
        <v>85049.371227010401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28521318.143251505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15159991.629999997</v>
      </c>
      <c r="D645" s="180">
        <f>(D615/D612)*BY76</f>
        <v>812245.05535064684</v>
      </c>
      <c r="E645" s="180">
        <f>(E623/E612)*SUM(C645:D645)</f>
        <v>5077371.1114408839</v>
      </c>
      <c r="F645" s="180">
        <f>(F624/F612)*BY64</f>
        <v>393.99306737167541</v>
      </c>
      <c r="G645" s="180">
        <f>(G625/G612)*BY77</f>
        <v>0</v>
      </c>
      <c r="H645" s="180">
        <f>(H628/H612)*BY60</f>
        <v>123838.74385246032</v>
      </c>
      <c r="I645" s="180">
        <f>(I629/I612)*BY78</f>
        <v>186941.75459839634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6755839.1999999993</v>
      </c>
      <c r="D647" s="180">
        <f>(D615/D612)*CA76</f>
        <v>57052.603729128357</v>
      </c>
      <c r="E647" s="180">
        <f>(E623/E612)*SUM(C647:D647)</f>
        <v>2165731.7450944879</v>
      </c>
      <c r="F647" s="180">
        <f>(F624/F612)*CA64</f>
        <v>3.4979580062499198</v>
      </c>
      <c r="G647" s="180">
        <f>(G625/G612)*CA77</f>
        <v>0</v>
      </c>
      <c r="H647" s="180">
        <f>(H628/H612)*CA60</f>
        <v>14032.255855077043</v>
      </c>
      <c r="I647" s="180">
        <f>(I629/I612)*CA78</f>
        <v>13130.906461383081</v>
      </c>
      <c r="J647" s="180">
        <f>(J630/J612)*CA79</f>
        <v>0</v>
      </c>
      <c r="K647" s="180">
        <v>0</v>
      </c>
      <c r="L647" s="180">
        <f>SUM(C645:K647)</f>
        <v>30366572.497407839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226615590.21488953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20645484.670000002</v>
      </c>
      <c r="D668" s="180">
        <f>(D615/D612)*C76</f>
        <v>2895546.6181692849</v>
      </c>
      <c r="E668" s="180">
        <f>(E623/E612)*SUM(C668:D668)</f>
        <v>7483394.75245215</v>
      </c>
      <c r="F668" s="180">
        <f>(F624/F612)*C64</f>
        <v>6281.9610298470707</v>
      </c>
      <c r="G668" s="180">
        <f>(G625/G612)*C77</f>
        <v>0</v>
      </c>
      <c r="H668" s="180">
        <f>(H628/H612)*C60</f>
        <v>158277.30855502043</v>
      </c>
      <c r="I668" s="180">
        <f>(I629/I612)*C78</f>
        <v>666422.72766848654</v>
      </c>
      <c r="J668" s="180">
        <f>(J630/J612)*C79</f>
        <v>386042.8780759091</v>
      </c>
      <c r="K668" s="180">
        <f>(K644/K612)*C75</f>
        <v>1359536.3975072966</v>
      </c>
      <c r="L668" s="180">
        <f>(L647/L612)*C80</f>
        <v>3767205.0794523768</v>
      </c>
      <c r="M668" s="180">
        <f t="shared" ref="M668:M713" si="20">ROUND(SUM(D668:L668),0)</f>
        <v>16722708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90745554.299999997</v>
      </c>
      <c r="D670" s="180">
        <f>(D615/D612)*E76</f>
        <v>9572627.9153377041</v>
      </c>
      <c r="E670" s="180">
        <f>(E623/E612)*SUM(C670:D670)</f>
        <v>31889875.561359823</v>
      </c>
      <c r="F670" s="180">
        <f>(F624/F612)*E64</f>
        <v>32293.043231819171</v>
      </c>
      <c r="G670" s="180">
        <f>(G625/G612)*E77</f>
        <v>9003732.6580072232</v>
      </c>
      <c r="H670" s="180">
        <f>(H628/H612)*E60</f>
        <v>790569.35649402405</v>
      </c>
      <c r="I670" s="180">
        <f>(I629/I612)*E78</f>
        <v>2203182.2130801161</v>
      </c>
      <c r="J670" s="180">
        <f>(J630/J612)*E79</f>
        <v>1610030.8650695938</v>
      </c>
      <c r="K670" s="180">
        <f>(K644/K612)*E75</f>
        <v>5670084.0411356091</v>
      </c>
      <c r="L670" s="180">
        <f>(L647/L612)*E80</f>
        <v>16182043.102921585</v>
      </c>
      <c r="M670" s="180">
        <f t="shared" si="20"/>
        <v>76954439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276137.03999999998</v>
      </c>
      <c r="D672" s="180">
        <f>(D615/D612)*G76</f>
        <v>1160299.1479686736</v>
      </c>
      <c r="E672" s="180">
        <f>(E623/E612)*SUM(C672:D672)</f>
        <v>456624.81391286111</v>
      </c>
      <c r="F672" s="180">
        <f>(F624/F612)*G64</f>
        <v>102.36738258884648</v>
      </c>
      <c r="G672" s="180">
        <f>(G625/G612)*G77</f>
        <v>0</v>
      </c>
      <c r="H672" s="180">
        <f>(H628/H612)*G60</f>
        <v>0</v>
      </c>
      <c r="I672" s="180">
        <f>(I629/I612)*G78</f>
        <v>267047.92740984878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1884074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4698344.47</v>
      </c>
      <c r="D673" s="180">
        <f>(D615/D612)*H76</f>
        <v>1573164.9886553809</v>
      </c>
      <c r="E673" s="180">
        <f>(E623/E612)*SUM(C673:D673)</f>
        <v>1993633.1759790746</v>
      </c>
      <c r="F673" s="180">
        <f>(F624/F612)*H64</f>
        <v>134.13064619973585</v>
      </c>
      <c r="G673" s="180">
        <f>(G625/G612)*H77</f>
        <v>338824.23900536163</v>
      </c>
      <c r="H673" s="180">
        <f>(H628/H612)*H60</f>
        <v>36691.664020388649</v>
      </c>
      <c r="I673" s="180">
        <f>(I629/I612)*H78</f>
        <v>362070.80771337432</v>
      </c>
      <c r="J673" s="180">
        <f>(J630/J612)*H79</f>
        <v>60587.925403050271</v>
      </c>
      <c r="K673" s="180">
        <f>(K644/K612)*H75</f>
        <v>213373.93982102367</v>
      </c>
      <c r="L673" s="180">
        <f>(L647/L612)*H80</f>
        <v>555132.02672864881</v>
      </c>
      <c r="M673" s="180">
        <f t="shared" si="20"/>
        <v>5133613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2992992.53</v>
      </c>
      <c r="D675" s="180">
        <f>(D615/D612)*J76</f>
        <v>315578.01389454032</v>
      </c>
      <c r="E675" s="180">
        <f>(E623/E612)*SUM(C675:D675)</f>
        <v>1051752.5397768423</v>
      </c>
      <c r="F675" s="180">
        <f>(F624/F612)*J64</f>
        <v>390.01199688081647</v>
      </c>
      <c r="G675" s="180">
        <f>(G625/G612)*J77</f>
        <v>0</v>
      </c>
      <c r="H675" s="180">
        <f>(H628/H612)*J60</f>
        <v>18748.58810586833</v>
      </c>
      <c r="I675" s="180">
        <f>(I629/I612)*J78</f>
        <v>72631.661148930463</v>
      </c>
      <c r="J675" s="180">
        <f>(J630/J612)*J79</f>
        <v>0</v>
      </c>
      <c r="K675" s="180">
        <f>(K644/K612)*J75</f>
        <v>128559.59428086018</v>
      </c>
      <c r="L675" s="180">
        <f>(L647/L612)*J80</f>
        <v>492998.66197820712</v>
      </c>
      <c r="M675" s="180">
        <f t="shared" si="20"/>
        <v>2080659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204144.45520192166</v>
      </c>
      <c r="H676" s="180">
        <f>(H628/H612)*K60</f>
        <v>0</v>
      </c>
      <c r="I676" s="180">
        <f>(I629/I612)*K78</f>
        <v>0</v>
      </c>
      <c r="J676" s="180">
        <f>(J630/J612)*K79</f>
        <v>36504.734901875316</v>
      </c>
      <c r="K676" s="180">
        <f>(K644/K612)*K75</f>
        <v>0</v>
      </c>
      <c r="L676" s="180">
        <f>(L647/L612)*K80</f>
        <v>0</v>
      </c>
      <c r="M676" s="180">
        <f t="shared" si="20"/>
        <v>240649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8613.82</v>
      </c>
      <c r="D680" s="180">
        <f>(D615/D612)*O76</f>
        <v>0</v>
      </c>
      <c r="E680" s="180">
        <f>(E623/E612)*SUM(C680:D680)</f>
        <v>2738.2239374942983</v>
      </c>
      <c r="F680" s="180">
        <f>(F624/F612)*O64</f>
        <v>0</v>
      </c>
      <c r="G680" s="180">
        <f>(G625/G612)*O77</f>
        <v>0</v>
      </c>
      <c r="H680" s="180">
        <f>(H628/H612)*O60</f>
        <v>11.674089729681402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369.84145684786733</v>
      </c>
      <c r="M680" s="180">
        <f t="shared" si="20"/>
        <v>3120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31171176.239999998</v>
      </c>
      <c r="D681" s="180">
        <f>(D615/D612)*P76</f>
        <v>3669870.1528209294</v>
      </c>
      <c r="E681" s="180">
        <f>(E623/E612)*SUM(C681:D681)</f>
        <v>11075525.985006841</v>
      </c>
      <c r="F681" s="180">
        <f>(F624/F612)*P64</f>
        <v>27632.129898354437</v>
      </c>
      <c r="G681" s="180">
        <f>(G625/G612)*P77</f>
        <v>0</v>
      </c>
      <c r="H681" s="180">
        <f>(H628/H612)*P60</f>
        <v>161277.54961554855</v>
      </c>
      <c r="I681" s="180">
        <f>(I629/I612)*P78</f>
        <v>844636.6782995807</v>
      </c>
      <c r="J681" s="180">
        <f>(J630/J612)*P79</f>
        <v>0</v>
      </c>
      <c r="K681" s="180">
        <f>(K644/K612)*P75</f>
        <v>3757540.5396352136</v>
      </c>
      <c r="L681" s="180">
        <f>(L647/L612)*P80</f>
        <v>1913559.6977308656</v>
      </c>
      <c r="M681" s="180">
        <f t="shared" si="20"/>
        <v>21450043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15437030.480000002</v>
      </c>
      <c r="D682" s="180">
        <f>(D615/D612)*Q76</f>
        <v>1580274.5870014422</v>
      </c>
      <c r="E682" s="180">
        <f>(E623/E612)*SUM(C682:D682)</f>
        <v>5409585.0721406257</v>
      </c>
      <c r="F682" s="180">
        <f>(F624/F612)*Q64</f>
        <v>3356.1960380829141</v>
      </c>
      <c r="G682" s="180">
        <f>(G625/G612)*Q77</f>
        <v>0</v>
      </c>
      <c r="H682" s="180">
        <f>(H628/H612)*Q60</f>
        <v>125729.9463886687</v>
      </c>
      <c r="I682" s="180">
        <f>(I629/I612)*Q78</f>
        <v>363707.11289066938</v>
      </c>
      <c r="J682" s="180">
        <f>(J630/J612)*Q79</f>
        <v>0</v>
      </c>
      <c r="K682" s="180">
        <f>(K644/K612)*Q75</f>
        <v>438883.48372242332</v>
      </c>
      <c r="L682" s="180">
        <f>(L647/L612)*Q80</f>
        <v>2923596.7163823908</v>
      </c>
      <c r="M682" s="180">
        <f t="shared" si="20"/>
        <v>10845133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820726.08000000007</v>
      </c>
      <c r="D683" s="180">
        <f>(D615/D612)*R76</f>
        <v>102448.78715775193</v>
      </c>
      <c r="E683" s="180">
        <f>(E623/E612)*SUM(C683:D683)</f>
        <v>293465.5611267098</v>
      </c>
      <c r="F683" s="180">
        <f>(F624/F612)*R64</f>
        <v>433.32689528868525</v>
      </c>
      <c r="G683" s="180">
        <f>(G625/G612)*R77</f>
        <v>0</v>
      </c>
      <c r="H683" s="180">
        <f>(H628/H612)*R60</f>
        <v>8428.6927848299729</v>
      </c>
      <c r="I683" s="180">
        <f>(I629/I612)*R78</f>
        <v>23579.036771704177</v>
      </c>
      <c r="J683" s="180">
        <f>(J630/J612)*R79</f>
        <v>0</v>
      </c>
      <c r="K683" s="180">
        <f>(K644/K612)*R75</f>
        <v>478658.99827051547</v>
      </c>
      <c r="L683" s="180">
        <f>(L647/L612)*R80</f>
        <v>224493.76430665547</v>
      </c>
      <c r="M683" s="180">
        <f t="shared" si="20"/>
        <v>1131508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21433767.509999987</v>
      </c>
      <c r="D684" s="180">
        <f>(D615/D612)*S76</f>
        <v>2064993.4008404186</v>
      </c>
      <c r="E684" s="180">
        <f>(E623/E612)*SUM(C684:D684)</f>
        <v>7469957.5365538774</v>
      </c>
      <c r="F684" s="180">
        <f>(F624/F612)*S64</f>
        <v>57471.882902625955</v>
      </c>
      <c r="G684" s="180">
        <f>(G625/G612)*S77</f>
        <v>0</v>
      </c>
      <c r="H684" s="180">
        <f>(H628/H612)*S60</f>
        <v>37100.257160927496</v>
      </c>
      <c r="I684" s="180">
        <f>(I629/I612)*S78</f>
        <v>475267.26945794263</v>
      </c>
      <c r="J684" s="180">
        <f>(J630/J612)*S79</f>
        <v>0</v>
      </c>
      <c r="K684" s="180">
        <f>(K644/K612)*S75</f>
        <v>1441195.1954985026</v>
      </c>
      <c r="L684" s="180">
        <f>(L647/L612)*S80</f>
        <v>0</v>
      </c>
      <c r="M684" s="180">
        <f t="shared" si="20"/>
        <v>11545986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5240222.79</v>
      </c>
      <c r="D685" s="180">
        <f>(D615/D612)*T76</f>
        <v>430408.46631545544</v>
      </c>
      <c r="E685" s="180">
        <f>(E623/E612)*SUM(C685:D685)</f>
        <v>1802621.629746889</v>
      </c>
      <c r="F685" s="180">
        <f>(F624/F612)*T64</f>
        <v>4162.2162630372759</v>
      </c>
      <c r="G685" s="180">
        <f>(G625/G612)*T77</f>
        <v>0</v>
      </c>
      <c r="H685" s="180">
        <f>(H628/H612)*T60</f>
        <v>29909.017887443752</v>
      </c>
      <c r="I685" s="180">
        <f>(I629/I612)*T78</f>
        <v>99060.392374171846</v>
      </c>
      <c r="J685" s="180">
        <f>(J630/J612)*T79</f>
        <v>0</v>
      </c>
      <c r="K685" s="180">
        <f>(K644/K612)*T75</f>
        <v>260178.74192692159</v>
      </c>
      <c r="L685" s="180">
        <f>(L647/L612)*T80</f>
        <v>778886.1081216085</v>
      </c>
      <c r="M685" s="180">
        <f t="shared" si="20"/>
        <v>3405227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18547680.569999997</v>
      </c>
      <c r="D686" s="180">
        <f>(D615/D612)*U76</f>
        <v>1292534.2585422753</v>
      </c>
      <c r="E686" s="180">
        <f>(E623/E612)*SUM(C686:D686)</f>
        <v>6306952.2196358629</v>
      </c>
      <c r="F686" s="180">
        <f>(F624/F612)*U64</f>
        <v>23953.317805846382</v>
      </c>
      <c r="G686" s="180">
        <f>(G625/G612)*U77</f>
        <v>0</v>
      </c>
      <c r="H686" s="180">
        <f>(H628/H612)*U60</f>
        <v>93346.021478532508</v>
      </c>
      <c r="I686" s="180">
        <f>(I629/I612)*U78</f>
        <v>297482.41688725189</v>
      </c>
      <c r="J686" s="180">
        <f>(J630/J612)*U79</f>
        <v>0</v>
      </c>
      <c r="K686" s="180">
        <f>(K644/K612)*U75</f>
        <v>2424270.5902784951</v>
      </c>
      <c r="L686" s="180">
        <f>(L647/L612)*U80</f>
        <v>369.84145684786733</v>
      </c>
      <c r="M686" s="180">
        <f t="shared" si="20"/>
        <v>10438909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19357643.82</v>
      </c>
      <c r="D687" s="180">
        <f>(D615/D612)*V76</f>
        <v>1033032.0874843941</v>
      </c>
      <c r="E687" s="180">
        <f>(E623/E612)*SUM(C687:D687)</f>
        <v>6481936.8029006924</v>
      </c>
      <c r="F687" s="180">
        <f>(F624/F612)*V64</f>
        <v>39256.291987802368</v>
      </c>
      <c r="G687" s="180">
        <f>(G625/G612)*V77</f>
        <v>0</v>
      </c>
      <c r="H687" s="180">
        <f>(H628/H612)*V60</f>
        <v>59841.383954346857</v>
      </c>
      <c r="I687" s="180">
        <f>(I629/I612)*V78</f>
        <v>237756.85640512517</v>
      </c>
      <c r="J687" s="180">
        <f>(J630/J612)*V79</f>
        <v>0</v>
      </c>
      <c r="K687" s="180">
        <f>(K644/K612)*V75</f>
        <v>3202842.0688130874</v>
      </c>
      <c r="L687" s="180">
        <f>(L647/L612)*V80</f>
        <v>366143.04227938864</v>
      </c>
      <c r="M687" s="180">
        <f t="shared" si="20"/>
        <v>11420809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1214274.9900000002</v>
      </c>
      <c r="D688" s="180">
        <f>(D615/D612)*W76</f>
        <v>167682.98431242577</v>
      </c>
      <c r="E688" s="180">
        <f>(E623/E612)*SUM(C688:D688)</f>
        <v>439306.88194940402</v>
      </c>
      <c r="F688" s="180">
        <f>(F624/F612)*W64</f>
        <v>315.24548664669993</v>
      </c>
      <c r="G688" s="180">
        <f>(G625/G612)*W77</f>
        <v>0</v>
      </c>
      <c r="H688" s="180">
        <f>(H628/H612)*W60</f>
        <v>10705.140282117845</v>
      </c>
      <c r="I688" s="180">
        <f>(I629/I612)*W78</f>
        <v>38592.972769933011</v>
      </c>
      <c r="J688" s="180">
        <f>(J630/J612)*W79</f>
        <v>0</v>
      </c>
      <c r="K688" s="180">
        <f>(K644/K612)*W75</f>
        <v>141322.70927145504</v>
      </c>
      <c r="L688" s="180">
        <f>(L647/L612)*W80</f>
        <v>0</v>
      </c>
      <c r="M688" s="180">
        <f t="shared" si="20"/>
        <v>797926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2167594.27</v>
      </c>
      <c r="D689" s="180">
        <f>(D615/D612)*X76</f>
        <v>153425.93813572158</v>
      </c>
      <c r="E689" s="180">
        <f>(E623/E612)*SUM(C689:D689)</f>
        <v>737822.83508655068</v>
      </c>
      <c r="F689" s="180">
        <f>(F624/F612)*X64</f>
        <v>1461.979716286522</v>
      </c>
      <c r="G689" s="180">
        <f>(G625/G612)*X77</f>
        <v>0</v>
      </c>
      <c r="H689" s="180">
        <f>(H628/H612)*X60</f>
        <v>16297.029262635238</v>
      </c>
      <c r="I689" s="180">
        <f>(I629/I612)*X78</f>
        <v>35311.65119080335</v>
      </c>
      <c r="J689" s="180">
        <f>(J630/J612)*X79</f>
        <v>0</v>
      </c>
      <c r="K689" s="180">
        <f>(K644/K612)*X75</f>
        <v>1034047.2783665964</v>
      </c>
      <c r="L689" s="180">
        <f>(L647/L612)*X80</f>
        <v>0</v>
      </c>
      <c r="M689" s="180">
        <f t="shared" si="20"/>
        <v>1978367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10425138.599999996</v>
      </c>
      <c r="D690" s="180">
        <f>(D615/D612)*Y76</f>
        <v>1468715.0626191832</v>
      </c>
      <c r="E690" s="180">
        <f>(E623/E612)*SUM(C690:D690)</f>
        <v>3780904.9652811494</v>
      </c>
      <c r="F690" s="180">
        <f>(F624/F612)*Y64</f>
        <v>1006.736168799156</v>
      </c>
      <c r="G690" s="180">
        <f>(G625/G612)*Y77</f>
        <v>0</v>
      </c>
      <c r="H690" s="180">
        <f>(H628/H612)*Y60</f>
        <v>86341.56764072369</v>
      </c>
      <c r="I690" s="180">
        <f>(I629/I612)*Y78</f>
        <v>338031.20007002569</v>
      </c>
      <c r="J690" s="180">
        <f>(J630/J612)*Y79</f>
        <v>0</v>
      </c>
      <c r="K690" s="180">
        <f>(K644/K612)*Y75</f>
        <v>629027.46801694541</v>
      </c>
      <c r="L690" s="180">
        <f>(L647/L612)*Y80</f>
        <v>380197.01763960754</v>
      </c>
      <c r="M690" s="180">
        <f t="shared" si="20"/>
        <v>6684224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59647.51</v>
      </c>
      <c r="D691" s="180">
        <f>(D615/D612)*Z76</f>
        <v>0</v>
      </c>
      <c r="E691" s="180">
        <f>(E623/E612)*SUM(C691:D691)</f>
        <v>18961.185594072147</v>
      </c>
      <c r="F691" s="180">
        <f>(F624/F612)*Z64</f>
        <v>7.0648443196884534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2926.2522594642182</v>
      </c>
      <c r="L691" s="180">
        <f>(L647/L612)*Z80</f>
        <v>0</v>
      </c>
      <c r="M691" s="180">
        <f t="shared" si="20"/>
        <v>21895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1708507.6</v>
      </c>
      <c r="D692" s="180">
        <f>(D615/D612)*AA76</f>
        <v>397619.82410637871</v>
      </c>
      <c r="E692" s="180">
        <f>(E623/E612)*SUM(C692:D692)</f>
        <v>669511.14930440765</v>
      </c>
      <c r="F692" s="180">
        <f>(F624/F612)*AA64</f>
        <v>2597.7739423471635</v>
      </c>
      <c r="G692" s="180">
        <f>(G625/G612)*AA77</f>
        <v>0</v>
      </c>
      <c r="H692" s="180">
        <f>(H628/H612)*AA60</f>
        <v>6922.7352097010717</v>
      </c>
      <c r="I692" s="180">
        <f>(I629/I612)*AA78</f>
        <v>91513.942857384449</v>
      </c>
      <c r="J692" s="180">
        <f>(J630/J612)*AA79</f>
        <v>0</v>
      </c>
      <c r="K692" s="180">
        <f>(K644/K612)*AA75</f>
        <v>270783.8822594076</v>
      </c>
      <c r="L692" s="180">
        <f>(L647/L612)*AA80</f>
        <v>0</v>
      </c>
      <c r="M692" s="180">
        <f t="shared" si="20"/>
        <v>1438949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23047537.239999998</v>
      </c>
      <c r="D693" s="180">
        <f>(D615/D612)*AB76</f>
        <v>777109.74509741249</v>
      </c>
      <c r="E693" s="180">
        <f>(E623/E612)*SUM(C693:D693)</f>
        <v>7573552.5791048687</v>
      </c>
      <c r="F693" s="180">
        <f>(F624/F612)*AB64</f>
        <v>45375.394257108688</v>
      </c>
      <c r="G693" s="180">
        <f>(G625/G612)*AB77</f>
        <v>0</v>
      </c>
      <c r="H693" s="180">
        <f>(H628/H612)*AB60</f>
        <v>65853.540165132799</v>
      </c>
      <c r="I693" s="180">
        <f>(I629/I612)*AB78</f>
        <v>178855.20916013184</v>
      </c>
      <c r="J693" s="180">
        <f>(J630/J612)*AB79</f>
        <v>0</v>
      </c>
      <c r="K693" s="180">
        <f>(K644/K612)*AB75</f>
        <v>2187814.299321021</v>
      </c>
      <c r="L693" s="180">
        <f>(L647/L612)*AB80</f>
        <v>0</v>
      </c>
      <c r="M693" s="180">
        <f t="shared" si="20"/>
        <v>10828561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7839448.9100000011</v>
      </c>
      <c r="D694" s="180">
        <f>(D615/D612)*AC76</f>
        <v>143493.500810425</v>
      </c>
      <c r="E694" s="180">
        <f>(E623/E612)*SUM(C694:D694)</f>
        <v>2537675.9673315152</v>
      </c>
      <c r="F694" s="180">
        <f>(F624/F612)*AC64</f>
        <v>4335.7367030077194</v>
      </c>
      <c r="G694" s="180">
        <f>(G625/G612)*AC77</f>
        <v>0</v>
      </c>
      <c r="H694" s="180">
        <f>(H628/H612)*AC60</f>
        <v>69355.767084037216</v>
      </c>
      <c r="I694" s="180">
        <f>(I629/I612)*AC78</f>
        <v>33025.657267174021</v>
      </c>
      <c r="J694" s="180">
        <f>(J630/J612)*AC79</f>
        <v>0</v>
      </c>
      <c r="K694" s="180">
        <f>(K644/K612)*AC75</f>
        <v>957461.83122237981</v>
      </c>
      <c r="L694" s="180">
        <f>(L647/L612)*AC80</f>
        <v>5917.4633095658774</v>
      </c>
      <c r="M694" s="180">
        <f t="shared" si="20"/>
        <v>3751266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8365658.6299999999</v>
      </c>
      <c r="D696" s="180">
        <f>(D615/D612)*AE76</f>
        <v>1808515.5256958453</v>
      </c>
      <c r="E696" s="180">
        <f>(E623/E612)*SUM(C696:D696)</f>
        <v>3234240.6989421886</v>
      </c>
      <c r="F696" s="180">
        <f>(F624/F612)*AE64</f>
        <v>205.17690156524773</v>
      </c>
      <c r="G696" s="180">
        <f>(G625/G612)*AE77</f>
        <v>0</v>
      </c>
      <c r="H696" s="180">
        <f>(H628/H612)*AE60</f>
        <v>80679.634121828174</v>
      </c>
      <c r="I696" s="180">
        <f>(I629/I612)*AE78</f>
        <v>416237.76391728228</v>
      </c>
      <c r="J696" s="180">
        <f>(J630/J612)*AE79</f>
        <v>0</v>
      </c>
      <c r="K696" s="180">
        <f>(K644/K612)*AE75</f>
        <v>474628.8273623854</v>
      </c>
      <c r="L696" s="180">
        <f>(L647/L612)*AE80</f>
        <v>369.84145684786733</v>
      </c>
      <c r="M696" s="180">
        <f t="shared" si="20"/>
        <v>6014877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17577106.500000004</v>
      </c>
      <c r="D698" s="180">
        <f>(D615/D612)*AG76</f>
        <v>1886326.7402921764</v>
      </c>
      <c r="E698" s="180">
        <f>(E623/E612)*SUM(C698:D698)</f>
        <v>6187178.1398253348</v>
      </c>
      <c r="F698" s="180">
        <f>(F624/F612)*AG64</f>
        <v>6024.1776387748441</v>
      </c>
      <c r="G698" s="180">
        <f>(G625/G612)*AG77</f>
        <v>0</v>
      </c>
      <c r="H698" s="180">
        <f>(H628/H612)*AG60</f>
        <v>151751.49239612857</v>
      </c>
      <c r="I698" s="180">
        <f>(I629/I612)*AG78</f>
        <v>434146.35552796419</v>
      </c>
      <c r="J698" s="180">
        <f>(J630/J612)*AG79</f>
        <v>0</v>
      </c>
      <c r="K698" s="180">
        <f>(K644/K612)*AG75</f>
        <v>3221299.914485829</v>
      </c>
      <c r="L698" s="180">
        <f>(L647/L612)*AG80</f>
        <v>2551536.2107934365</v>
      </c>
      <c r="M698" s="180">
        <f t="shared" si="20"/>
        <v>14438263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8130390.1300000008</v>
      </c>
      <c r="D701" s="180">
        <f>(D615/D612)*AJ76</f>
        <v>2429496.1468876279</v>
      </c>
      <c r="E701" s="180">
        <f>(E623/E612)*SUM(C701:D701)</f>
        <v>3356853.6817104663</v>
      </c>
      <c r="F701" s="180">
        <f>(F624/F612)*AJ64</f>
        <v>650.78400140055862</v>
      </c>
      <c r="G701" s="180">
        <f>(G625/G612)*AJ77</f>
        <v>0</v>
      </c>
      <c r="H701" s="180">
        <f>(H628/H612)*AJ60</f>
        <v>67441.216368369453</v>
      </c>
      <c r="I701" s="180">
        <f>(I629/I612)*AJ78</f>
        <v>559159.17185011238</v>
      </c>
      <c r="J701" s="180">
        <f>(J630/J612)*AJ79</f>
        <v>0</v>
      </c>
      <c r="K701" s="180">
        <f>(K644/K612)*AJ75</f>
        <v>216651.45180411142</v>
      </c>
      <c r="L701" s="180">
        <f>(L647/L612)*AJ80</f>
        <v>219685.8253676332</v>
      </c>
      <c r="M701" s="180">
        <f t="shared" si="20"/>
        <v>6849938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594520.19999999995</v>
      </c>
      <c r="D709" s="180">
        <f>(D615/D612)*AR76</f>
        <v>0</v>
      </c>
      <c r="E709" s="180">
        <f>(E623/E612)*SUM(C709:D709)</f>
        <v>188990.41806816228</v>
      </c>
      <c r="F709" s="180">
        <f>(F624/F612)*AR64</f>
        <v>1.3119415901661458</v>
      </c>
      <c r="G709" s="180">
        <f>(G625/G612)*AR77</f>
        <v>0</v>
      </c>
      <c r="H709" s="180">
        <f>(H628/H612)*AR60</f>
        <v>3432.1823805263316</v>
      </c>
      <c r="I709" s="180">
        <f>(I629/I612)*AR78</f>
        <v>0</v>
      </c>
      <c r="J709" s="180">
        <f>(J630/J612)*AR79</f>
        <v>0</v>
      </c>
      <c r="K709" s="180">
        <f>(K644/K612)*AR75</f>
        <v>10230.63799196481</v>
      </c>
      <c r="L709" s="180">
        <f>(L647/L612)*AR80</f>
        <v>1109.5243705436019</v>
      </c>
      <c r="M709" s="180">
        <f t="shared" si="20"/>
        <v>203764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1041370.19</v>
      </c>
      <c r="D713" s="180">
        <f>(D615/D612)*AV76</f>
        <v>0</v>
      </c>
      <c r="E713" s="180">
        <f>(E623/E612)*SUM(C713:D713)</f>
        <v>331038.35256030253</v>
      </c>
      <c r="F713" s="180">
        <f>(F624/F612)*AV64</f>
        <v>5.8750631028240514</v>
      </c>
      <c r="G713" s="180">
        <f>(G625/G612)*AV77</f>
        <v>0</v>
      </c>
      <c r="H713" s="180">
        <f>(H628/H612)*AV60</f>
        <v>16682.274223714721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2958.7316547829387</v>
      </c>
      <c r="M713" s="180">
        <f t="shared" si="20"/>
        <v>350685</v>
      </c>
      <c r="N713" s="199" t="s">
        <v>741</v>
      </c>
    </row>
    <row r="715" spans="1:83" ht="12.65" customHeight="1" x14ac:dyDescent="0.35">
      <c r="C715" s="180">
        <f>SUM(C614:C647)+SUM(C668:C713)</f>
        <v>540162159.30488944</v>
      </c>
      <c r="D715" s="180">
        <f>SUM(D616:D647)+SUM(D668:D713)</f>
        <v>44032968.309999987</v>
      </c>
      <c r="E715" s="180">
        <f>SUM(E624:E647)+SUM(E668:E713)</f>
        <v>130292391.65046169</v>
      </c>
      <c r="F715" s="180">
        <f>SUM(F625:F648)+SUM(F668:F713)</f>
        <v>264871.52501981612</v>
      </c>
      <c r="G715" s="180">
        <f>SUM(G626:G647)+SUM(G668:G713)</f>
        <v>9546701.3522145059</v>
      </c>
      <c r="H715" s="180">
        <f>SUM(H629:H647)+SUM(H668:H713)</f>
        <v>2448873.8025952671</v>
      </c>
      <c r="I715" s="180">
        <f>SUM(I630:I647)+SUM(I668:I713)</f>
        <v>9073626.9362123441</v>
      </c>
      <c r="J715" s="180">
        <f>SUM(J631:J647)+SUM(J668:J713)</f>
        <v>2093166.4034504285</v>
      </c>
      <c r="K715" s="180">
        <f>SUM(K668:K713)</f>
        <v>28521318.143251505</v>
      </c>
      <c r="L715" s="180">
        <f>SUM(L668:L713)</f>
        <v>30366572.497407846</v>
      </c>
      <c r="M715" s="180">
        <f>SUM(M668:M713)</f>
        <v>226615592</v>
      </c>
      <c r="N715" s="198" t="s">
        <v>742</v>
      </c>
    </row>
    <row r="716" spans="1:83" ht="12.65" customHeight="1" x14ac:dyDescent="0.35">
      <c r="C716" s="180">
        <f>CE71</f>
        <v>540162159.30488968</v>
      </c>
      <c r="D716" s="180">
        <f>D615</f>
        <v>44032968.310000002</v>
      </c>
      <c r="E716" s="180">
        <f>E623</f>
        <v>130292391.65046175</v>
      </c>
      <c r="F716" s="180">
        <f>F624</f>
        <v>264871.52501981618</v>
      </c>
      <c r="G716" s="180">
        <f>G625</f>
        <v>9546701.3522145059</v>
      </c>
      <c r="H716" s="180">
        <f>H628</f>
        <v>2448873.8025952671</v>
      </c>
      <c r="I716" s="180">
        <f>I629</f>
        <v>9073626.9362123497</v>
      </c>
      <c r="J716" s="180">
        <f>J630</f>
        <v>2093166.403450428</v>
      </c>
      <c r="K716" s="180">
        <f>K644</f>
        <v>28521318.143251505</v>
      </c>
      <c r="L716" s="180">
        <f>L647</f>
        <v>30366572.497407839</v>
      </c>
      <c r="M716" s="180">
        <f>C648</f>
        <v>226615590.21488953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159*2021*A</v>
      </c>
      <c r="B722" s="276">
        <f>ROUND(C165,0)</f>
        <v>15962390</v>
      </c>
      <c r="C722" s="276">
        <f>ROUND(C166,0)</f>
        <v>16903</v>
      </c>
      <c r="D722" s="276">
        <f>ROUND(C167,0)</f>
        <v>-301303</v>
      </c>
      <c r="E722" s="276">
        <f>ROUND(C168,0)</f>
        <v>0</v>
      </c>
      <c r="F722" s="276">
        <f>ROUND(C169,0)</f>
        <v>0</v>
      </c>
      <c r="G722" s="276">
        <f>ROUND(C170,0)</f>
        <v>4101430</v>
      </c>
      <c r="H722" s="276">
        <f>ROUND(C171+C172,0)</f>
        <v>1354063</v>
      </c>
      <c r="I722" s="276">
        <f>ROUND(C175,0)</f>
        <v>1442220</v>
      </c>
      <c r="J722" s="276">
        <f>ROUND(C176,0)</f>
        <v>4571026</v>
      </c>
      <c r="K722" s="276">
        <f>ROUND(C179,0)</f>
        <v>0</v>
      </c>
      <c r="L722" s="276">
        <f>ROUND(C180,0)</f>
        <v>10935</v>
      </c>
      <c r="M722" s="276">
        <f>ROUND(C183,0)</f>
        <v>207341</v>
      </c>
      <c r="N722" s="276">
        <f>ROUND(C184,0)</f>
        <v>20289427</v>
      </c>
      <c r="O722" s="276">
        <f>ROUND(C185,0)</f>
        <v>0</v>
      </c>
      <c r="P722" s="276">
        <f>ROUND(C188,0)</f>
        <v>244640</v>
      </c>
      <c r="Q722" s="276">
        <f>ROUND(C189,0)</f>
        <v>1310021</v>
      </c>
      <c r="R722" s="276">
        <f>ROUND(B195,0)</f>
        <v>3679314</v>
      </c>
      <c r="S722" s="276">
        <f>ROUND(C195,0)</f>
        <v>0</v>
      </c>
      <c r="T722" s="276">
        <f>ROUND(D195,0)</f>
        <v>0</v>
      </c>
      <c r="U722" s="276">
        <f>ROUND(B196,0)</f>
        <v>4959466</v>
      </c>
      <c r="V722" s="276">
        <f>ROUND(C196,0)</f>
        <v>0</v>
      </c>
      <c r="W722" s="276">
        <f>ROUND(D196,0)</f>
        <v>0</v>
      </c>
      <c r="X722" s="276">
        <f>ROUND(B197,0)</f>
        <v>182438375</v>
      </c>
      <c r="Y722" s="276">
        <f>ROUND(C197,0)</f>
        <v>761363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44093977</v>
      </c>
      <c r="AE722" s="276">
        <f>ROUND(C199,0)</f>
        <v>7350</v>
      </c>
      <c r="AF722" s="276">
        <f>ROUND(D199,0)</f>
        <v>0</v>
      </c>
      <c r="AG722" s="276">
        <f>ROUND(B200,0)</f>
        <v>117458893</v>
      </c>
      <c r="AH722" s="276">
        <f>ROUND(C200,0)</f>
        <v>4441109</v>
      </c>
      <c r="AI722" s="276">
        <f>ROUND(D200,0)</f>
        <v>-161088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1558898</v>
      </c>
      <c r="AN722" s="276">
        <f>ROUND(C202,0)</f>
        <v>0</v>
      </c>
      <c r="AO722" s="276">
        <f>ROUND(D202,0)</f>
        <v>0</v>
      </c>
      <c r="AP722" s="276">
        <f>ROUND(B203,0)</f>
        <v>13440548</v>
      </c>
      <c r="AQ722" s="276">
        <f>ROUND(C203,0)</f>
        <v>-5208837</v>
      </c>
      <c r="AR722" s="276">
        <f>ROUND(D203,0)</f>
        <v>-11992285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109949503</v>
      </c>
      <c r="AZ722" s="276">
        <f>ROUND(C210,0)</f>
        <v>7310445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42533085</v>
      </c>
      <c r="BF722" s="276">
        <f>ROUND(C212,0)</f>
        <v>339865</v>
      </c>
      <c r="BG722" s="276">
        <f>ROUND(D212,0)</f>
        <v>0</v>
      </c>
      <c r="BH722" s="276">
        <f>ROUND(B213,0)</f>
        <v>108783601</v>
      </c>
      <c r="BI722" s="276">
        <f>ROUND(C213,0)</f>
        <v>3864268</v>
      </c>
      <c r="BJ722" s="276">
        <f>ROUND(D213,0)</f>
        <v>-1935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5737918</v>
      </c>
      <c r="BO722" s="276">
        <f>ROUND(C215,0)</f>
        <v>158050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992195293</v>
      </c>
      <c r="BU722" s="276">
        <f>ROUND(C224,0)</f>
        <v>315957379</v>
      </c>
      <c r="BV722" s="276">
        <f>ROUND(C225,0)</f>
        <v>11671450</v>
      </c>
      <c r="BW722" s="276">
        <f>ROUND(C226,0)</f>
        <v>90581525</v>
      </c>
      <c r="BX722" s="276">
        <f>ROUND(C227,0)</f>
        <v>281168087</v>
      </c>
      <c r="BY722" s="276">
        <f>ROUND(C228,0)</f>
        <v>3724702</v>
      </c>
      <c r="BZ722" s="276">
        <f>ROUND(C231,0)</f>
        <v>1301</v>
      </c>
      <c r="CA722" s="276">
        <f>ROUND(C233,0)</f>
        <v>13187671</v>
      </c>
      <c r="CB722" s="276">
        <f>ROUND(C234,0)</f>
        <v>11139120</v>
      </c>
      <c r="CC722" s="276">
        <f>ROUND(C238+C239,0)</f>
        <v>0</v>
      </c>
      <c r="CD722" s="276">
        <f>D221</f>
        <v>7357368.3799999999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159*2021*A</v>
      </c>
      <c r="B726" s="276">
        <f>ROUND(C111,0)</f>
        <v>17702</v>
      </c>
      <c r="C726" s="276">
        <f>ROUND(C112,0)</f>
        <v>0</v>
      </c>
      <c r="D726" s="276">
        <f>ROUND(C113,0)</f>
        <v>0</v>
      </c>
      <c r="E726" s="276">
        <f>ROUND(C114,0)</f>
        <v>2115</v>
      </c>
      <c r="F726" s="276">
        <f>ROUND(D111,0)</f>
        <v>108362</v>
      </c>
      <c r="G726" s="276">
        <f>ROUND(D112,0)</f>
        <v>0</v>
      </c>
      <c r="H726" s="276">
        <f>ROUND(D113,0)</f>
        <v>0</v>
      </c>
      <c r="I726" s="276">
        <f>ROUND(D114,0)</f>
        <v>5029</v>
      </c>
      <c r="J726" s="276">
        <f>ROUND(C116,0)</f>
        <v>42</v>
      </c>
      <c r="K726" s="276">
        <f>ROUND(C117,0)</f>
        <v>57</v>
      </c>
      <c r="L726" s="276">
        <f>ROUND(C118,0)</f>
        <v>167</v>
      </c>
      <c r="M726" s="276">
        <f>ROUND(C119,0)</f>
        <v>9</v>
      </c>
      <c r="N726" s="276">
        <f>ROUND(C120,0)</f>
        <v>37</v>
      </c>
      <c r="O726" s="276">
        <f>ROUND(C121,0)</f>
        <v>0</v>
      </c>
      <c r="P726" s="276">
        <f>ROUND(C122,0)</f>
        <v>18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372</v>
      </c>
      <c r="W726" s="276">
        <f>ROUND(C129,0)</f>
        <v>36</v>
      </c>
      <c r="X726" s="276">
        <f>ROUND(B138,0)</f>
        <v>8870</v>
      </c>
      <c r="Y726" s="276">
        <f>ROUND(B139,0)</f>
        <v>64228</v>
      </c>
      <c r="Z726" s="276">
        <f>ROUND(B140,0)</f>
        <v>197605</v>
      </c>
      <c r="AA726" s="276">
        <f>ROUND(B141,0)</f>
        <v>818261094</v>
      </c>
      <c r="AB726" s="276">
        <f>ROUND(B142,0)</f>
        <v>392293300</v>
      </c>
      <c r="AC726" s="276">
        <f>ROUND(C138,0)</f>
        <v>3400</v>
      </c>
      <c r="AD726" s="276">
        <f>ROUND(C139,0)</f>
        <v>19988</v>
      </c>
      <c r="AE726" s="276">
        <f>ROUND(C140,0)</f>
        <v>79024</v>
      </c>
      <c r="AF726" s="276">
        <f>ROUND(C141,0)</f>
        <v>240079088</v>
      </c>
      <c r="AG726" s="276">
        <f>ROUND(C142,0)</f>
        <v>156881219</v>
      </c>
      <c r="AH726" s="276">
        <f>ROUND(D138,0)</f>
        <v>5432</v>
      </c>
      <c r="AI726" s="276">
        <f>ROUND(D139,0)</f>
        <v>24146</v>
      </c>
      <c r="AJ726" s="276">
        <f>ROUND(D140,0)</f>
        <v>153045</v>
      </c>
      <c r="AK726" s="276">
        <f>ROUND(D141,0)</f>
        <v>356235898</v>
      </c>
      <c r="AL726" s="276">
        <f>ROUND(D142,0)</f>
        <v>303831576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159*2021*A</v>
      </c>
      <c r="B730" s="276">
        <f>ROUND(C250,0)</f>
        <v>13999</v>
      </c>
      <c r="C730" s="276">
        <f>ROUND(C251,0)</f>
        <v>0</v>
      </c>
      <c r="D730" s="276">
        <f>ROUND(C252,0)</f>
        <v>300207223</v>
      </c>
      <c r="E730" s="276">
        <f>ROUND(C253,0)</f>
        <v>231448259</v>
      </c>
      <c r="F730" s="276">
        <f>ROUND(C254,0)</f>
        <v>0</v>
      </c>
      <c r="G730" s="276">
        <f>ROUND(C255,0)</f>
        <v>5167279</v>
      </c>
      <c r="H730" s="276">
        <f>ROUND(C256,0)</f>
        <v>0</v>
      </c>
      <c r="I730" s="276">
        <f>ROUND(C257,0)</f>
        <v>10341350</v>
      </c>
      <c r="J730" s="276">
        <f>ROUND(C258,0)</f>
        <v>457780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57549571</v>
      </c>
      <c r="O730" s="276">
        <f>ROUND(C267,0)</f>
        <v>3679314</v>
      </c>
      <c r="P730" s="276">
        <f>ROUND(C268,0)</f>
        <v>4959466</v>
      </c>
      <c r="Q730" s="276">
        <f>ROUND(C269,0)</f>
        <v>183199739</v>
      </c>
      <c r="R730" s="276">
        <f>ROUND(C270,0)</f>
        <v>0</v>
      </c>
      <c r="S730" s="276">
        <f>ROUND(C271,0)</f>
        <v>44101328</v>
      </c>
      <c r="T730" s="276">
        <f>ROUND(C272,0)</f>
        <v>122061091</v>
      </c>
      <c r="U730" s="276">
        <f>ROUND(C273,0)</f>
        <v>1558898</v>
      </c>
      <c r="V730" s="276">
        <f>ROUND(C274,0)</f>
        <v>20223996</v>
      </c>
      <c r="W730" s="276">
        <f>ROUND(C275,0)</f>
        <v>0</v>
      </c>
      <c r="X730" s="276">
        <f>ROUND(C276,0)</f>
        <v>278678669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43107524</v>
      </c>
      <c r="AC730" s="276">
        <f>ROUND(C286,0)</f>
        <v>5256430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18111395</v>
      </c>
      <c r="AI730" s="276">
        <f>ROUND(C306,0)</f>
        <v>20725445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44985537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473224</v>
      </c>
      <c r="AX730" s="276">
        <f>ROUND(C325,0)</f>
        <v>387888</v>
      </c>
      <c r="AY730" s="276">
        <f>ROUND(C326,0)</f>
        <v>27194306</v>
      </c>
      <c r="AZ730" s="276">
        <f>ROUND(C327,0)</f>
        <v>0</v>
      </c>
      <c r="BA730" s="276">
        <f>ROUND(C328,0)</f>
        <v>0</v>
      </c>
      <c r="BB730" s="276">
        <f>ROUND(C332,0)</f>
        <v>179880262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2290.89</v>
      </c>
      <c r="BJ730" s="276">
        <f>ROUND(C359,0)</f>
        <v>1414577124</v>
      </c>
      <c r="BK730" s="276">
        <f>ROUND(C360,0)</f>
        <v>853006096</v>
      </c>
      <c r="BL730" s="276">
        <f>ROUND(C364,0)</f>
        <v>1695298435</v>
      </c>
      <c r="BM730" s="276">
        <f>ROUND(C365,0)</f>
        <v>24326792</v>
      </c>
      <c r="BN730" s="276">
        <f>ROUND(C366,0)</f>
        <v>0</v>
      </c>
      <c r="BO730" s="276">
        <f>ROUND(C370,0)</f>
        <v>57560703</v>
      </c>
      <c r="BP730" s="276">
        <f>ROUND(C371,0)</f>
        <v>0</v>
      </c>
      <c r="BQ730" s="276">
        <f>ROUND(C378,0)</f>
        <v>221783250</v>
      </c>
      <c r="BR730" s="276">
        <f>ROUND(C379,0)</f>
        <v>21133483</v>
      </c>
      <c r="BS730" s="276">
        <f>ROUND(C380,0)</f>
        <v>8339337</v>
      </c>
      <c r="BT730" s="276">
        <f>ROUND(C381,0)</f>
        <v>88534771</v>
      </c>
      <c r="BU730" s="276">
        <f>ROUND(C382,0)</f>
        <v>3418760</v>
      </c>
      <c r="BV730" s="276">
        <f>ROUND(C383,0)</f>
        <v>42768087</v>
      </c>
      <c r="BW730" s="276">
        <f>ROUND(C384,0)</f>
        <v>11672630</v>
      </c>
      <c r="BX730" s="276">
        <f>ROUND(C385,0)</f>
        <v>6013247</v>
      </c>
      <c r="BY730" s="276">
        <f>ROUND(C386,0)</f>
        <v>10935</v>
      </c>
      <c r="BZ730" s="276">
        <f>ROUND(C387,0)</f>
        <v>20496768</v>
      </c>
      <c r="CA730" s="276">
        <f>ROUND(C388,0)</f>
        <v>1554662</v>
      </c>
      <c r="CB730" s="276">
        <f>C363</f>
        <v>7357368.3799999999</v>
      </c>
      <c r="CC730" s="276">
        <f>ROUND(C389,0)</f>
        <v>171996936</v>
      </c>
      <c r="CD730" s="276">
        <f>ROUND(C392,0)</f>
        <v>9093778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159*2021*6010*A</v>
      </c>
      <c r="B734" s="276">
        <f>ROUND(C59,0)</f>
        <v>19985</v>
      </c>
      <c r="C734" s="276">
        <f>ROUND(C60,2)</f>
        <v>135.58000000000001</v>
      </c>
      <c r="D734" s="276">
        <f>ROUND(C61,0)</f>
        <v>16007826</v>
      </c>
      <c r="E734" s="276">
        <f>ROUND(C62,0)</f>
        <v>1525368</v>
      </c>
      <c r="F734" s="276">
        <f>ROUND(C63,0)</f>
        <v>0</v>
      </c>
      <c r="G734" s="276">
        <f>ROUND(C64,0)</f>
        <v>2045128</v>
      </c>
      <c r="H734" s="276">
        <f>ROUND(C65,0)</f>
        <v>197</v>
      </c>
      <c r="I734" s="276">
        <f>ROUND(C66,0)</f>
        <v>356117</v>
      </c>
      <c r="J734" s="276">
        <f>ROUND(C67,0)</f>
        <v>605822</v>
      </c>
      <c r="K734" s="276">
        <f>ROUND(C68,0)</f>
        <v>5281</v>
      </c>
      <c r="L734" s="276">
        <f>ROUND(C69,0)</f>
        <v>99745</v>
      </c>
      <c r="M734" s="276">
        <f>ROUND(C70,0)</f>
        <v>0</v>
      </c>
      <c r="N734" s="276">
        <f>ROUND(C75,0)</f>
        <v>108089692</v>
      </c>
      <c r="O734" s="276">
        <f>ROUND(C73,0)</f>
        <v>107693518</v>
      </c>
      <c r="P734" s="276">
        <f>IF(C76&gt;0,ROUND(C76,0),0)</f>
        <v>23716</v>
      </c>
      <c r="Q734" s="276">
        <f>IF(C77&gt;0,ROUND(C77,0),0)</f>
        <v>0</v>
      </c>
      <c r="R734" s="276">
        <f>IF(C78&gt;0,ROUND(C78,0),0)</f>
        <v>327124</v>
      </c>
      <c r="S734" s="276">
        <f>IF(C79&gt;0,ROUND(C79,0),0)</f>
        <v>490378</v>
      </c>
      <c r="T734" s="276">
        <f>IF(C80&gt;0,ROUND(C80,2),0)</f>
        <v>101.86</v>
      </c>
      <c r="U734" s="276"/>
      <c r="V734" s="276"/>
      <c r="W734" s="276"/>
      <c r="X734" s="276"/>
      <c r="Y734" s="276">
        <f>IF(M668&lt;&gt;0,ROUND(M668,0),0)</f>
        <v>16722708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159*2021*6030*A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159*2021*6070*A</v>
      </c>
      <c r="B736" s="276">
        <f>ROUND(E59,0)</f>
        <v>85240</v>
      </c>
      <c r="C736" s="278">
        <f>ROUND(E60,2)</f>
        <v>677.2</v>
      </c>
      <c r="D736" s="276">
        <f>ROUND(E61,0)</f>
        <v>67312875</v>
      </c>
      <c r="E736" s="276">
        <f>ROUND(E62,0)</f>
        <v>6414170</v>
      </c>
      <c r="F736" s="276">
        <f>ROUND(E63,0)</f>
        <v>1744337</v>
      </c>
      <c r="G736" s="276">
        <f>ROUND(E64,0)</f>
        <v>10513183</v>
      </c>
      <c r="H736" s="276">
        <f>ROUND(E65,0)</f>
        <v>3732</v>
      </c>
      <c r="I736" s="276">
        <f>ROUND(E66,0)</f>
        <v>3004140</v>
      </c>
      <c r="J736" s="276">
        <f>ROUND(E67,0)</f>
        <v>2002837</v>
      </c>
      <c r="K736" s="276">
        <f>ROUND(E68,0)</f>
        <v>18253</v>
      </c>
      <c r="L736" s="276">
        <f>ROUND(E69,0)</f>
        <v>246557</v>
      </c>
      <c r="M736" s="276">
        <f>ROUND(E70,0)</f>
        <v>514528</v>
      </c>
      <c r="N736" s="276">
        <f>ROUND(E75,0)</f>
        <v>450798993</v>
      </c>
      <c r="O736" s="276">
        <f>ROUND(E73,0)</f>
        <v>417248742</v>
      </c>
      <c r="P736" s="276">
        <f>IF(E76&gt;0,ROUND(E76,0),0)</f>
        <v>78403</v>
      </c>
      <c r="Q736" s="276">
        <f>IF(E77&gt;0,ROUND(E77,0),0)</f>
        <v>966130</v>
      </c>
      <c r="R736" s="276">
        <f>IF(E78&gt;0,ROUND(E78,0),0)</f>
        <v>1081467</v>
      </c>
      <c r="S736" s="276">
        <f>IF(E79&gt;0,ROUND(E79,0),0)</f>
        <v>2045171</v>
      </c>
      <c r="T736" s="278">
        <f>IF(E80&gt;0,ROUND(E80,2),0)</f>
        <v>437.54</v>
      </c>
      <c r="U736" s="276"/>
      <c r="V736" s="277"/>
      <c r="W736" s="276"/>
      <c r="X736" s="276"/>
      <c r="Y736" s="276">
        <f t="shared" si="21"/>
        <v>76954439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159*2021*6100*A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159*2021*6120*A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33326</v>
      </c>
      <c r="H738" s="276">
        <f>ROUND(G65,0)</f>
        <v>0</v>
      </c>
      <c r="I738" s="276">
        <f>ROUND(G66,0)</f>
        <v>47</v>
      </c>
      <c r="J738" s="276">
        <f>ROUND(G67,0)</f>
        <v>242764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9503</v>
      </c>
      <c r="Q738" s="276">
        <f>IF(G77&gt;0,ROUND(G77,0),0)</f>
        <v>0</v>
      </c>
      <c r="R738" s="276">
        <f>IF(G78&gt;0,ROUND(G78,0),0)</f>
        <v>131085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1884074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159*2021*6140*A</v>
      </c>
      <c r="B739" s="276">
        <f>ROUND(H59,0)</f>
        <v>3137</v>
      </c>
      <c r="C739" s="278">
        <f>ROUND(H60,2)</f>
        <v>31.43</v>
      </c>
      <c r="D739" s="276">
        <f>ROUND(H61,0)</f>
        <v>3653629</v>
      </c>
      <c r="E739" s="276">
        <f>ROUND(H62,0)</f>
        <v>348150</v>
      </c>
      <c r="F739" s="276">
        <f>ROUND(H63,0)</f>
        <v>0</v>
      </c>
      <c r="G739" s="276">
        <f>ROUND(H64,0)</f>
        <v>43667</v>
      </c>
      <c r="H739" s="276">
        <f>ROUND(H65,0)</f>
        <v>419</v>
      </c>
      <c r="I739" s="276">
        <f>ROUND(H66,0)</f>
        <v>398024</v>
      </c>
      <c r="J739" s="276">
        <f>ROUND(H67,0)</f>
        <v>329146</v>
      </c>
      <c r="K739" s="276">
        <f>ROUND(H68,0)</f>
        <v>0</v>
      </c>
      <c r="L739" s="276">
        <f>ROUND(H69,0)</f>
        <v>15770</v>
      </c>
      <c r="M739" s="276">
        <f>ROUND(H70,0)</f>
        <v>90461</v>
      </c>
      <c r="N739" s="276">
        <f>ROUND(H75,0)</f>
        <v>16964256</v>
      </c>
      <c r="O739" s="276">
        <f>ROUND(H73,0)</f>
        <v>16836178</v>
      </c>
      <c r="P739" s="276">
        <f>IF(H76&gt;0,ROUND(H76,0),0)</f>
        <v>12885</v>
      </c>
      <c r="Q739" s="276">
        <f>IF(H77&gt;0,ROUND(H77,0),0)</f>
        <v>36357</v>
      </c>
      <c r="R739" s="276">
        <f>IF(H78&gt;0,ROUND(H78,0),0)</f>
        <v>177728</v>
      </c>
      <c r="S739" s="276">
        <f>IF(H79&gt;0,ROUND(H79,0),0)</f>
        <v>76963</v>
      </c>
      <c r="T739" s="278">
        <f>IF(H80&gt;0,ROUND(H80,2),0)</f>
        <v>15.01</v>
      </c>
      <c r="U739" s="276"/>
      <c r="V739" s="277"/>
      <c r="W739" s="276"/>
      <c r="X739" s="276"/>
      <c r="Y739" s="276">
        <f t="shared" si="21"/>
        <v>5133613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159*2021*6150*A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159*2021*6170*A</v>
      </c>
      <c r="B741" s="276">
        <f>ROUND(J59,0)</f>
        <v>5029</v>
      </c>
      <c r="C741" s="278">
        <f>ROUND(J60,2)</f>
        <v>16.059999999999999</v>
      </c>
      <c r="D741" s="276">
        <f>ROUND(J61,0)</f>
        <v>2106981</v>
      </c>
      <c r="E741" s="276">
        <f>ROUND(J62,0)</f>
        <v>200772</v>
      </c>
      <c r="F741" s="276">
        <f>ROUND(J63,0)</f>
        <v>419809</v>
      </c>
      <c r="G741" s="276">
        <f>ROUND(J64,0)</f>
        <v>126971</v>
      </c>
      <c r="H741" s="276">
        <f>ROUND(J65,0)</f>
        <v>475</v>
      </c>
      <c r="I741" s="276">
        <f>ROUND(J66,0)</f>
        <v>52138</v>
      </c>
      <c r="J741" s="276">
        <f>ROUND(J67,0)</f>
        <v>66027</v>
      </c>
      <c r="K741" s="276">
        <f>ROUND(J68,0)</f>
        <v>0</v>
      </c>
      <c r="L741" s="276">
        <f>ROUND(J69,0)</f>
        <v>19820</v>
      </c>
      <c r="M741" s="276">
        <f>ROUND(J70,0)</f>
        <v>0</v>
      </c>
      <c r="N741" s="276">
        <f>ROUND(J75,0)</f>
        <v>10221107</v>
      </c>
      <c r="O741" s="276">
        <f>ROUND(J73,0)</f>
        <v>10220560</v>
      </c>
      <c r="P741" s="276">
        <f>IF(J76&gt;0,ROUND(J76,0),0)</f>
        <v>2585</v>
      </c>
      <c r="Q741" s="276">
        <f>IF(J77&gt;0,ROUND(J77,0),0)</f>
        <v>0</v>
      </c>
      <c r="R741" s="276">
        <f>IF(J78&gt;0,ROUND(J78,0),0)</f>
        <v>35652</v>
      </c>
      <c r="S741" s="276">
        <f>IF(J79&gt;0,ROUND(J79,0),0)</f>
        <v>0</v>
      </c>
      <c r="T741" s="278">
        <f>IF(J80&gt;0,ROUND(J80,2),0)</f>
        <v>13.33</v>
      </c>
      <c r="U741" s="276"/>
      <c r="V741" s="277"/>
      <c r="W741" s="276"/>
      <c r="X741" s="276"/>
      <c r="Y741" s="276">
        <f t="shared" si="21"/>
        <v>2080659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159*2021*6200*A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21905</v>
      </c>
      <c r="R742" s="276">
        <f>IF(K78&gt;0,ROUND(K78,0),0)</f>
        <v>0</v>
      </c>
      <c r="S742" s="276">
        <f>IF(K79&gt;0,ROUND(K79,0),0)</f>
        <v>46371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240649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159*2021*6210*A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159*2021*6330*A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159*2021*6400*A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159*2021*7010*A</v>
      </c>
      <c r="B746" s="276">
        <f>ROUND(O59,0)</f>
        <v>2115</v>
      </c>
      <c r="C746" s="278">
        <f>ROUND(O60,2)</f>
        <v>0.01</v>
      </c>
      <c r="D746" s="276">
        <f>ROUND(O61,0)</f>
        <v>818</v>
      </c>
      <c r="E746" s="276">
        <f>ROUND(O62,0)</f>
        <v>78</v>
      </c>
      <c r="F746" s="276">
        <f>ROUND(O63,0)</f>
        <v>7613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106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0.01</v>
      </c>
      <c r="U746" s="276"/>
      <c r="V746" s="277"/>
      <c r="W746" s="276"/>
      <c r="X746" s="276"/>
      <c r="Y746" s="276">
        <f t="shared" si="21"/>
        <v>3120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159*2021*7020*A</v>
      </c>
      <c r="B747" s="276">
        <f>ROUND(P59,0)</f>
        <v>0</v>
      </c>
      <c r="C747" s="278">
        <f>ROUND(P60,2)</f>
        <v>138.15</v>
      </c>
      <c r="D747" s="276">
        <f>ROUND(P61,0)</f>
        <v>14069060</v>
      </c>
      <c r="E747" s="276">
        <f>ROUND(P62,0)</f>
        <v>1340625</v>
      </c>
      <c r="F747" s="276">
        <f>ROUND(P63,0)</f>
        <v>2432928</v>
      </c>
      <c r="G747" s="276">
        <f>ROUND(P64,0)</f>
        <v>8995796</v>
      </c>
      <c r="H747" s="276">
        <f>ROUND(P65,0)</f>
        <v>63568</v>
      </c>
      <c r="I747" s="276">
        <f>ROUND(P66,0)</f>
        <v>2082161</v>
      </c>
      <c r="J747" s="276">
        <f>ROUND(P67,0)</f>
        <v>767830</v>
      </c>
      <c r="K747" s="276">
        <f>ROUND(P68,0)</f>
        <v>1260502</v>
      </c>
      <c r="L747" s="276">
        <f>ROUND(P69,0)</f>
        <v>158706</v>
      </c>
      <c r="M747" s="276">
        <f>ROUND(P70,0)</f>
        <v>0</v>
      </c>
      <c r="N747" s="276">
        <f>ROUND(P75,0)</f>
        <v>298742572</v>
      </c>
      <c r="O747" s="276">
        <f>ROUND(P73,0)</f>
        <v>133929212</v>
      </c>
      <c r="P747" s="276">
        <f>IF(P76&gt;0,ROUND(P76,0),0)</f>
        <v>30057</v>
      </c>
      <c r="Q747" s="276">
        <f>IF(P77&gt;0,ROUND(P77,0),0)</f>
        <v>0</v>
      </c>
      <c r="R747" s="276">
        <f>IF(P78&gt;0,ROUND(P78,0),0)</f>
        <v>414603</v>
      </c>
      <c r="S747" s="276">
        <f>IF(P79&gt;0,ROUND(P79,0),0)</f>
        <v>0</v>
      </c>
      <c r="T747" s="278">
        <f>IF(P80&gt;0,ROUND(P80,2),0)</f>
        <v>51.74</v>
      </c>
      <c r="U747" s="276"/>
      <c r="V747" s="277"/>
      <c r="W747" s="276"/>
      <c r="X747" s="276"/>
      <c r="Y747" s="276">
        <f t="shared" si="21"/>
        <v>21450043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159*2021*7030*A</v>
      </c>
      <c r="B748" s="276">
        <f>ROUND(Q59,0)</f>
        <v>0</v>
      </c>
      <c r="C748" s="278">
        <f>ROUND(Q60,2)</f>
        <v>107.7</v>
      </c>
      <c r="D748" s="276">
        <f>ROUND(Q61,0)</f>
        <v>12668565</v>
      </c>
      <c r="E748" s="276">
        <f>ROUND(Q62,0)</f>
        <v>1207174</v>
      </c>
      <c r="F748" s="276">
        <f>ROUND(Q63,0)</f>
        <v>0</v>
      </c>
      <c r="G748" s="276">
        <f>ROUND(Q64,0)</f>
        <v>1092629</v>
      </c>
      <c r="H748" s="276">
        <f>ROUND(Q65,0)</f>
        <v>558</v>
      </c>
      <c r="I748" s="276">
        <f>ROUND(Q66,0)</f>
        <v>119123</v>
      </c>
      <c r="J748" s="276">
        <f>ROUND(Q67,0)</f>
        <v>330634</v>
      </c>
      <c r="K748" s="276">
        <f>ROUND(Q68,0)</f>
        <v>0</v>
      </c>
      <c r="L748" s="276">
        <f>ROUND(Q69,0)</f>
        <v>18349</v>
      </c>
      <c r="M748" s="276">
        <f>ROUND(Q70,0)</f>
        <v>0</v>
      </c>
      <c r="N748" s="276">
        <f>ROUND(Q75,0)</f>
        <v>34893351</v>
      </c>
      <c r="O748" s="276">
        <f>ROUND(Q73,0)</f>
        <v>14357955</v>
      </c>
      <c r="P748" s="276">
        <f>IF(Q76&gt;0,ROUND(Q76,0),0)</f>
        <v>12943</v>
      </c>
      <c r="Q748" s="276">
        <f>IF(Q77&gt;0,ROUND(Q77,0),0)</f>
        <v>0</v>
      </c>
      <c r="R748" s="276">
        <f>IF(Q78&gt;0,ROUND(Q78,0),0)</f>
        <v>178531</v>
      </c>
      <c r="S748" s="276">
        <f>IF(Q79&gt;0,ROUND(Q79,0),0)</f>
        <v>0</v>
      </c>
      <c r="T748" s="278">
        <f>IF(Q80&gt;0,ROUND(Q80,2),0)</f>
        <v>79.05</v>
      </c>
      <c r="U748" s="276"/>
      <c r="V748" s="277"/>
      <c r="W748" s="276"/>
      <c r="X748" s="276"/>
      <c r="Y748" s="276">
        <f t="shared" si="21"/>
        <v>10845133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159*2021*7040*A</v>
      </c>
      <c r="B749" s="276">
        <f>ROUND(R59,0)</f>
        <v>0</v>
      </c>
      <c r="C749" s="278">
        <f>ROUND(R60,2)</f>
        <v>7.22</v>
      </c>
      <c r="D749" s="276">
        <f>ROUND(R61,0)</f>
        <v>510050</v>
      </c>
      <c r="E749" s="276">
        <f>ROUND(R62,0)</f>
        <v>48602</v>
      </c>
      <c r="F749" s="276">
        <f>ROUND(R63,0)</f>
        <v>108155</v>
      </c>
      <c r="G749" s="276">
        <f>ROUND(R64,0)</f>
        <v>141072</v>
      </c>
      <c r="H749" s="276">
        <f>ROUND(R65,0)</f>
        <v>0</v>
      </c>
      <c r="I749" s="276">
        <f>ROUND(R66,0)</f>
        <v>1198</v>
      </c>
      <c r="J749" s="276">
        <f>ROUND(R67,0)</f>
        <v>21435</v>
      </c>
      <c r="K749" s="276">
        <f>ROUND(R68,0)</f>
        <v>0</v>
      </c>
      <c r="L749" s="276">
        <f>ROUND(R69,0)</f>
        <v>-9786</v>
      </c>
      <c r="M749" s="276">
        <f>ROUND(R70,0)</f>
        <v>0</v>
      </c>
      <c r="N749" s="276">
        <f>ROUND(R75,0)</f>
        <v>38055696</v>
      </c>
      <c r="O749" s="276">
        <f>ROUND(R73,0)</f>
        <v>18401538</v>
      </c>
      <c r="P749" s="276">
        <f>IF(R76&gt;0,ROUND(R76,0),0)</f>
        <v>839</v>
      </c>
      <c r="Q749" s="276">
        <f>IF(R77&gt;0,ROUND(R77,0),0)</f>
        <v>0</v>
      </c>
      <c r="R749" s="276">
        <f>IF(R78&gt;0,ROUND(R78,0),0)</f>
        <v>11574</v>
      </c>
      <c r="S749" s="276">
        <f>IF(R79&gt;0,ROUND(R79,0),0)</f>
        <v>0</v>
      </c>
      <c r="T749" s="278">
        <f>IF(R80&gt;0,ROUND(R80,2),0)</f>
        <v>6.07</v>
      </c>
      <c r="U749" s="276"/>
      <c r="V749" s="277"/>
      <c r="W749" s="276"/>
      <c r="X749" s="276"/>
      <c r="Y749" s="276">
        <f t="shared" si="21"/>
        <v>1131508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159*2021*7050*A</v>
      </c>
      <c r="B750" s="276"/>
      <c r="C750" s="278">
        <f>ROUND(S60,2)</f>
        <v>31.78</v>
      </c>
      <c r="D750" s="276">
        <f>ROUND(S61,0)</f>
        <v>1640726</v>
      </c>
      <c r="E750" s="276">
        <f>ROUND(S62,0)</f>
        <v>156343</v>
      </c>
      <c r="F750" s="276">
        <f>ROUND(S63,0)</f>
        <v>0</v>
      </c>
      <c r="G750" s="276">
        <f>ROUND(S64,0)</f>
        <v>18710296</v>
      </c>
      <c r="H750" s="276">
        <f>ROUND(S65,0)</f>
        <v>129</v>
      </c>
      <c r="I750" s="276">
        <f>ROUND(S66,0)</f>
        <v>324480</v>
      </c>
      <c r="J750" s="276">
        <f>ROUND(S67,0)</f>
        <v>432049</v>
      </c>
      <c r="K750" s="276">
        <f>ROUND(S68,0)</f>
        <v>158142</v>
      </c>
      <c r="L750" s="276">
        <f>ROUND(S69,0)</f>
        <v>11602</v>
      </c>
      <c r="M750" s="276">
        <f>ROUND(S70,0)</f>
        <v>0</v>
      </c>
      <c r="N750" s="276">
        <f>ROUND(S75,0)</f>
        <v>114581960</v>
      </c>
      <c r="O750" s="276">
        <f>ROUND(S73,0)</f>
        <v>52009991</v>
      </c>
      <c r="P750" s="276">
        <f>IF(S76&gt;0,ROUND(S76,0),0)</f>
        <v>16913</v>
      </c>
      <c r="Q750" s="276">
        <f>IF(S77&gt;0,ROUND(S77,0),0)</f>
        <v>0</v>
      </c>
      <c r="R750" s="276">
        <f>IF(S78&gt;0,ROUND(S78,0),0)</f>
        <v>233293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11545986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159*2021*7060*A</v>
      </c>
      <c r="B751" s="276"/>
      <c r="C751" s="278">
        <f>ROUND(T60,2)</f>
        <v>25.62</v>
      </c>
      <c r="D751" s="276">
        <f>ROUND(T61,0)</f>
        <v>3450102</v>
      </c>
      <c r="E751" s="276">
        <f>ROUND(T62,0)</f>
        <v>328756</v>
      </c>
      <c r="F751" s="276">
        <f>ROUND(T63,0)</f>
        <v>0</v>
      </c>
      <c r="G751" s="276">
        <f>ROUND(T64,0)</f>
        <v>1355033</v>
      </c>
      <c r="H751" s="276">
        <f>ROUND(T65,0)</f>
        <v>585</v>
      </c>
      <c r="I751" s="276">
        <f>ROUND(T66,0)</f>
        <v>4358</v>
      </c>
      <c r="J751" s="276">
        <f>ROUND(T67,0)</f>
        <v>90052</v>
      </c>
      <c r="K751" s="276">
        <f>ROUND(T68,0)</f>
        <v>0</v>
      </c>
      <c r="L751" s="276">
        <f>ROUND(T69,0)</f>
        <v>11337</v>
      </c>
      <c r="M751" s="276">
        <f>ROUND(T70,0)</f>
        <v>0</v>
      </c>
      <c r="N751" s="276">
        <f>ROUND(T75,0)</f>
        <v>20685463</v>
      </c>
      <c r="O751" s="276">
        <f>ROUND(T73,0)</f>
        <v>16652075</v>
      </c>
      <c r="P751" s="276">
        <f>IF(T76&gt;0,ROUND(T76,0),0)</f>
        <v>3525</v>
      </c>
      <c r="Q751" s="276">
        <f>IF(T77&gt;0,ROUND(T77,0),0)</f>
        <v>0</v>
      </c>
      <c r="R751" s="276">
        <f>IF(T78&gt;0,ROUND(T78,0),0)</f>
        <v>48625</v>
      </c>
      <c r="S751" s="276">
        <f>IF(T79&gt;0,ROUND(T79,0),0)</f>
        <v>0</v>
      </c>
      <c r="T751" s="278">
        <f>IF(T80&gt;0,ROUND(T80,2),0)</f>
        <v>21.06</v>
      </c>
      <c r="U751" s="276"/>
      <c r="V751" s="277"/>
      <c r="W751" s="276"/>
      <c r="X751" s="276"/>
      <c r="Y751" s="276">
        <f t="shared" si="21"/>
        <v>3405227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159*2021*7070*A</v>
      </c>
      <c r="B752" s="276">
        <f>ROUND(U59,0)</f>
        <v>0</v>
      </c>
      <c r="C752" s="278">
        <f>ROUND(U60,2)</f>
        <v>79.959999999999994</v>
      </c>
      <c r="D752" s="276">
        <f>ROUND(U61,0)</f>
        <v>6107864</v>
      </c>
      <c r="E752" s="276">
        <f>ROUND(U62,0)</f>
        <v>582012</v>
      </c>
      <c r="F752" s="276">
        <f>ROUND(U63,0)</f>
        <v>111400</v>
      </c>
      <c r="G752" s="276">
        <f>ROUND(U64,0)</f>
        <v>7798138</v>
      </c>
      <c r="H752" s="276">
        <f>ROUND(U65,0)</f>
        <v>2142</v>
      </c>
      <c r="I752" s="276">
        <f>ROUND(U66,0)</f>
        <v>4646005</v>
      </c>
      <c r="J752" s="276">
        <f>ROUND(U67,0)</f>
        <v>270431</v>
      </c>
      <c r="K752" s="276">
        <f>ROUND(U68,0)</f>
        <v>107074</v>
      </c>
      <c r="L752" s="276">
        <f>ROUND(U69,0)</f>
        <v>107228</v>
      </c>
      <c r="M752" s="276">
        <f>ROUND(U70,0)</f>
        <v>1184613</v>
      </c>
      <c r="N752" s="276">
        <f>ROUND(U75,0)</f>
        <v>192741189</v>
      </c>
      <c r="O752" s="276">
        <f>ROUND(U73,0)</f>
        <v>112953203</v>
      </c>
      <c r="P752" s="276">
        <f>IF(U76&gt;0,ROUND(U76,0),0)</f>
        <v>10586</v>
      </c>
      <c r="Q752" s="276">
        <f>IF(U77&gt;0,ROUND(U77,0),0)</f>
        <v>0</v>
      </c>
      <c r="R752" s="276">
        <f>IF(U78&gt;0,ROUND(U78,0),0)</f>
        <v>146024</v>
      </c>
      <c r="S752" s="276">
        <f>IF(U79&gt;0,ROUND(U79,0),0)</f>
        <v>0</v>
      </c>
      <c r="T752" s="278">
        <f>IF(U80&gt;0,ROUND(U80,2),0)</f>
        <v>0.01</v>
      </c>
      <c r="U752" s="276"/>
      <c r="V752" s="277"/>
      <c r="W752" s="276"/>
      <c r="X752" s="276"/>
      <c r="Y752" s="276">
        <f t="shared" si="21"/>
        <v>10438909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159*2021*7110*A</v>
      </c>
      <c r="B753" s="276">
        <f>ROUND(V59,0)</f>
        <v>0</v>
      </c>
      <c r="C753" s="278">
        <f>ROUND(V60,2)</f>
        <v>51.26</v>
      </c>
      <c r="D753" s="276">
        <f>ROUND(V61,0)</f>
        <v>5547269</v>
      </c>
      <c r="E753" s="276">
        <f>ROUND(V62,0)</f>
        <v>528593</v>
      </c>
      <c r="F753" s="276">
        <f>ROUND(V63,0)</f>
        <v>0</v>
      </c>
      <c r="G753" s="276">
        <f>ROUND(V64,0)</f>
        <v>12780108</v>
      </c>
      <c r="H753" s="276">
        <f>ROUND(V65,0)</f>
        <v>714</v>
      </c>
      <c r="I753" s="276">
        <f>ROUND(V66,0)</f>
        <v>130269</v>
      </c>
      <c r="J753" s="276">
        <f>ROUND(V67,0)</f>
        <v>216137</v>
      </c>
      <c r="K753" s="276">
        <f>ROUND(V68,0)</f>
        <v>101760</v>
      </c>
      <c r="L753" s="276">
        <f>ROUND(V69,0)</f>
        <v>65475</v>
      </c>
      <c r="M753" s="276">
        <f>ROUND(V70,0)</f>
        <v>12680</v>
      </c>
      <c r="N753" s="276">
        <f>ROUND(V75,0)</f>
        <v>254641372</v>
      </c>
      <c r="O753" s="276">
        <f>ROUND(V73,0)</f>
        <v>125044087</v>
      </c>
      <c r="P753" s="276">
        <f>IF(V76&gt;0,ROUND(V76,0),0)</f>
        <v>8461</v>
      </c>
      <c r="Q753" s="276">
        <f>IF(V77&gt;0,ROUND(V77,0),0)</f>
        <v>0</v>
      </c>
      <c r="R753" s="276">
        <f>IF(V78&gt;0,ROUND(V78,0),0)</f>
        <v>116707</v>
      </c>
      <c r="S753" s="276">
        <f>IF(V79&gt;0,ROUND(V79,0),0)</f>
        <v>0</v>
      </c>
      <c r="T753" s="278">
        <f>IF(V80&gt;0,ROUND(V80,2),0)</f>
        <v>9.9</v>
      </c>
      <c r="U753" s="276"/>
      <c r="V753" s="277"/>
      <c r="W753" s="276"/>
      <c r="X753" s="276"/>
      <c r="Y753" s="276">
        <f t="shared" si="21"/>
        <v>11420809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159*2021*7120*A</v>
      </c>
      <c r="B754" s="276">
        <f>ROUND(W59,0)</f>
        <v>0</v>
      </c>
      <c r="C754" s="278">
        <f>ROUND(W60,2)</f>
        <v>9.17</v>
      </c>
      <c r="D754" s="276">
        <f>ROUND(W61,0)</f>
        <v>964132</v>
      </c>
      <c r="E754" s="276">
        <f>ROUND(W62,0)</f>
        <v>91871</v>
      </c>
      <c r="F754" s="276">
        <f>ROUND(W63,0)</f>
        <v>0</v>
      </c>
      <c r="G754" s="276">
        <f>ROUND(W64,0)</f>
        <v>102630</v>
      </c>
      <c r="H754" s="276">
        <f>ROUND(W65,0)</f>
        <v>0</v>
      </c>
      <c r="I754" s="276">
        <f>ROUND(W66,0)</f>
        <v>15957</v>
      </c>
      <c r="J754" s="276">
        <f>ROUND(W67,0)</f>
        <v>35084</v>
      </c>
      <c r="K754" s="276">
        <f>ROUND(W68,0)</f>
        <v>0</v>
      </c>
      <c r="L754" s="276">
        <f>ROUND(W69,0)</f>
        <v>4601</v>
      </c>
      <c r="M754" s="276">
        <f>ROUND(W70,0)</f>
        <v>0</v>
      </c>
      <c r="N754" s="276">
        <f>ROUND(W75,0)</f>
        <v>11235836</v>
      </c>
      <c r="O754" s="276">
        <f>ROUND(W73,0)</f>
        <v>5101398</v>
      </c>
      <c r="P754" s="276">
        <f>IF(W76&gt;0,ROUND(W76,0),0)</f>
        <v>1373</v>
      </c>
      <c r="Q754" s="276">
        <f>IF(W77&gt;0,ROUND(W77,0),0)</f>
        <v>0</v>
      </c>
      <c r="R754" s="276">
        <f>IF(W78&gt;0,ROUND(W78,0),0)</f>
        <v>18944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797926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159*2021*7130*A</v>
      </c>
      <c r="B755" s="276">
        <f>ROUND(X59,0)</f>
        <v>0</v>
      </c>
      <c r="C755" s="278">
        <f>ROUND(X60,2)</f>
        <v>13.96</v>
      </c>
      <c r="D755" s="276">
        <f>ROUND(X61,0)</f>
        <v>1421131</v>
      </c>
      <c r="E755" s="276">
        <f>ROUND(X62,0)</f>
        <v>135418</v>
      </c>
      <c r="F755" s="276">
        <f>ROUND(X63,0)</f>
        <v>0</v>
      </c>
      <c r="G755" s="276">
        <f>ROUND(X64,0)</f>
        <v>475956</v>
      </c>
      <c r="H755" s="276">
        <f>ROUND(X65,0)</f>
        <v>0</v>
      </c>
      <c r="I755" s="276">
        <f>ROUND(X66,0)</f>
        <v>97328</v>
      </c>
      <c r="J755" s="276">
        <f>ROUND(X67,0)</f>
        <v>32101</v>
      </c>
      <c r="K755" s="276">
        <f>ROUND(X68,0)</f>
        <v>0</v>
      </c>
      <c r="L755" s="276">
        <f>ROUND(X69,0)</f>
        <v>5661</v>
      </c>
      <c r="M755" s="276">
        <f>ROUND(X70,0)</f>
        <v>0</v>
      </c>
      <c r="N755" s="276">
        <f>ROUND(X75,0)</f>
        <v>82211740</v>
      </c>
      <c r="O755" s="276">
        <f>ROUND(X73,0)</f>
        <v>34025165</v>
      </c>
      <c r="P755" s="276">
        <f>IF(X76&gt;0,ROUND(X76,0),0)</f>
        <v>1257</v>
      </c>
      <c r="Q755" s="276">
        <f>IF(X77&gt;0,ROUND(X77,0),0)</f>
        <v>0</v>
      </c>
      <c r="R755" s="276">
        <f>IF(X78&gt;0,ROUND(X78,0),0)</f>
        <v>17333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1978367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159*2021*7140*A</v>
      </c>
      <c r="B756" s="276">
        <f>ROUND(Y59,0)</f>
        <v>0</v>
      </c>
      <c r="C756" s="278">
        <f>ROUND(Y60,2)</f>
        <v>73.959999999999994</v>
      </c>
      <c r="D756" s="276">
        <f>ROUND(Y61,0)</f>
        <v>7099516</v>
      </c>
      <c r="E756" s="276">
        <f>ROUND(Y62,0)</f>
        <v>676505</v>
      </c>
      <c r="F756" s="276">
        <f>ROUND(Y63,0)</f>
        <v>678095</v>
      </c>
      <c r="G756" s="276">
        <f>ROUND(Y64,0)</f>
        <v>327749</v>
      </c>
      <c r="H756" s="276">
        <f>ROUND(Y65,0)</f>
        <v>3515</v>
      </c>
      <c r="I756" s="276">
        <f>ROUND(Y66,0)</f>
        <v>786367</v>
      </c>
      <c r="J756" s="276">
        <f>ROUND(Y67,0)</f>
        <v>307293</v>
      </c>
      <c r="K756" s="276">
        <f>ROUND(Y68,0)</f>
        <v>531437</v>
      </c>
      <c r="L756" s="276">
        <f>ROUND(Y69,0)</f>
        <v>24262</v>
      </c>
      <c r="M756" s="276">
        <f>ROUND(Y70,0)</f>
        <v>9600</v>
      </c>
      <c r="N756" s="276">
        <f>ROUND(Y75,0)</f>
        <v>50010714</v>
      </c>
      <c r="O756" s="276">
        <f>ROUND(Y73,0)</f>
        <v>14306802</v>
      </c>
      <c r="P756" s="276">
        <f>IF(Y76&gt;0,ROUND(Y76,0),0)</f>
        <v>12029</v>
      </c>
      <c r="Q756" s="276">
        <f>IF(Y77&gt;0,ROUND(Y77,0),0)</f>
        <v>0</v>
      </c>
      <c r="R756" s="276">
        <f>IF(Y78&gt;0,ROUND(Y78,0),0)</f>
        <v>165928</v>
      </c>
      <c r="S756" s="276">
        <f>IF(Y79&gt;0,ROUND(Y79,0),0)</f>
        <v>0</v>
      </c>
      <c r="T756" s="278">
        <f>IF(Y80&gt;0,ROUND(Y80,2),0)</f>
        <v>10.28</v>
      </c>
      <c r="U756" s="276"/>
      <c r="V756" s="277"/>
      <c r="W756" s="276"/>
      <c r="X756" s="276"/>
      <c r="Y756" s="276">
        <f t="shared" si="21"/>
        <v>6684224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159*2021*7150*A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2300</v>
      </c>
      <c r="H757" s="276">
        <f>ROUND(Z65,0)</f>
        <v>0</v>
      </c>
      <c r="I757" s="276">
        <f>ROUND(Z66,0)</f>
        <v>57348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232651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21895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159*2021*7160*A</v>
      </c>
      <c r="B758" s="276">
        <f>ROUND(AA59,0)</f>
        <v>0</v>
      </c>
      <c r="C758" s="278">
        <f>ROUND(AA60,2)</f>
        <v>5.93</v>
      </c>
      <c r="D758" s="276">
        <f>ROUND(AA61,0)</f>
        <v>677496</v>
      </c>
      <c r="E758" s="276">
        <f>ROUND(AA62,0)</f>
        <v>64558</v>
      </c>
      <c r="F758" s="276">
        <f>ROUND(AA63,0)</f>
        <v>0</v>
      </c>
      <c r="G758" s="276">
        <f>ROUND(AA64,0)</f>
        <v>845720</v>
      </c>
      <c r="H758" s="276">
        <f>ROUND(AA65,0)</f>
        <v>0</v>
      </c>
      <c r="I758" s="276">
        <f>ROUND(AA66,0)</f>
        <v>35841</v>
      </c>
      <c r="J758" s="276">
        <f>ROUND(AA67,0)</f>
        <v>83192</v>
      </c>
      <c r="K758" s="276">
        <f>ROUND(AA68,0)</f>
        <v>0</v>
      </c>
      <c r="L758" s="276">
        <f>ROUND(AA69,0)</f>
        <v>1701</v>
      </c>
      <c r="M758" s="276">
        <f>ROUND(AA70,0)</f>
        <v>0</v>
      </c>
      <c r="N758" s="276">
        <f>ROUND(AA75,0)</f>
        <v>21528623</v>
      </c>
      <c r="O758" s="276">
        <f>ROUND(AA73,0)</f>
        <v>3391562</v>
      </c>
      <c r="P758" s="276">
        <f>IF(AA76&gt;0,ROUND(AA76,0),0)</f>
        <v>3257</v>
      </c>
      <c r="Q758" s="276">
        <f>IF(AA77&gt;0,ROUND(AA77,0),0)</f>
        <v>0</v>
      </c>
      <c r="R758" s="276">
        <f>IF(AA78&gt;0,ROUND(AA78,0),0)</f>
        <v>44921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1438949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159*2021*7170*A</v>
      </c>
      <c r="B759" s="276"/>
      <c r="C759" s="278">
        <f>ROUND(AB60,2)</f>
        <v>56.41</v>
      </c>
      <c r="D759" s="276">
        <f>ROUND(AB61,0)</f>
        <v>6679843</v>
      </c>
      <c r="E759" s="276">
        <f>ROUND(AB62,0)</f>
        <v>636515</v>
      </c>
      <c r="F759" s="276">
        <f>ROUND(AB63,0)</f>
        <v>0</v>
      </c>
      <c r="G759" s="276">
        <f>ROUND(AB64,0)</f>
        <v>14772216</v>
      </c>
      <c r="H759" s="276">
        <f>ROUND(AB65,0)</f>
        <v>0</v>
      </c>
      <c r="I759" s="276">
        <f>ROUND(AB66,0)</f>
        <v>147948</v>
      </c>
      <c r="J759" s="276">
        <f>ROUND(AB67,0)</f>
        <v>162591</v>
      </c>
      <c r="K759" s="276">
        <f>ROUND(AB68,0)</f>
        <v>661343</v>
      </c>
      <c r="L759" s="276">
        <f>ROUND(AB69,0)</f>
        <v>27213</v>
      </c>
      <c r="M759" s="276">
        <f>ROUND(AB70,0)</f>
        <v>40131</v>
      </c>
      <c r="N759" s="276">
        <f>ROUND(AB75,0)</f>
        <v>173941775</v>
      </c>
      <c r="O759" s="276">
        <f>ROUND(AB73,0)</f>
        <v>140654302</v>
      </c>
      <c r="P759" s="276">
        <f>IF(AB76&gt;0,ROUND(AB76,0),0)</f>
        <v>6365</v>
      </c>
      <c r="Q759" s="276">
        <f>IF(AB77&gt;0,ROUND(AB77,0),0)</f>
        <v>0</v>
      </c>
      <c r="R759" s="276">
        <f>IF(AB78&gt;0,ROUND(AB78,0),0)</f>
        <v>87794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10828561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159*2021*7180*A</v>
      </c>
      <c r="B760" s="276">
        <f>ROUND(AC59,0)</f>
        <v>0</v>
      </c>
      <c r="C760" s="278">
        <f>ROUND(AC60,2)</f>
        <v>59.41</v>
      </c>
      <c r="D760" s="276">
        <f>ROUND(AC61,0)</f>
        <v>5513402</v>
      </c>
      <c r="E760" s="276">
        <f>ROUND(AC62,0)</f>
        <v>525366</v>
      </c>
      <c r="F760" s="276">
        <f>ROUND(AC63,0)</f>
        <v>14</v>
      </c>
      <c r="G760" s="276">
        <f>ROUND(AC64,0)</f>
        <v>1411524</v>
      </c>
      <c r="H760" s="276">
        <f>ROUND(AC65,0)</f>
        <v>62</v>
      </c>
      <c r="I760" s="276">
        <f>ROUND(AC66,0)</f>
        <v>55673</v>
      </c>
      <c r="J760" s="276">
        <f>ROUND(AC67,0)</f>
        <v>30022</v>
      </c>
      <c r="K760" s="276">
        <f>ROUND(AC68,0)</f>
        <v>279359</v>
      </c>
      <c r="L760" s="276">
        <f>ROUND(AC69,0)</f>
        <v>24027</v>
      </c>
      <c r="M760" s="276">
        <f>ROUND(AC70,0)</f>
        <v>0</v>
      </c>
      <c r="N760" s="276">
        <f>ROUND(AC75,0)</f>
        <v>76122828</v>
      </c>
      <c r="O760" s="276">
        <f>ROUND(AC73,0)</f>
        <v>66514572</v>
      </c>
      <c r="P760" s="276">
        <f>IF(AC76&gt;0,ROUND(AC76,0),0)</f>
        <v>1175</v>
      </c>
      <c r="Q760" s="276">
        <f>IF(AC77&gt;0,ROUND(AC77,0),0)</f>
        <v>0</v>
      </c>
      <c r="R760" s="276">
        <f>IF(AC78&gt;0,ROUND(AC78,0),0)</f>
        <v>16211</v>
      </c>
      <c r="S760" s="276">
        <f>IF(AC79&gt;0,ROUND(AC79,0),0)</f>
        <v>0</v>
      </c>
      <c r="T760" s="278">
        <f>IF(AC80&gt;0,ROUND(AC80,2),0)</f>
        <v>0.16</v>
      </c>
      <c r="U760" s="276"/>
      <c r="V760" s="277"/>
      <c r="W760" s="276"/>
      <c r="X760" s="276"/>
      <c r="Y760" s="276">
        <f t="shared" si="21"/>
        <v>3751266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159*2021*7190*A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159*2021*7200*A</v>
      </c>
      <c r="B762" s="276">
        <f>ROUND(AE59,0)</f>
        <v>0</v>
      </c>
      <c r="C762" s="278">
        <f>ROUND(AE60,2)</f>
        <v>69.11</v>
      </c>
      <c r="D762" s="276">
        <f>ROUND(AE61,0)</f>
        <v>6971632</v>
      </c>
      <c r="E762" s="276">
        <f>ROUND(AE62,0)</f>
        <v>664319</v>
      </c>
      <c r="F762" s="276">
        <f>ROUND(AE63,0)</f>
        <v>205688</v>
      </c>
      <c r="G762" s="276">
        <f>ROUND(AE64,0)</f>
        <v>66797</v>
      </c>
      <c r="H762" s="276">
        <f>ROUND(AE65,0)</f>
        <v>1858</v>
      </c>
      <c r="I762" s="276">
        <f>ROUND(AE66,0)</f>
        <v>24558</v>
      </c>
      <c r="J762" s="276">
        <f>ROUND(AE67,0)</f>
        <v>378387</v>
      </c>
      <c r="K762" s="276">
        <f>ROUND(AE68,0)</f>
        <v>61030</v>
      </c>
      <c r="L762" s="276">
        <f>ROUND(AE69,0)</f>
        <v>7387</v>
      </c>
      <c r="M762" s="276">
        <f>ROUND(AE70,0)</f>
        <v>15997</v>
      </c>
      <c r="N762" s="276">
        <f>ROUND(AE75,0)</f>
        <v>37735278</v>
      </c>
      <c r="O762" s="276">
        <f>ROUND(AE73,0)</f>
        <v>18108517</v>
      </c>
      <c r="P762" s="276">
        <f>IF(AE76&gt;0,ROUND(AE76,0),0)</f>
        <v>14812</v>
      </c>
      <c r="Q762" s="276">
        <f>IF(AE77&gt;0,ROUND(AE77,0),0)</f>
        <v>0</v>
      </c>
      <c r="R762" s="276">
        <f>IF(AE78&gt;0,ROUND(AE78,0),0)</f>
        <v>204317</v>
      </c>
      <c r="S762" s="276">
        <f>IF(AE79&gt;0,ROUND(AE79,0),0)</f>
        <v>0</v>
      </c>
      <c r="T762" s="278">
        <f>IF(AE80&gt;0,ROUND(AE80,2),0)</f>
        <v>0.01</v>
      </c>
      <c r="U762" s="276"/>
      <c r="V762" s="277"/>
      <c r="W762" s="276"/>
      <c r="X762" s="276"/>
      <c r="Y762" s="276">
        <f t="shared" si="21"/>
        <v>6014877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159*2021*7220*A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159*2021*7230*A</v>
      </c>
      <c r="B764" s="276">
        <f>ROUND(AG59,0)</f>
        <v>0</v>
      </c>
      <c r="C764" s="278">
        <f>ROUND(AG60,2)</f>
        <v>129.99</v>
      </c>
      <c r="D764" s="276">
        <f>ROUND(AG61,0)</f>
        <v>13156670</v>
      </c>
      <c r="E764" s="276">
        <f>ROUND(AG62,0)</f>
        <v>1253685</v>
      </c>
      <c r="F764" s="276">
        <f>ROUND(AG63,0)</f>
        <v>430105</v>
      </c>
      <c r="G764" s="276">
        <f>ROUND(AG64,0)</f>
        <v>1961205</v>
      </c>
      <c r="H764" s="276">
        <f>ROUND(AG65,0)</f>
        <v>548</v>
      </c>
      <c r="I764" s="276">
        <f>ROUND(AG66,0)</f>
        <v>441388</v>
      </c>
      <c r="J764" s="276">
        <f>ROUND(AG67,0)</f>
        <v>394668</v>
      </c>
      <c r="K764" s="276">
        <f>ROUND(AG68,0)</f>
        <v>0</v>
      </c>
      <c r="L764" s="276">
        <f>ROUND(AG69,0)</f>
        <v>84961</v>
      </c>
      <c r="M764" s="276">
        <f>ROUND(AG70,0)</f>
        <v>146122</v>
      </c>
      <c r="N764" s="276">
        <f>ROUND(AG75,0)</f>
        <v>256108860</v>
      </c>
      <c r="O764" s="276">
        <f>ROUND(AG73,0)</f>
        <v>106845160</v>
      </c>
      <c r="P764" s="276">
        <f>IF(AG76&gt;0,ROUND(AG76,0),0)</f>
        <v>15450</v>
      </c>
      <c r="Q764" s="276">
        <f>IF(AG77&gt;0,ROUND(AG77,0),0)</f>
        <v>0</v>
      </c>
      <c r="R764" s="276">
        <f>IF(AG78&gt;0,ROUND(AG78,0),0)</f>
        <v>213108</v>
      </c>
      <c r="S764" s="276">
        <f>IF(AG79&gt;0,ROUND(AG79,0),0)</f>
        <v>0</v>
      </c>
      <c r="T764" s="278">
        <f>IF(AG80&gt;0,ROUND(AG80,2),0)</f>
        <v>68.989999999999995</v>
      </c>
      <c r="U764" s="276"/>
      <c r="V764" s="277"/>
      <c r="W764" s="276"/>
      <c r="X764" s="276"/>
      <c r="Y764" s="276">
        <f t="shared" si="21"/>
        <v>14438263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159*2021*7240*A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159*2021*7250*A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159*2021*7260*A</v>
      </c>
      <c r="B767" s="276">
        <f>ROUND(AJ59,0)</f>
        <v>0</v>
      </c>
      <c r="C767" s="278">
        <f>ROUND(AJ60,2)</f>
        <v>57.77</v>
      </c>
      <c r="D767" s="276">
        <f>ROUND(AJ61,0)</f>
        <v>6573172</v>
      </c>
      <c r="E767" s="276">
        <f>ROUND(AJ62,0)</f>
        <v>626350</v>
      </c>
      <c r="F767" s="276">
        <f>ROUND(AJ63,0)</f>
        <v>84000</v>
      </c>
      <c r="G767" s="276">
        <f>ROUND(AJ64,0)</f>
        <v>211866</v>
      </c>
      <c r="H767" s="276">
        <f>ROUND(AJ65,0)</f>
        <v>32740</v>
      </c>
      <c r="I767" s="276">
        <f>ROUND(AJ66,0)</f>
        <v>342804</v>
      </c>
      <c r="J767" s="276">
        <f>ROUND(AJ67,0)</f>
        <v>508312</v>
      </c>
      <c r="K767" s="276">
        <f>ROUND(AJ68,0)</f>
        <v>443492</v>
      </c>
      <c r="L767" s="276">
        <f>ROUND(AJ69,0)</f>
        <v>179858</v>
      </c>
      <c r="M767" s="276">
        <f>ROUND(AJ70,0)</f>
        <v>872204</v>
      </c>
      <c r="N767" s="276">
        <f>ROUND(AJ75,0)</f>
        <v>17224834</v>
      </c>
      <c r="O767" s="276">
        <f>ROUND(AJ73,0)</f>
        <v>25198</v>
      </c>
      <c r="P767" s="276">
        <f>IF(AJ76&gt;0,ROUND(AJ76,0),0)</f>
        <v>19898</v>
      </c>
      <c r="Q767" s="276">
        <f>IF(AJ77&gt;0,ROUND(AJ77,0),0)</f>
        <v>0</v>
      </c>
      <c r="R767" s="276">
        <f>IF(AJ78&gt;0,ROUND(AJ78,0),0)</f>
        <v>274472</v>
      </c>
      <c r="S767" s="276">
        <f>IF(AJ79&gt;0,ROUND(AJ79,0),0)</f>
        <v>0</v>
      </c>
      <c r="T767" s="278">
        <f>IF(AJ80&gt;0,ROUND(AJ80,2),0)</f>
        <v>5.94</v>
      </c>
      <c r="U767" s="276"/>
      <c r="V767" s="277"/>
      <c r="W767" s="276"/>
      <c r="X767" s="276"/>
      <c r="Y767" s="276">
        <f t="shared" si="21"/>
        <v>6849938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159*2021*7310*A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159*2021*7320*A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159*2021*7330*A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159*2021*7340*A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159*2021*7350*A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159*2021*7380*A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159*2021*7390*A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159*2021*7400*A</v>
      </c>
      <c r="B775" s="276">
        <f>ROUND(AR59,0)</f>
        <v>0</v>
      </c>
      <c r="C775" s="278">
        <f>ROUND(AR60,2)</f>
        <v>2.94</v>
      </c>
      <c r="D775" s="276">
        <f>ROUND(AR61,0)</f>
        <v>233603</v>
      </c>
      <c r="E775" s="276">
        <f>ROUND(AR62,0)</f>
        <v>22260</v>
      </c>
      <c r="F775" s="276">
        <f>ROUND(AR63,0)</f>
        <v>0</v>
      </c>
      <c r="G775" s="276">
        <f>ROUND(AR64,0)</f>
        <v>427</v>
      </c>
      <c r="H775" s="276">
        <f>ROUND(AR65,0)</f>
        <v>12565</v>
      </c>
      <c r="I775" s="276">
        <f>ROUND(AR66,0)</f>
        <v>215081</v>
      </c>
      <c r="J775" s="276">
        <f>ROUND(AR67,0)</f>
        <v>0</v>
      </c>
      <c r="K775" s="276">
        <f>ROUND(AR68,0)</f>
        <v>0</v>
      </c>
      <c r="L775" s="276">
        <f>ROUND(AR69,0)</f>
        <v>6468</v>
      </c>
      <c r="M775" s="276">
        <f>ROUND(AR70,0)</f>
        <v>-104116</v>
      </c>
      <c r="N775" s="276">
        <f>ROUND(AR75,0)</f>
        <v>813385</v>
      </c>
      <c r="O775" s="276">
        <f>ROUND(AR73,0)</f>
        <v>256346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0.03</v>
      </c>
      <c r="U775" s="276"/>
      <c r="V775" s="277"/>
      <c r="W775" s="276"/>
      <c r="X775" s="276"/>
      <c r="Y775" s="276">
        <f t="shared" si="21"/>
        <v>203764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159*2021*7410*A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159*2021*7420*A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159*2021*7430*A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159*2021*7490*A</v>
      </c>
      <c r="B779" s="276"/>
      <c r="C779" s="278">
        <f>ROUND(AV60,2)</f>
        <v>14.29</v>
      </c>
      <c r="D779" s="276">
        <f>ROUND(AV61,0)</f>
        <v>704041</v>
      </c>
      <c r="E779" s="276">
        <f>ROUND(AV62,0)</f>
        <v>67087</v>
      </c>
      <c r="F779" s="276">
        <f>ROUND(AV63,0)</f>
        <v>0</v>
      </c>
      <c r="G779" s="276">
        <f>ROUND(AV64,0)</f>
        <v>1913</v>
      </c>
      <c r="H779" s="276">
        <f>ROUND(AV65,0)</f>
        <v>0</v>
      </c>
      <c r="I779" s="276">
        <f>ROUND(AV66,0)</f>
        <v>268252</v>
      </c>
      <c r="J779" s="276">
        <f>ROUND(AV67,0)</f>
        <v>0</v>
      </c>
      <c r="K779" s="276">
        <f>ROUND(AV68,0)</f>
        <v>0</v>
      </c>
      <c r="L779" s="276">
        <f>ROUND(AV69,0)</f>
        <v>78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0.08</v>
      </c>
      <c r="U779" s="276"/>
      <c r="V779" s="277"/>
      <c r="W779" s="276"/>
      <c r="X779" s="276"/>
      <c r="Y779" s="276">
        <f t="shared" si="21"/>
        <v>350685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159*2021*8200*A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26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159*2021*8310*A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510</v>
      </c>
      <c r="H781" s="276">
        <f>ROUND(AX65,0)</f>
        <v>0</v>
      </c>
      <c r="I781" s="276">
        <f>ROUND(AX66,0)</f>
        <v>210248</v>
      </c>
      <c r="J781" s="276">
        <f>ROUND(AX67,0)</f>
        <v>30378</v>
      </c>
      <c r="K781" s="276">
        <f>ROUND(AX68,0)</f>
        <v>318091</v>
      </c>
      <c r="L781" s="276">
        <f>ROUND(AX69,0)</f>
        <v>174262</v>
      </c>
      <c r="M781" s="276">
        <f>ROUND(AX70,0)</f>
        <v>152000</v>
      </c>
      <c r="N781" s="276"/>
      <c r="O781" s="276"/>
      <c r="P781" s="276">
        <f>IF(AX76&gt;0,ROUND(AX76,0),0)</f>
        <v>1189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159*2021*8320*A</v>
      </c>
      <c r="B782" s="276">
        <f>ROUND(AY59,0)</f>
        <v>479228</v>
      </c>
      <c r="C782" s="278">
        <f>ROUND(AY60,2)</f>
        <v>87.28</v>
      </c>
      <c r="D782" s="276">
        <f>ROUND(AY61,0)</f>
        <v>4589534</v>
      </c>
      <c r="E782" s="276">
        <f>ROUND(AY62,0)</f>
        <v>437332</v>
      </c>
      <c r="F782" s="276">
        <f>ROUND(AY63,0)</f>
        <v>0</v>
      </c>
      <c r="G782" s="276">
        <f>ROUND(AY64,0)</f>
        <v>1456843</v>
      </c>
      <c r="H782" s="276">
        <f>ROUND(AY65,0)</f>
        <v>2144</v>
      </c>
      <c r="I782" s="276">
        <f>ROUND(AY66,0)</f>
        <v>986672</v>
      </c>
      <c r="J782" s="276">
        <f>ROUND(AY67,0)</f>
        <v>186041</v>
      </c>
      <c r="K782" s="276">
        <f>ROUND(AY68,0)</f>
        <v>0</v>
      </c>
      <c r="L782" s="276">
        <f>ROUND(AY69,0)</f>
        <v>85962</v>
      </c>
      <c r="M782" s="276">
        <f>ROUND(AY70,0)</f>
        <v>1393171</v>
      </c>
      <c r="N782" s="276"/>
      <c r="O782" s="276"/>
      <c r="P782" s="276">
        <f>IF(AY76&gt;0,ROUND(AY76,0),0)</f>
        <v>7283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159*2021*8330*A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3925</v>
      </c>
      <c r="H783" s="276">
        <f>ROUND(AZ65,0)</f>
        <v>0</v>
      </c>
      <c r="I783" s="276">
        <f>ROUND(AZ66,0)</f>
        <v>198</v>
      </c>
      <c r="J783" s="276">
        <f>ROUND(AZ67,0)</f>
        <v>132734</v>
      </c>
      <c r="K783" s="276">
        <f>ROUND(AZ68,0)</f>
        <v>0</v>
      </c>
      <c r="L783" s="276">
        <f>ROUND(AZ69,0)</f>
        <v>0</v>
      </c>
      <c r="M783" s="276">
        <f>ROUND(AZ70,0)</f>
        <v>3868</v>
      </c>
      <c r="N783" s="276"/>
      <c r="O783" s="276"/>
      <c r="P783" s="276">
        <f>IF(AZ76&gt;0,ROUND(AZ76,0),0)</f>
        <v>5196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159*2021*8350*A</v>
      </c>
      <c r="B784" s="276">
        <f>ROUND(BA59,0)</f>
        <v>0</v>
      </c>
      <c r="C784" s="278">
        <f>ROUND(BA60,2)</f>
        <v>5.15</v>
      </c>
      <c r="D784" s="276">
        <f>ROUND(BA61,0)</f>
        <v>254135</v>
      </c>
      <c r="E784" s="276">
        <f>ROUND(BA62,0)</f>
        <v>24216</v>
      </c>
      <c r="F784" s="276">
        <f>ROUND(BA63,0)</f>
        <v>0</v>
      </c>
      <c r="G784" s="276">
        <f>ROUND(BA64,0)</f>
        <v>109469</v>
      </c>
      <c r="H784" s="276">
        <f>ROUND(BA65,0)</f>
        <v>0</v>
      </c>
      <c r="I784" s="276">
        <f>ROUND(BA66,0)</f>
        <v>476892</v>
      </c>
      <c r="J784" s="276">
        <f>ROUND(BA67,0)</f>
        <v>121332</v>
      </c>
      <c r="K784" s="276">
        <f>ROUND(BA68,0)</f>
        <v>0</v>
      </c>
      <c r="L784" s="276">
        <f>ROUND(BA69,0)</f>
        <v>0</v>
      </c>
      <c r="M784" s="276">
        <f>ROUND(BA70,0)</f>
        <v>83770</v>
      </c>
      <c r="N784" s="276"/>
      <c r="O784" s="276"/>
      <c r="P784" s="276">
        <f>IF(BA76&gt;0,ROUND(BA76,0),0)</f>
        <v>4750</v>
      </c>
      <c r="Q784" s="276">
        <f>IF(BA77&gt;0,ROUND(BA77,0),0)</f>
        <v>0</v>
      </c>
      <c r="R784" s="276">
        <f>IF(BA78&gt;0,ROUND(BA78,0),0)</f>
        <v>65515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159*2021*8360*A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159*2021*8370*A</v>
      </c>
      <c r="B786" s="276"/>
      <c r="C786" s="278">
        <f>ROUND(BC60,2)</f>
        <v>32.340000000000003</v>
      </c>
      <c r="D786" s="276">
        <f>ROUND(BC61,0)</f>
        <v>1580237</v>
      </c>
      <c r="E786" s="276">
        <f>ROUND(BC62,0)</f>
        <v>150579</v>
      </c>
      <c r="F786" s="276">
        <f>ROUND(BC63,0)</f>
        <v>0</v>
      </c>
      <c r="G786" s="276">
        <f>ROUND(BC64,0)</f>
        <v>18064</v>
      </c>
      <c r="H786" s="276">
        <f>ROUND(BC65,0)</f>
        <v>0</v>
      </c>
      <c r="I786" s="276">
        <f>ROUND(BC66,0)</f>
        <v>362</v>
      </c>
      <c r="J786" s="276">
        <f>ROUND(BC67,0)</f>
        <v>66181</v>
      </c>
      <c r="K786" s="276">
        <f>ROUND(BC68,0)</f>
        <v>2109</v>
      </c>
      <c r="L786" s="276">
        <f>ROUND(BC69,0)</f>
        <v>13865</v>
      </c>
      <c r="M786" s="276">
        <f>ROUND(BC70,0)</f>
        <v>0</v>
      </c>
      <c r="N786" s="276"/>
      <c r="O786" s="276"/>
      <c r="P786" s="276">
        <f>IF(BC76&gt;0,ROUND(BC76,0),0)</f>
        <v>2591</v>
      </c>
      <c r="Q786" s="276">
        <f>IF(BC77&gt;0,ROUND(BC77,0),0)</f>
        <v>0</v>
      </c>
      <c r="R786" s="276">
        <f>IF(BC78&gt;0,ROUND(BC78,0),0)</f>
        <v>35736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159*2021*8420*A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-205021</v>
      </c>
      <c r="H787" s="276">
        <f>ROUND(BD65,0)</f>
        <v>0</v>
      </c>
      <c r="I787" s="276">
        <f>ROUND(BD66,0)</f>
        <v>165234</v>
      </c>
      <c r="J787" s="276">
        <f>ROUND(BD67,0)</f>
        <v>25299</v>
      </c>
      <c r="K787" s="276">
        <f>ROUND(BD68,0)</f>
        <v>94551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990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159*2021*8430*A</v>
      </c>
      <c r="B788" s="276">
        <f>ROUND(BE59,0)</f>
        <v>456937</v>
      </c>
      <c r="C788" s="278">
        <f>ROUND(BE60,2)</f>
        <v>57.37</v>
      </c>
      <c r="D788" s="276">
        <f>ROUND(BE61,0)</f>
        <v>4575957</v>
      </c>
      <c r="E788" s="276">
        <f>ROUND(BE62,0)</f>
        <v>436038</v>
      </c>
      <c r="F788" s="276">
        <f>ROUND(BE63,0)</f>
        <v>81833</v>
      </c>
      <c r="G788" s="276">
        <f>ROUND(BE64,0)</f>
        <v>2330379</v>
      </c>
      <c r="H788" s="276">
        <f>ROUND(BE65,0)</f>
        <v>2666738</v>
      </c>
      <c r="I788" s="276">
        <f>ROUND(BE66,0)</f>
        <v>7183535</v>
      </c>
      <c r="J788" s="276">
        <f>ROUND(BE67,0)</f>
        <v>2459812</v>
      </c>
      <c r="K788" s="276">
        <f>ROUND(BE68,0)</f>
        <v>1956615</v>
      </c>
      <c r="L788" s="276">
        <f>ROUND(BE69,0)</f>
        <v>387371</v>
      </c>
      <c r="M788" s="276">
        <f>ROUND(BE70,0)</f>
        <v>107675</v>
      </c>
      <c r="N788" s="276"/>
      <c r="O788" s="276"/>
      <c r="P788" s="276">
        <f>IF(BE76&gt;0,ROUND(BE76,0),0)</f>
        <v>96292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159*2021*8460*A</v>
      </c>
      <c r="B789" s="276"/>
      <c r="C789" s="278">
        <f>ROUND(BF60,2)</f>
        <v>87.02</v>
      </c>
      <c r="D789" s="276">
        <f>ROUND(BF61,0)</f>
        <v>4002487</v>
      </c>
      <c r="E789" s="276">
        <f>ROUND(BF62,0)</f>
        <v>381393</v>
      </c>
      <c r="F789" s="276">
        <f>ROUND(BF63,0)</f>
        <v>8000</v>
      </c>
      <c r="G789" s="276">
        <f>ROUND(BF64,0)</f>
        <v>576569</v>
      </c>
      <c r="H789" s="276">
        <f>ROUND(BF65,0)</f>
        <v>605152</v>
      </c>
      <c r="I789" s="276">
        <f>ROUND(BF66,0)</f>
        <v>860930</v>
      </c>
      <c r="J789" s="276">
        <f>ROUND(BF67,0)</f>
        <v>81383</v>
      </c>
      <c r="K789" s="276">
        <f>ROUND(BF68,0)</f>
        <v>0</v>
      </c>
      <c r="L789" s="276">
        <f>ROUND(BF69,0)</f>
        <v>12212</v>
      </c>
      <c r="M789" s="276">
        <f>ROUND(BF70,0)</f>
        <v>110547</v>
      </c>
      <c r="N789" s="276"/>
      <c r="O789" s="276"/>
      <c r="P789" s="276">
        <f>IF(BF76&gt;0,ROUND(BF76,0),0)</f>
        <v>3186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159*2021*8470*A</v>
      </c>
      <c r="B790" s="276"/>
      <c r="C790" s="278">
        <f>ROUND(BG60,2)</f>
        <v>9.02</v>
      </c>
      <c r="D790" s="276">
        <f>ROUND(BG61,0)</f>
        <v>463343</v>
      </c>
      <c r="E790" s="276">
        <f>ROUND(BG62,0)</f>
        <v>44151</v>
      </c>
      <c r="F790" s="276">
        <f>ROUND(BG63,0)</f>
        <v>0</v>
      </c>
      <c r="G790" s="276">
        <f>ROUND(BG64,0)</f>
        <v>3871</v>
      </c>
      <c r="H790" s="276">
        <f>ROUND(BG65,0)</f>
        <v>0</v>
      </c>
      <c r="I790" s="276">
        <f>ROUND(BG66,0)</f>
        <v>6985</v>
      </c>
      <c r="J790" s="276">
        <f>ROUND(BG67,0)</f>
        <v>10671</v>
      </c>
      <c r="K790" s="276">
        <f>ROUND(BG68,0)</f>
        <v>0</v>
      </c>
      <c r="L790" s="276">
        <f>ROUND(BG69,0)</f>
        <v>3686</v>
      </c>
      <c r="M790" s="276">
        <f>ROUND(BG70,0)</f>
        <v>0</v>
      </c>
      <c r="N790" s="276"/>
      <c r="O790" s="276"/>
      <c r="P790" s="276">
        <f>IF(BG76&gt;0,ROUND(BG76,0),0)</f>
        <v>418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159*2021*8480*A</v>
      </c>
      <c r="B791" s="276"/>
      <c r="C791" s="278">
        <f>ROUND(BH60,2)</f>
        <v>0</v>
      </c>
      <c r="D791" s="276">
        <f>ROUND(BH61,0)</f>
        <v>108</v>
      </c>
      <c r="E791" s="276">
        <f>ROUND(BH62,0)</f>
        <v>10</v>
      </c>
      <c r="F791" s="276">
        <f>ROUND(BH63,0)</f>
        <v>0</v>
      </c>
      <c r="G791" s="276">
        <f>ROUND(BH64,0)</f>
        <v>2369</v>
      </c>
      <c r="H791" s="276">
        <f>ROUND(BH65,0)</f>
        <v>0</v>
      </c>
      <c r="I791" s="276">
        <f>ROUND(BH66,0)</f>
        <v>41839</v>
      </c>
      <c r="J791" s="276">
        <f>ROUND(BH67,0)</f>
        <v>125845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4926</v>
      </c>
      <c r="Q791" s="276">
        <f>IF(BH77&gt;0,ROUND(BH77,0),0)</f>
        <v>0</v>
      </c>
      <c r="R791" s="276">
        <f>IF(BH78&gt;0,ROUND(BH78,0),0)</f>
        <v>67952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159*2021*8490*A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159*2021*8510*A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159*2021*8530*A</v>
      </c>
      <c r="B794" s="276"/>
      <c r="C794" s="278">
        <f>ROUND(BK60,2)</f>
        <v>0.16</v>
      </c>
      <c r="D794" s="276">
        <f>ROUND(BK61,0)</f>
        <v>12164</v>
      </c>
      <c r="E794" s="276">
        <f>ROUND(BK62,0)</f>
        <v>1159</v>
      </c>
      <c r="F794" s="276">
        <f>ROUND(BK63,0)</f>
        <v>0</v>
      </c>
      <c r="G794" s="276">
        <f>ROUND(BK64,0)</f>
        <v>874</v>
      </c>
      <c r="H794" s="276">
        <f>ROUND(BK65,0)</f>
        <v>0</v>
      </c>
      <c r="I794" s="276">
        <f>ROUND(BK66,0)</f>
        <v>388</v>
      </c>
      <c r="J794" s="276">
        <f>ROUND(BK67,0)</f>
        <v>29909</v>
      </c>
      <c r="K794" s="276">
        <f>ROUND(BK68,0)</f>
        <v>0</v>
      </c>
      <c r="L794" s="276">
        <f>ROUND(BK69,0)</f>
        <v>906</v>
      </c>
      <c r="M794" s="276">
        <f>ROUND(BK70,0)</f>
        <v>0</v>
      </c>
      <c r="N794" s="276"/>
      <c r="O794" s="276"/>
      <c r="P794" s="276">
        <f>IF(BK76&gt;0,ROUND(BK76,0),0)</f>
        <v>1171</v>
      </c>
      <c r="Q794" s="276">
        <f>IF(BK77&gt;0,ROUND(BK77,0),0)</f>
        <v>0</v>
      </c>
      <c r="R794" s="276">
        <f>IF(BK78&gt;0,ROUND(BK78,0),0)</f>
        <v>16150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159*2021*8560*A</v>
      </c>
      <c r="B795" s="276"/>
      <c r="C795" s="278">
        <f>ROUND(BL60,2)</f>
        <v>0</v>
      </c>
      <c r="D795" s="276">
        <f>ROUND(BL61,0)</f>
        <v>155</v>
      </c>
      <c r="E795" s="276">
        <f>ROUND(BL62,0)</f>
        <v>15</v>
      </c>
      <c r="F795" s="276">
        <f>ROUND(BL63,0)</f>
        <v>0</v>
      </c>
      <c r="G795" s="276">
        <f>ROUND(BL64,0)</f>
        <v>94</v>
      </c>
      <c r="H795" s="276">
        <f>ROUND(BL65,0)</f>
        <v>0</v>
      </c>
      <c r="I795" s="276">
        <f>ROUND(BL66,0)</f>
        <v>0</v>
      </c>
      <c r="J795" s="276">
        <f>ROUND(BL67,0)</f>
        <v>51830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2029</v>
      </c>
      <c r="Q795" s="276">
        <f>IF(BL77&gt;0,ROUND(BL77,0),0)</f>
        <v>0</v>
      </c>
      <c r="R795" s="276">
        <f>IF(BL78&gt;0,ROUND(BL78,0),0)</f>
        <v>27986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159*2021*8590*A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159*2021*8610*A</v>
      </c>
      <c r="B797" s="276"/>
      <c r="C797" s="278">
        <f>ROUND(BN60,2)</f>
        <v>18.48</v>
      </c>
      <c r="D797" s="276">
        <f>ROUND(BN61,0)</f>
        <v>3199886</v>
      </c>
      <c r="E797" s="276">
        <f>ROUND(BN62,0)</f>
        <v>304914</v>
      </c>
      <c r="F797" s="276">
        <f>ROUND(BN63,0)</f>
        <v>1813112</v>
      </c>
      <c r="G797" s="276">
        <f>ROUND(BN64,0)</f>
        <v>24162</v>
      </c>
      <c r="H797" s="276">
        <f>ROUND(BN65,0)</f>
        <v>8032</v>
      </c>
      <c r="I797" s="276">
        <f>ROUND(BN66,0)</f>
        <v>966452</v>
      </c>
      <c r="J797" s="276">
        <f>ROUND(BN67,0)</f>
        <v>198073</v>
      </c>
      <c r="K797" s="276">
        <f>ROUND(BN68,0)</f>
        <v>10135</v>
      </c>
      <c r="L797" s="276">
        <f>ROUND(BN69,0)</f>
        <v>579333</v>
      </c>
      <c r="M797" s="276">
        <f>ROUND(BN70,0)</f>
        <v>437665</v>
      </c>
      <c r="N797" s="276"/>
      <c r="O797" s="276"/>
      <c r="P797" s="276">
        <f>IF(BN76&gt;0,ROUND(BN76,0),0)</f>
        <v>7754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159*2021*8620*A</v>
      </c>
      <c r="B798" s="276"/>
      <c r="C798" s="278">
        <f>ROUND(BO60,2)</f>
        <v>9.42</v>
      </c>
      <c r="D798" s="276">
        <f>ROUND(BO61,0)</f>
        <v>850923</v>
      </c>
      <c r="E798" s="276">
        <f>ROUND(BO62,0)</f>
        <v>81084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27471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1075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159*2021*8630*A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184</v>
      </c>
      <c r="I799" s="276">
        <f>ROUND(BP66,0)</f>
        <v>116447</v>
      </c>
      <c r="J799" s="276">
        <f>ROUND(BP67,0)</f>
        <v>15323</v>
      </c>
      <c r="K799" s="276">
        <f>ROUND(BP68,0)</f>
        <v>0</v>
      </c>
      <c r="L799" s="276">
        <f>ROUND(BP69,0)</f>
        <v>2258</v>
      </c>
      <c r="M799" s="276">
        <f>ROUND(BP70,0)</f>
        <v>0</v>
      </c>
      <c r="N799" s="276"/>
      <c r="O799" s="276"/>
      <c r="P799" s="276">
        <f>IF(BP76&gt;0,ROUND(BP76,0),0)</f>
        <v>600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159*2021*8640*A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159*2021*8650*A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159*2021*8660*A</v>
      </c>
      <c r="B802" s="276"/>
      <c r="C802" s="278">
        <f>ROUND(BS60,2)</f>
        <v>7.9</v>
      </c>
      <c r="D802" s="276">
        <f>ROUND(BS61,0)</f>
        <v>667568</v>
      </c>
      <c r="E802" s="276">
        <f>ROUND(BS62,0)</f>
        <v>63612</v>
      </c>
      <c r="F802" s="276">
        <f>ROUND(BS63,0)</f>
        <v>99217</v>
      </c>
      <c r="G802" s="276">
        <f>ROUND(BS64,0)</f>
        <v>94147</v>
      </c>
      <c r="H802" s="276">
        <f>ROUND(BS65,0)</f>
        <v>3930</v>
      </c>
      <c r="I802" s="276">
        <f>ROUND(BS66,0)</f>
        <v>131120</v>
      </c>
      <c r="J802" s="276">
        <f>ROUND(BS67,0)</f>
        <v>72215</v>
      </c>
      <c r="K802" s="276">
        <f>ROUND(BS68,0)</f>
        <v>1739</v>
      </c>
      <c r="L802" s="276">
        <f>ROUND(BS69,0)</f>
        <v>38332</v>
      </c>
      <c r="M802" s="276">
        <f>ROUND(BS70,0)</f>
        <v>162444</v>
      </c>
      <c r="N802" s="276"/>
      <c r="O802" s="276"/>
      <c r="P802" s="276">
        <f>IF(BS76&gt;0,ROUND(BS76,0),0)</f>
        <v>2827</v>
      </c>
      <c r="Q802" s="276">
        <f>IF(BS77&gt;0,ROUND(BS77,0),0)</f>
        <v>0</v>
      </c>
      <c r="R802" s="276">
        <f>IF(BS78&gt;0,ROUND(BS78,0),0)</f>
        <v>38994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159*2021*8670*A</v>
      </c>
      <c r="B803" s="276"/>
      <c r="C803" s="278">
        <f>ROUND(BT60,2)</f>
        <v>11.11</v>
      </c>
      <c r="D803" s="276">
        <f>ROUND(BT61,0)</f>
        <v>736582</v>
      </c>
      <c r="E803" s="276">
        <f>ROUND(BT62,0)</f>
        <v>70188</v>
      </c>
      <c r="F803" s="276">
        <f>ROUND(BT63,0)</f>
        <v>0</v>
      </c>
      <c r="G803" s="276">
        <f>ROUND(BT64,0)</f>
        <v>2943</v>
      </c>
      <c r="H803" s="276">
        <f>ROUND(BT65,0)</f>
        <v>469</v>
      </c>
      <c r="I803" s="276">
        <f>ROUND(BT66,0)</f>
        <v>8486</v>
      </c>
      <c r="J803" s="276">
        <f>ROUND(BT67,0)</f>
        <v>52274</v>
      </c>
      <c r="K803" s="276">
        <f>ROUND(BT68,0)</f>
        <v>0</v>
      </c>
      <c r="L803" s="276">
        <f>ROUND(BT69,0)</f>
        <v>14460</v>
      </c>
      <c r="M803" s="276">
        <f>ROUND(BT70,0)</f>
        <v>222986</v>
      </c>
      <c r="N803" s="276"/>
      <c r="O803" s="276"/>
      <c r="P803" s="276">
        <f>IF(BT76&gt;0,ROUND(BT76,0),0)</f>
        <v>2046</v>
      </c>
      <c r="Q803" s="276">
        <f>IF(BT77&gt;0,ROUND(BT77,0),0)</f>
        <v>0</v>
      </c>
      <c r="R803" s="276">
        <f>IF(BT78&gt;0,ROUND(BT78,0),0)</f>
        <v>28226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159*2021*8680*A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159*2021*8690*A</v>
      </c>
      <c r="B805" s="276"/>
      <c r="C805" s="278">
        <f>ROUND(BV60,2)</f>
        <v>35.6</v>
      </c>
      <c r="D805" s="276">
        <f>ROUND(BV61,0)</f>
        <v>4056644</v>
      </c>
      <c r="E805" s="276">
        <f>ROUND(BV62,0)</f>
        <v>386553</v>
      </c>
      <c r="F805" s="276">
        <f>ROUND(BV63,0)</f>
        <v>23601</v>
      </c>
      <c r="G805" s="276">
        <f>ROUND(BV64,0)</f>
        <v>6639</v>
      </c>
      <c r="H805" s="276">
        <f>ROUND(BV65,0)</f>
        <v>0</v>
      </c>
      <c r="I805" s="276">
        <f>ROUND(BV66,0)</f>
        <v>1225035</v>
      </c>
      <c r="J805" s="276">
        <f>ROUND(BV67,0)</f>
        <v>162929</v>
      </c>
      <c r="K805" s="276">
        <f>ROUND(BV68,0)</f>
        <v>0</v>
      </c>
      <c r="L805" s="276">
        <f>ROUND(BV69,0)</f>
        <v>121418</v>
      </c>
      <c r="M805" s="276">
        <f>ROUND(BV70,0)</f>
        <v>228126</v>
      </c>
      <c r="N805" s="276"/>
      <c r="O805" s="276"/>
      <c r="P805" s="276">
        <f>IF(BV76&gt;0,ROUND(BV76,0),0)</f>
        <v>6378</v>
      </c>
      <c r="Q805" s="276">
        <f>IF(BV77&gt;0,ROUND(BV77,0),0)</f>
        <v>0</v>
      </c>
      <c r="R805" s="276">
        <f>IF(BV78&gt;0,ROUND(BV78,0),0)</f>
        <v>87976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159*2021*8700*A</v>
      </c>
      <c r="B806" s="276"/>
      <c r="C806" s="278">
        <f>ROUND(BW60,2)</f>
        <v>5.41</v>
      </c>
      <c r="D806" s="276">
        <f>ROUND(BW61,0)</f>
        <v>380506</v>
      </c>
      <c r="E806" s="276">
        <f>ROUND(BW62,0)</f>
        <v>36258</v>
      </c>
      <c r="F806" s="276">
        <f>ROUND(BW63,0)</f>
        <v>66089</v>
      </c>
      <c r="G806" s="276">
        <f>ROUND(BW64,0)</f>
        <v>13407</v>
      </c>
      <c r="H806" s="276">
        <f>ROUND(BW65,0)</f>
        <v>1426</v>
      </c>
      <c r="I806" s="276">
        <f>ROUND(BW66,0)</f>
        <v>7935310</v>
      </c>
      <c r="J806" s="276">
        <f>ROUND(BW67,0)</f>
        <v>77315</v>
      </c>
      <c r="K806" s="276">
        <f>ROUND(BW68,0)</f>
        <v>0</v>
      </c>
      <c r="L806" s="276">
        <f>ROUND(BW69,0)</f>
        <v>39145</v>
      </c>
      <c r="M806" s="276">
        <f>ROUND(BW70,0)</f>
        <v>100336</v>
      </c>
      <c r="N806" s="276"/>
      <c r="O806" s="276"/>
      <c r="P806" s="276">
        <f>IF(BW76&gt;0,ROUND(BW76,0),0)</f>
        <v>3027</v>
      </c>
      <c r="Q806" s="276">
        <f>IF(BW77&gt;0,ROUND(BW77,0),0)</f>
        <v>0</v>
      </c>
      <c r="R806" s="276">
        <f>IF(BW78&gt;0,ROUND(BW78,0),0)</f>
        <v>41748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159*2021*8710*A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159*2021*8720*A</v>
      </c>
      <c r="B808" s="276"/>
      <c r="C808" s="278">
        <f>ROUND(BY60,2)</f>
        <v>106.08</v>
      </c>
      <c r="D808" s="276">
        <f>ROUND(BY61,0)</f>
        <v>10885522</v>
      </c>
      <c r="E808" s="276">
        <f>ROUND(BY62,0)</f>
        <v>1037269</v>
      </c>
      <c r="F808" s="276">
        <f>ROUND(BY63,0)</f>
        <v>0</v>
      </c>
      <c r="G808" s="276">
        <f>ROUND(BY64,0)</f>
        <v>128267</v>
      </c>
      <c r="H808" s="276">
        <f>ROUND(BY65,0)</f>
        <v>5661</v>
      </c>
      <c r="I808" s="276">
        <f>ROUND(BY66,0)</f>
        <v>2741982</v>
      </c>
      <c r="J808" s="276">
        <f>ROUND(BY67,0)</f>
        <v>169942</v>
      </c>
      <c r="K808" s="276">
        <f>ROUND(BY68,0)</f>
        <v>2332</v>
      </c>
      <c r="L808" s="276">
        <f>ROUND(BY69,0)</f>
        <v>218979</v>
      </c>
      <c r="M808" s="276">
        <f>ROUND(BY70,0)</f>
        <v>29962</v>
      </c>
      <c r="N808" s="276"/>
      <c r="O808" s="276"/>
      <c r="P808" s="276">
        <f>IF(BY76&gt;0,ROUND(BY76,0),0)</f>
        <v>6653</v>
      </c>
      <c r="Q808" s="276">
        <f>IF(BY77&gt;0,ROUND(BY77,0),0)</f>
        <v>0</v>
      </c>
      <c r="R808" s="276">
        <f>IF(BY78&gt;0,ROUND(BY78,0),0)</f>
        <v>91763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159*2021*8730*A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159*2021*8740*A</v>
      </c>
      <c r="B810" s="276"/>
      <c r="C810" s="278">
        <f>ROUND(CA60,2)</f>
        <v>12.02</v>
      </c>
      <c r="D810" s="276">
        <f>ROUND(CA61,0)</f>
        <v>990551</v>
      </c>
      <c r="E810" s="276">
        <f>ROUND(CA62,0)</f>
        <v>94388</v>
      </c>
      <c r="F810" s="276">
        <f>ROUND(CA63,0)</f>
        <v>0</v>
      </c>
      <c r="G810" s="276">
        <f>ROUND(CA64,0)</f>
        <v>1139</v>
      </c>
      <c r="H810" s="276">
        <f>ROUND(CA65,0)</f>
        <v>0</v>
      </c>
      <c r="I810" s="276">
        <f>ROUND(CA66,0)</f>
        <v>5648348</v>
      </c>
      <c r="J810" s="276">
        <f>ROUND(CA67,0)</f>
        <v>11937</v>
      </c>
      <c r="K810" s="276">
        <f>ROUND(CA68,0)</f>
        <v>0</v>
      </c>
      <c r="L810" s="276">
        <f>ROUND(CA69,0)</f>
        <v>9477</v>
      </c>
      <c r="M810" s="276">
        <f>ROUND(CA70,0)</f>
        <v>0</v>
      </c>
      <c r="N810" s="276"/>
      <c r="O810" s="276"/>
      <c r="P810" s="276">
        <f>IF(CA76&gt;0,ROUND(CA76,0),0)</f>
        <v>467</v>
      </c>
      <c r="Q810" s="276">
        <f>IF(CA77&gt;0,ROUND(CA77,0),0)</f>
        <v>0</v>
      </c>
      <c r="R810" s="276">
        <f>IF(CA78&gt;0,ROUND(CA78,0),0)</f>
        <v>6446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159*2021*8770*A</v>
      </c>
      <c r="B811" s="276"/>
      <c r="C811" s="278">
        <f>ROUND(CB60,2)</f>
        <v>2.14</v>
      </c>
      <c r="D811" s="276">
        <f>ROUND(CB61,0)</f>
        <v>213141</v>
      </c>
      <c r="E811" s="276">
        <f>ROUND(CB62,0)</f>
        <v>20310</v>
      </c>
      <c r="F811" s="276">
        <f>ROUND(CB63,0)</f>
        <v>1740</v>
      </c>
      <c r="G811" s="276">
        <f>ROUND(CB64,0)</f>
        <v>254</v>
      </c>
      <c r="H811" s="276">
        <f>ROUND(CB65,0)</f>
        <v>0</v>
      </c>
      <c r="I811" s="276">
        <f>ROUND(CB66,0)</f>
        <v>41</v>
      </c>
      <c r="J811" s="276">
        <f>ROUND(CB67,0)</f>
        <v>0</v>
      </c>
      <c r="K811" s="276">
        <f>ROUND(CB68,0)</f>
        <v>0</v>
      </c>
      <c r="L811" s="276">
        <f>ROUND(CB69,0)</f>
        <v>4045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159*2021*8790*A</v>
      </c>
      <c r="B812" s="276"/>
      <c r="C812" s="278">
        <f>ROUND(CC60,2)</f>
        <v>9.48</v>
      </c>
      <c r="D812" s="276">
        <f>ROUND(CC61,0)</f>
        <v>1253407</v>
      </c>
      <c r="E812" s="276">
        <f>ROUND(CC62,0)</f>
        <v>119436</v>
      </c>
      <c r="F812" s="276">
        <f>ROUND(CC63,0)</f>
        <v>23602</v>
      </c>
      <c r="G812" s="276">
        <f>ROUND(CC64,0)</f>
        <v>150193</v>
      </c>
      <c r="H812" s="276">
        <f>ROUND(CC65,0)</f>
        <v>1216</v>
      </c>
      <c r="I812" s="276">
        <f>ROUND(CC66,0)</f>
        <v>454980</v>
      </c>
      <c r="J812" s="276">
        <f>ROUND(CC67,0)</f>
        <v>256921</v>
      </c>
      <c r="K812" s="276">
        <f>ROUND(CC68,0)</f>
        <v>0</v>
      </c>
      <c r="L812" s="276">
        <f>ROUND(CC69,0)</f>
        <v>169180101</v>
      </c>
      <c r="M812" s="276">
        <f>ROUND(CC70,0)</f>
        <v>51745930</v>
      </c>
      <c r="N812" s="276"/>
      <c r="O812" s="276"/>
      <c r="P812" s="276">
        <f>IF(CC76&gt;0,ROUND(CC76,0),0)</f>
        <v>10057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159*2021*9000*A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22062364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2290.89</v>
      </c>
      <c r="D815" s="277">
        <f t="shared" si="22"/>
        <v>221783253</v>
      </c>
      <c r="E815" s="277">
        <f t="shared" si="22"/>
        <v>21133482</v>
      </c>
      <c r="F815" s="277">
        <f t="shared" si="22"/>
        <v>8339338</v>
      </c>
      <c r="G815" s="277">
        <f t="shared" si="22"/>
        <v>88534773</v>
      </c>
      <c r="H815" s="277">
        <f t="shared" si="22"/>
        <v>3418759</v>
      </c>
      <c r="I815" s="277">
        <f t="shared" si="22"/>
        <v>42768089</v>
      </c>
      <c r="J815" s="277">
        <f t="shared" si="22"/>
        <v>11672629</v>
      </c>
      <c r="K815" s="277">
        <f t="shared" si="22"/>
        <v>6013245</v>
      </c>
      <c r="L815" s="277">
        <f>SUM(L734:L813)+SUM(U734:U813)</f>
        <v>194059302</v>
      </c>
      <c r="M815" s="277">
        <f>SUM(M734:M813)+SUM(V734:V813)</f>
        <v>57560700</v>
      </c>
      <c r="N815" s="277">
        <f t="shared" ref="N815:Y815" si="23">SUM(N734:N813)</f>
        <v>2267582175</v>
      </c>
      <c r="O815" s="277">
        <f t="shared" si="23"/>
        <v>1414576081</v>
      </c>
      <c r="P815" s="277">
        <f t="shared" si="23"/>
        <v>456937</v>
      </c>
      <c r="Q815" s="277">
        <f t="shared" si="23"/>
        <v>1024392</v>
      </c>
      <c r="R815" s="277">
        <f t="shared" si="23"/>
        <v>4453933</v>
      </c>
      <c r="S815" s="277">
        <f t="shared" si="23"/>
        <v>2658883</v>
      </c>
      <c r="T815" s="281">
        <f t="shared" si="23"/>
        <v>821.06999999999994</v>
      </c>
      <c r="U815" s="277">
        <f t="shared" si="23"/>
        <v>22062364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226615592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2290.8899999999994</v>
      </c>
      <c r="D816" s="277">
        <f>CE61</f>
        <v>221783249.69000003</v>
      </c>
      <c r="E816" s="277">
        <f>CE62</f>
        <v>21133482</v>
      </c>
      <c r="F816" s="277">
        <f>CE63</f>
        <v>8339336.9000000013</v>
      </c>
      <c r="G816" s="277">
        <f>CE64</f>
        <v>88534770.62999998</v>
      </c>
      <c r="H816" s="280">
        <f>CE65</f>
        <v>3418759.94</v>
      </c>
      <c r="I816" s="280">
        <f>CE66</f>
        <v>42768086.999999993</v>
      </c>
      <c r="J816" s="280">
        <f>CE67</f>
        <v>11672629</v>
      </c>
      <c r="K816" s="280">
        <f>CE68</f>
        <v>6013246.7200000007</v>
      </c>
      <c r="L816" s="280">
        <f>CE69</f>
        <v>194059299.98488951</v>
      </c>
      <c r="M816" s="280">
        <f>CE70</f>
        <v>57560702.560000002</v>
      </c>
      <c r="N816" s="277">
        <f>CE75</f>
        <v>2267582175.8299999</v>
      </c>
      <c r="O816" s="277">
        <f>CE73</f>
        <v>1414576079.8100002</v>
      </c>
      <c r="P816" s="277">
        <f>CE76</f>
        <v>456936.56000000011</v>
      </c>
      <c r="Q816" s="277">
        <f>CE77</f>
        <v>1024392.5016637211</v>
      </c>
      <c r="R816" s="277">
        <f>CE78</f>
        <v>4453935.3379593501</v>
      </c>
      <c r="S816" s="277">
        <f>CE79</f>
        <v>2658883.0299999993</v>
      </c>
      <c r="T816" s="281">
        <f>CE80</f>
        <v>821.06999999999994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226615590.21488953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221783249.69000009</v>
      </c>
      <c r="E817" s="180">
        <f>C379</f>
        <v>21133483.150000017</v>
      </c>
      <c r="F817" s="180">
        <f>C380</f>
        <v>8339336.9000000022</v>
      </c>
      <c r="G817" s="240">
        <f>C381</f>
        <v>88534770.629999846</v>
      </c>
      <c r="H817" s="240">
        <f>C382</f>
        <v>3418759.939999999</v>
      </c>
      <c r="I817" s="240">
        <f>C383</f>
        <v>42768087.000000015</v>
      </c>
      <c r="J817" s="240">
        <f>C384</f>
        <v>11672629.610000007</v>
      </c>
      <c r="K817" s="240">
        <f>C385</f>
        <v>6013246.7200000007</v>
      </c>
      <c r="L817" s="240">
        <f>C386+C387+C388+C389</f>
        <v>194059299.98488951</v>
      </c>
      <c r="M817" s="240">
        <f>C370</f>
        <v>57560702.559999987</v>
      </c>
      <c r="N817" s="180">
        <f>D361</f>
        <v>2267583219.7099991</v>
      </c>
      <c r="O817" s="180">
        <f>C359</f>
        <v>1414577123.6899993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6" transitionEvaluation="1" transitionEntry="1" codeName="Sheet10">
    <pageSetUpPr autoPageBreaks="0" fitToPage="1"/>
  </sheetPr>
  <dimension ref="A1:CF816"/>
  <sheetViews>
    <sheetView showGridLines="0" topLeftCell="A76" zoomScale="75" workbookViewId="0">
      <selection activeCell="C116" sqref="C116:C12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5">
      <c r="A48" s="295" t="s">
        <v>205</v>
      </c>
      <c r="B48" s="299">
        <v>19680834.810000014</v>
      </c>
      <c r="C48" s="301">
        <f>ROUND(((B48/CE61)*C61),0)</f>
        <v>1389140</v>
      </c>
      <c r="D48" s="301">
        <f>ROUND(((B48/CE61)*D61),0)</f>
        <v>0</v>
      </c>
      <c r="E48" s="295">
        <f>ROUND(((B48/CE61)*E61),0)</f>
        <v>5825144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277805</v>
      </c>
      <c r="I48" s="295">
        <f>ROUND(((B48/CE61)*I61),0)</f>
        <v>0</v>
      </c>
      <c r="J48" s="295">
        <f>ROUND(((B48/CE61)*J61),0)</f>
        <v>203263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130</v>
      </c>
      <c r="P48" s="295">
        <f>ROUND(((B48/CE61)*P61),0)</f>
        <v>1286336</v>
      </c>
      <c r="Q48" s="295">
        <f>ROUND(((B48/CE61)*Q61),0)</f>
        <v>1028052</v>
      </c>
      <c r="R48" s="295">
        <f>ROUND(((B48/CE61)*R61),0)</f>
        <v>43639</v>
      </c>
      <c r="S48" s="295">
        <f>ROUND(((B48/CE61)*S61),0)</f>
        <v>149445</v>
      </c>
      <c r="T48" s="295">
        <f>ROUND(((B48/CE61)*T61),0)</f>
        <v>338059</v>
      </c>
      <c r="U48" s="295">
        <f>ROUND(((B48/CE61)*U61),0)</f>
        <v>541603</v>
      </c>
      <c r="V48" s="295">
        <f>ROUND(((B48/CE61)*V61),0)</f>
        <v>491402</v>
      </c>
      <c r="W48" s="295">
        <f>ROUND(((B48/CE61)*W61),0)</f>
        <v>79845</v>
      </c>
      <c r="X48" s="295">
        <f>ROUND(((B48/CE61)*X61),0)</f>
        <v>124916</v>
      </c>
      <c r="Y48" s="295">
        <f>ROUND(((B48/CE61)*Y61),0)</f>
        <v>607634</v>
      </c>
      <c r="Z48" s="295">
        <f>ROUND(((B48/CE61)*Z61),0)</f>
        <v>0</v>
      </c>
      <c r="AA48" s="295">
        <f>ROUND(((B48/CE61)*AA61),0)</f>
        <v>60375</v>
      </c>
      <c r="AB48" s="295">
        <f>ROUND(((B48/CE61)*AB61),0)</f>
        <v>587096</v>
      </c>
      <c r="AC48" s="295">
        <f>ROUND(((B48/CE61)*AC61),0)</f>
        <v>455529</v>
      </c>
      <c r="AD48" s="295">
        <f>ROUND(((B48/CE61)*AD61),0)</f>
        <v>0</v>
      </c>
      <c r="AE48" s="295">
        <f>ROUND(((B48/CE61)*AE61),0)</f>
        <v>635825</v>
      </c>
      <c r="AF48" s="295">
        <f>ROUND(((B48/CE61)*AF61),0)</f>
        <v>0</v>
      </c>
      <c r="AG48" s="295">
        <f>ROUND(((B48/CE61)*AG61),0)</f>
        <v>1061104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561774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21025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39879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425427</v>
      </c>
      <c r="AZ48" s="295">
        <f>ROUND(((B48/CE61)*AZ61),0)</f>
        <v>0</v>
      </c>
      <c r="BA48" s="295">
        <f>ROUND(((B48/CE61)*BA61),0)</f>
        <v>20498</v>
      </c>
      <c r="BB48" s="295">
        <f>ROUND(((B48/CE61)*BB61),0)</f>
        <v>0</v>
      </c>
      <c r="BC48" s="295">
        <f>ROUND(((B48/CE61)*BC61),0)</f>
        <v>144643</v>
      </c>
      <c r="BD48" s="295">
        <f>ROUND(((B48/CE61)*BD61),0)</f>
        <v>0</v>
      </c>
      <c r="BE48" s="295">
        <f>ROUND(((B48/CE61)*BE61),0)</f>
        <v>524983</v>
      </c>
      <c r="BF48" s="295">
        <f>ROUND(((B48/CE61)*BF61),0)</f>
        <v>365445</v>
      </c>
      <c r="BG48" s="295">
        <f>ROUND(((B48/CE61)*BG61),0)</f>
        <v>43278</v>
      </c>
      <c r="BH48" s="295">
        <f>ROUND(((B48/CE61)*BH61),0)</f>
        <v>160340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7993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278663</v>
      </c>
      <c r="BO48" s="295">
        <f>ROUND(((B48/CE61)*BO61),0)</f>
        <v>26286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66196</v>
      </c>
      <c r="BT48" s="295">
        <f>ROUND(((B48/CE61)*BT61),0)</f>
        <v>68631</v>
      </c>
      <c r="BU48" s="295">
        <f>ROUND(((B48/CE61)*BU61),0)</f>
        <v>0</v>
      </c>
      <c r="BV48" s="295">
        <f>ROUND(((B48/CE61)*BV61),0)</f>
        <v>410435</v>
      </c>
      <c r="BW48" s="295">
        <f>ROUND(((B48/CE61)*BW61),0)</f>
        <v>43075</v>
      </c>
      <c r="BX48" s="295">
        <f>ROUND(((B48/CE61)*BX61),0)</f>
        <v>0</v>
      </c>
      <c r="BY48" s="295">
        <f>ROUND(((B48/CE61)*BY61),0)</f>
        <v>938930</v>
      </c>
      <c r="BZ48" s="295">
        <f>ROUND(((B48/CE61)*BZ61),0)</f>
        <v>0</v>
      </c>
      <c r="CA48" s="295">
        <f>ROUND(((B48/CE61)*CA61),0)</f>
        <v>94599</v>
      </c>
      <c r="CB48" s="295">
        <f>ROUND(((B48/CE61)*CB61),0)</f>
        <v>22041</v>
      </c>
      <c r="CC48" s="295">
        <f>ROUND(((B48/CE61)*CC61),0)</f>
        <v>230349</v>
      </c>
      <c r="CD48" s="295"/>
      <c r="CE48" s="295">
        <f>SUM(C48:CD48)</f>
        <v>19680832</v>
      </c>
      <c r="CF48" s="2"/>
    </row>
    <row r="49" spans="1:84" ht="12.65" customHeight="1" x14ac:dyDescent="0.35">
      <c r="A49" s="295" t="s">
        <v>206</v>
      </c>
      <c r="B49" s="295">
        <f>B47+B48</f>
        <v>19680834.810000014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5">
      <c r="A52" s="302" t="s">
        <v>208</v>
      </c>
      <c r="B52" s="300">
        <v>11973897.119999999</v>
      </c>
      <c r="C52" s="295">
        <f>ROUND((B52/(CE76+CF76)*C76),0)</f>
        <v>621458</v>
      </c>
      <c r="D52" s="295">
        <f>ROUND((B52/(CE76+CF76)*D76),0)</f>
        <v>0</v>
      </c>
      <c r="E52" s="295">
        <f>ROUND((B52/(CE76+CF76)*E76),0)</f>
        <v>2054530</v>
      </c>
      <c r="F52" s="295">
        <f>ROUND((B52/(CE76+CF76)*F76),0)</f>
        <v>0</v>
      </c>
      <c r="G52" s="295">
        <f>ROUND((B52/(CE76+CF76)*G76),0)</f>
        <v>249030</v>
      </c>
      <c r="H52" s="295">
        <f>ROUND((B52/(CE76+CF76)*H76),0)</f>
        <v>337641</v>
      </c>
      <c r="I52" s="295">
        <f>ROUND((B52/(CE76+CF76)*I76),0)</f>
        <v>0</v>
      </c>
      <c r="J52" s="295">
        <f>ROUND((B52/(CE76+CF76)*J76),0)</f>
        <v>67731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0</v>
      </c>
      <c r="P52" s="295">
        <f>ROUND((B52/(CE76+CF76)*P76),0)</f>
        <v>787648</v>
      </c>
      <c r="Q52" s="295">
        <f>ROUND((B52/(CE76+CF76)*Q76),0)</f>
        <v>339167</v>
      </c>
      <c r="R52" s="295">
        <f>ROUND((B52/(CE76+CF76)*R76),0)</f>
        <v>21988</v>
      </c>
      <c r="S52" s="295">
        <f>ROUND((B52/(CE76+CF76)*S76),0)</f>
        <v>443200</v>
      </c>
      <c r="T52" s="295">
        <f>ROUND((B52/(CE76+CF76)*T76),0)</f>
        <v>92377</v>
      </c>
      <c r="U52" s="295">
        <f>ROUND((B52/(CE76+CF76)*U76),0)</f>
        <v>277411</v>
      </c>
      <c r="V52" s="295">
        <f>ROUND((B52/(CE76+CF76)*V76),0)</f>
        <v>221715</v>
      </c>
      <c r="W52" s="295">
        <f>ROUND((B52/(CE76+CF76)*W76),0)</f>
        <v>35989</v>
      </c>
      <c r="X52" s="295">
        <f>ROUND((B52/(CE76+CF76)*X76),0)</f>
        <v>32929</v>
      </c>
      <c r="Y52" s="295">
        <f>ROUND((B52/(CE76+CF76)*Y76),0)</f>
        <v>315224</v>
      </c>
      <c r="Z52" s="295">
        <f>ROUND((B52/(CE76+CF76)*Z76),0)</f>
        <v>0</v>
      </c>
      <c r="AA52" s="295">
        <f>ROUND((B52/(CE76+CF76)*AA76),0)</f>
        <v>85339</v>
      </c>
      <c r="AB52" s="295">
        <f>ROUND((B52/(CE76+CF76)*AB76),0)</f>
        <v>166788</v>
      </c>
      <c r="AC52" s="295">
        <f>ROUND((B52/(CE76+CF76)*AC76),0)</f>
        <v>30797</v>
      </c>
      <c r="AD52" s="295">
        <f>ROUND((B52/(CE76+CF76)*AD76),0)</f>
        <v>0</v>
      </c>
      <c r="AE52" s="295">
        <f>ROUND((B52/(CE76+CF76)*AE76),0)</f>
        <v>388154</v>
      </c>
      <c r="AF52" s="295">
        <f>ROUND((B52/(CE76+CF76)*AF76),0)</f>
        <v>0</v>
      </c>
      <c r="AG52" s="295">
        <f>ROUND((B52/(CE76+CF76)*AG76),0)</f>
        <v>404854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521432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31162</v>
      </c>
      <c r="AY52" s="295">
        <f>ROUND((B52/(CE76+CF76)*AY76),0)</f>
        <v>190843</v>
      </c>
      <c r="AZ52" s="295">
        <f>ROUND((B52/(CE76+CF76)*AZ76),0)</f>
        <v>136160</v>
      </c>
      <c r="BA52" s="295">
        <f>ROUND((B52/(CE76+CF76)*BA76),0)</f>
        <v>124463</v>
      </c>
      <c r="BB52" s="295">
        <f>ROUND((B52/(CE76+CF76)*BB76),0)</f>
        <v>0</v>
      </c>
      <c r="BC52" s="295">
        <f>ROUND((B52/(CE76+CF76)*BC76),0)</f>
        <v>67889</v>
      </c>
      <c r="BD52" s="295">
        <f>ROUND((B52/(CE76+CF76)*BD76),0)</f>
        <v>25952</v>
      </c>
      <c r="BE52" s="295">
        <f>ROUND((B52/(CE76+CF76)*BE76),0)</f>
        <v>2523299</v>
      </c>
      <c r="BF52" s="295">
        <f>ROUND((B52/(CE76+CF76)*BF76),0)</f>
        <v>83484</v>
      </c>
      <c r="BG52" s="295">
        <f>ROUND((B52/(CE76+CF76)*BG76),0)</f>
        <v>10947</v>
      </c>
      <c r="BH52" s="295">
        <f>ROUND((B52/(CE76+CF76)*BH76),0)</f>
        <v>129093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30680</v>
      </c>
      <c r="BL52" s="295">
        <f>ROUND((B52/(CE76+CF76)*BL76),0)</f>
        <v>53167</v>
      </c>
      <c r="BM52" s="295">
        <f>ROUND((B52/(CE76+CF76)*BM76),0)</f>
        <v>0</v>
      </c>
      <c r="BN52" s="295">
        <f>ROUND((B52/(CE76+CF76)*BN76),0)</f>
        <v>203185</v>
      </c>
      <c r="BO52" s="295">
        <f>ROUND((B52/(CE76+CF76)*BO76),0)</f>
        <v>28180</v>
      </c>
      <c r="BP52" s="295">
        <f>ROUND((B52/(CE76+CF76)*BP76),0)</f>
        <v>15718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74079</v>
      </c>
      <c r="BT52" s="295">
        <f>ROUND((B52/(CE76+CF76)*BT76),0)</f>
        <v>53623</v>
      </c>
      <c r="BU52" s="295">
        <f>ROUND((B52/(CE76+CF76)*BU76),0)</f>
        <v>0</v>
      </c>
      <c r="BV52" s="295">
        <f>ROUND((B52/(CE76+CF76)*BV76),0)</f>
        <v>167134</v>
      </c>
      <c r="BW52" s="295">
        <f>ROUND((B52/(CE76+CF76)*BW76),0)</f>
        <v>79311</v>
      </c>
      <c r="BX52" s="295">
        <f>ROUND((B52/(CE76+CF76)*BX76),0)</f>
        <v>0</v>
      </c>
      <c r="BY52" s="295">
        <f>ROUND((B52/(CE76+CF76)*BY76),0)</f>
        <v>174329</v>
      </c>
      <c r="BZ52" s="295">
        <f>ROUND((B52/(CE76+CF76)*BZ76),0)</f>
        <v>0</v>
      </c>
      <c r="CA52" s="295">
        <f>ROUND((B52/(CE76+CF76)*CA76),0)</f>
        <v>12245</v>
      </c>
      <c r="CB52" s="295">
        <f>ROUND((B52/(CE76+CF76)*CB76),0)</f>
        <v>0</v>
      </c>
      <c r="CC52" s="295">
        <f>ROUND((B52/(CE76+CF76)*CC76),0)</f>
        <v>263552</v>
      </c>
      <c r="CD52" s="295"/>
      <c r="CE52" s="295">
        <f>SUM(C52:CD52)</f>
        <v>11973897</v>
      </c>
      <c r="CF52" s="2"/>
    </row>
    <row r="53" spans="1:84" ht="12.65" customHeight="1" x14ac:dyDescent="0.35">
      <c r="A53" s="295" t="s">
        <v>206</v>
      </c>
      <c r="B53" s="295">
        <f>B51+B52</f>
        <v>11973897.119999999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17909.397898638592</v>
      </c>
      <c r="D59" s="300">
        <v>0</v>
      </c>
      <c r="E59" s="300">
        <v>77754.368894836545</v>
      </c>
      <c r="F59" s="300">
        <v>0</v>
      </c>
      <c r="G59" s="300">
        <v>0</v>
      </c>
      <c r="H59" s="300">
        <v>3056.4147747518323</v>
      </c>
      <c r="I59" s="300">
        <v>0</v>
      </c>
      <c r="J59" s="300">
        <v>4999</v>
      </c>
      <c r="K59" s="300">
        <v>-0.18156822696982999</v>
      </c>
      <c r="L59" s="300">
        <v>0</v>
      </c>
      <c r="M59" s="300">
        <v>0</v>
      </c>
      <c r="N59" s="300">
        <v>0</v>
      </c>
      <c r="O59" s="300">
        <v>2001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471726</v>
      </c>
      <c r="AZ59" s="185">
        <v>0</v>
      </c>
      <c r="BA59" s="248"/>
      <c r="BB59" s="248"/>
      <c r="BC59" s="248"/>
      <c r="BD59" s="248"/>
      <c r="BE59" s="185">
        <v>456936.56000000011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144.09</v>
      </c>
      <c r="D60" s="187">
        <v>0</v>
      </c>
      <c r="E60" s="187">
        <v>698.5799999999997</v>
      </c>
      <c r="F60" s="223">
        <v>0</v>
      </c>
      <c r="G60" s="187">
        <v>0</v>
      </c>
      <c r="H60" s="187">
        <v>31.620000000000005</v>
      </c>
      <c r="I60" s="187">
        <v>0</v>
      </c>
      <c r="J60" s="223">
        <v>18.330000000000002</v>
      </c>
      <c r="K60" s="187">
        <v>0</v>
      </c>
      <c r="L60" s="187">
        <v>0</v>
      </c>
      <c r="M60" s="187">
        <v>0</v>
      </c>
      <c r="N60" s="187">
        <v>0</v>
      </c>
      <c r="O60" s="187">
        <v>0.01</v>
      </c>
      <c r="P60" s="221">
        <v>148.22999999999999</v>
      </c>
      <c r="Q60" s="221">
        <v>99.760000000000034</v>
      </c>
      <c r="R60" s="221">
        <v>7.21</v>
      </c>
      <c r="S60" s="221">
        <v>32.22</v>
      </c>
      <c r="T60" s="221">
        <v>31.18</v>
      </c>
      <c r="U60" s="221">
        <v>84.59</v>
      </c>
      <c r="V60" s="221">
        <v>51.96</v>
      </c>
      <c r="W60" s="221">
        <v>7.72</v>
      </c>
      <c r="X60" s="221">
        <v>14.32</v>
      </c>
      <c r="Y60" s="221">
        <v>73.670000000000016</v>
      </c>
      <c r="Z60" s="221">
        <v>0</v>
      </c>
      <c r="AA60" s="221">
        <v>6.22</v>
      </c>
      <c r="AB60" s="221">
        <v>58.779999999999994</v>
      </c>
      <c r="AC60" s="221">
        <v>59.31</v>
      </c>
      <c r="AD60" s="221">
        <v>0</v>
      </c>
      <c r="AE60" s="221">
        <v>67.94</v>
      </c>
      <c r="AF60" s="221">
        <v>0</v>
      </c>
      <c r="AG60" s="221">
        <v>119.14999999999999</v>
      </c>
      <c r="AH60" s="221">
        <v>0</v>
      </c>
      <c r="AI60" s="221">
        <v>0</v>
      </c>
      <c r="AJ60" s="221">
        <v>52.900000000000006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2.87</v>
      </c>
      <c r="AS60" s="221">
        <v>0</v>
      </c>
      <c r="AT60" s="221">
        <v>0</v>
      </c>
      <c r="AU60" s="221">
        <v>0</v>
      </c>
      <c r="AV60" s="221">
        <v>7.2899999999999991</v>
      </c>
      <c r="AW60" s="221">
        <v>0</v>
      </c>
      <c r="AX60" s="221">
        <v>0</v>
      </c>
      <c r="AY60" s="221">
        <v>90.740000000000009</v>
      </c>
      <c r="AZ60" s="221">
        <v>0</v>
      </c>
      <c r="BA60" s="221">
        <v>5.2299999999999995</v>
      </c>
      <c r="BB60" s="221">
        <v>0</v>
      </c>
      <c r="BC60" s="221">
        <v>33.480000000000004</v>
      </c>
      <c r="BD60" s="221">
        <v>0</v>
      </c>
      <c r="BE60" s="221">
        <v>73.56</v>
      </c>
      <c r="BF60" s="221">
        <v>90.079999999999984</v>
      </c>
      <c r="BG60" s="221">
        <v>10.48</v>
      </c>
      <c r="BH60" s="221">
        <v>14.629999999999997</v>
      </c>
      <c r="BI60" s="221">
        <v>0</v>
      </c>
      <c r="BJ60" s="221">
        <v>0</v>
      </c>
      <c r="BK60" s="221">
        <v>1.7300000000000002</v>
      </c>
      <c r="BL60" s="221">
        <v>0</v>
      </c>
      <c r="BM60" s="221">
        <v>0</v>
      </c>
      <c r="BN60" s="221">
        <v>17.149999999999999</v>
      </c>
      <c r="BO60" s="221">
        <v>3.38</v>
      </c>
      <c r="BP60" s="221">
        <v>0</v>
      </c>
      <c r="BQ60" s="221">
        <v>0</v>
      </c>
      <c r="BR60" s="221">
        <v>0</v>
      </c>
      <c r="BS60" s="221">
        <v>8.4399999999999977</v>
      </c>
      <c r="BT60" s="221">
        <v>10.819999999999999</v>
      </c>
      <c r="BU60" s="221">
        <v>0</v>
      </c>
      <c r="BV60" s="221">
        <v>38.200000000000003</v>
      </c>
      <c r="BW60" s="221">
        <v>6.2299999999999995</v>
      </c>
      <c r="BX60" s="221">
        <v>0</v>
      </c>
      <c r="BY60" s="221">
        <v>104.03000000000002</v>
      </c>
      <c r="BZ60" s="221">
        <v>0</v>
      </c>
      <c r="CA60" s="221">
        <v>11.94</v>
      </c>
      <c r="CB60" s="221">
        <v>2.39</v>
      </c>
      <c r="CC60" s="221">
        <v>23.57</v>
      </c>
      <c r="CD60" s="305" t="s">
        <v>221</v>
      </c>
      <c r="CE60" s="307">
        <f t="shared" ref="CE60:CE70" si="0">SUM(C60:CD60)</f>
        <v>2364.0300000000007</v>
      </c>
      <c r="CF60" s="2"/>
    </row>
    <row r="61" spans="1:84" ht="12.65" customHeight="1" x14ac:dyDescent="0.35">
      <c r="A61" s="302" t="s">
        <v>235</v>
      </c>
      <c r="B61" s="295"/>
      <c r="C61" s="300">
        <v>14380675.719999999</v>
      </c>
      <c r="D61" s="300">
        <v>0</v>
      </c>
      <c r="E61" s="300">
        <v>60303136.020000041</v>
      </c>
      <c r="F61" s="185">
        <v>0</v>
      </c>
      <c r="G61" s="300">
        <v>0</v>
      </c>
      <c r="H61" s="300">
        <v>2875896.1100000003</v>
      </c>
      <c r="I61" s="185">
        <v>0</v>
      </c>
      <c r="J61" s="185">
        <v>2104224.44</v>
      </c>
      <c r="K61" s="185">
        <v>0</v>
      </c>
      <c r="L61" s="185">
        <v>0</v>
      </c>
      <c r="M61" s="300">
        <v>0</v>
      </c>
      <c r="N61" s="300">
        <v>0</v>
      </c>
      <c r="O61" s="300">
        <v>1349.4899999999998</v>
      </c>
      <c r="P61" s="185">
        <v>13316426.73</v>
      </c>
      <c r="Q61" s="185">
        <v>10642618.949999999</v>
      </c>
      <c r="R61" s="185">
        <v>451761.06</v>
      </c>
      <c r="S61" s="185">
        <v>1547084.6500000001</v>
      </c>
      <c r="T61" s="185">
        <v>3499663.4899999988</v>
      </c>
      <c r="U61" s="185">
        <v>5606785.959999999</v>
      </c>
      <c r="V61" s="185">
        <v>5087101.1000000006</v>
      </c>
      <c r="W61" s="185">
        <v>826572.07</v>
      </c>
      <c r="X61" s="185">
        <v>1293155.49</v>
      </c>
      <c r="Y61" s="185">
        <v>6290355.1200000001</v>
      </c>
      <c r="Z61" s="185">
        <v>0</v>
      </c>
      <c r="AA61" s="185">
        <v>625011.14999999991</v>
      </c>
      <c r="AB61" s="185">
        <v>6077742.0800000001</v>
      </c>
      <c r="AC61" s="185">
        <v>4715738.5299999993</v>
      </c>
      <c r="AD61" s="185">
        <v>0</v>
      </c>
      <c r="AE61" s="185">
        <v>6582195.6999999993</v>
      </c>
      <c r="AF61" s="185">
        <v>0</v>
      </c>
      <c r="AG61" s="185">
        <v>10984780.450000001</v>
      </c>
      <c r="AH61" s="185">
        <v>0</v>
      </c>
      <c r="AI61" s="185">
        <v>0</v>
      </c>
      <c r="AJ61" s="185">
        <v>5815604.1699999999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217652.03</v>
      </c>
      <c r="AS61" s="185">
        <v>0</v>
      </c>
      <c r="AT61" s="185">
        <v>0</v>
      </c>
      <c r="AU61" s="185">
        <v>0</v>
      </c>
      <c r="AV61" s="185">
        <v>412835.16</v>
      </c>
      <c r="AW61" s="185">
        <v>0</v>
      </c>
      <c r="AX61" s="185">
        <v>0</v>
      </c>
      <c r="AY61" s="185">
        <v>4404116.2200000007</v>
      </c>
      <c r="AZ61" s="185">
        <v>-1.44</v>
      </c>
      <c r="BA61" s="185">
        <v>212197.43999999997</v>
      </c>
      <c r="BB61" s="185">
        <v>0</v>
      </c>
      <c r="BC61" s="185">
        <v>1497380.27</v>
      </c>
      <c r="BD61" s="185">
        <v>0</v>
      </c>
      <c r="BE61" s="185">
        <v>5434738.5299999993</v>
      </c>
      <c r="BF61" s="185">
        <v>3783167.8499999996</v>
      </c>
      <c r="BG61" s="185">
        <v>448025.15000000008</v>
      </c>
      <c r="BH61" s="185">
        <v>1659870.9900000002</v>
      </c>
      <c r="BI61" s="185">
        <v>0</v>
      </c>
      <c r="BJ61" s="185">
        <v>0</v>
      </c>
      <c r="BK61" s="185">
        <v>82748.53</v>
      </c>
      <c r="BL61" s="185">
        <v>0</v>
      </c>
      <c r="BM61" s="185">
        <v>0</v>
      </c>
      <c r="BN61" s="185">
        <v>2884783.79</v>
      </c>
      <c r="BO61" s="185">
        <v>272122.52</v>
      </c>
      <c r="BP61" s="185">
        <v>0</v>
      </c>
      <c r="BQ61" s="185">
        <v>0</v>
      </c>
      <c r="BR61" s="185">
        <v>0</v>
      </c>
      <c r="BS61" s="185">
        <v>685275.96999999986</v>
      </c>
      <c r="BT61" s="185">
        <v>710485.31</v>
      </c>
      <c r="BU61" s="185">
        <v>0</v>
      </c>
      <c r="BV61" s="185">
        <v>4248907.4799999995</v>
      </c>
      <c r="BW61" s="185">
        <v>445924.37999999995</v>
      </c>
      <c r="BX61" s="185">
        <v>0</v>
      </c>
      <c r="BY61" s="185">
        <v>9720008.2999999989</v>
      </c>
      <c r="BZ61" s="185">
        <v>0</v>
      </c>
      <c r="CA61" s="185">
        <v>979309.34999999986</v>
      </c>
      <c r="CB61" s="185">
        <v>228176.37</v>
      </c>
      <c r="CC61" s="185">
        <v>2384619.6100000003</v>
      </c>
      <c r="CD61" s="305" t="s">
        <v>221</v>
      </c>
      <c r="CE61" s="295">
        <f t="shared" si="0"/>
        <v>203740222.29000002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1389140</v>
      </c>
      <c r="D62" s="295">
        <f t="shared" si="1"/>
        <v>0</v>
      </c>
      <c r="E62" s="295">
        <f t="shared" si="1"/>
        <v>5825144</v>
      </c>
      <c r="F62" s="295">
        <f t="shared" si="1"/>
        <v>0</v>
      </c>
      <c r="G62" s="295">
        <f t="shared" si="1"/>
        <v>0</v>
      </c>
      <c r="H62" s="295">
        <f t="shared" si="1"/>
        <v>277805</v>
      </c>
      <c r="I62" s="295">
        <f t="shared" si="1"/>
        <v>0</v>
      </c>
      <c r="J62" s="295">
        <f>ROUND(J47+J48,0)</f>
        <v>203263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130</v>
      </c>
      <c r="P62" s="295">
        <f t="shared" si="1"/>
        <v>1286336</v>
      </c>
      <c r="Q62" s="295">
        <f t="shared" si="1"/>
        <v>1028052</v>
      </c>
      <c r="R62" s="295">
        <f t="shared" si="1"/>
        <v>43639</v>
      </c>
      <c r="S62" s="295">
        <f t="shared" si="1"/>
        <v>149445</v>
      </c>
      <c r="T62" s="295">
        <f t="shared" si="1"/>
        <v>338059</v>
      </c>
      <c r="U62" s="295">
        <f t="shared" si="1"/>
        <v>541603</v>
      </c>
      <c r="V62" s="295">
        <f t="shared" si="1"/>
        <v>491402</v>
      </c>
      <c r="W62" s="295">
        <f t="shared" si="1"/>
        <v>79845</v>
      </c>
      <c r="X62" s="295">
        <f t="shared" si="1"/>
        <v>124916</v>
      </c>
      <c r="Y62" s="295">
        <f t="shared" si="1"/>
        <v>607634</v>
      </c>
      <c r="Z62" s="295">
        <f t="shared" si="1"/>
        <v>0</v>
      </c>
      <c r="AA62" s="295">
        <f t="shared" si="1"/>
        <v>60375</v>
      </c>
      <c r="AB62" s="295">
        <f t="shared" si="1"/>
        <v>587096</v>
      </c>
      <c r="AC62" s="295">
        <f t="shared" si="1"/>
        <v>455529</v>
      </c>
      <c r="AD62" s="295">
        <f t="shared" si="1"/>
        <v>0</v>
      </c>
      <c r="AE62" s="295">
        <f t="shared" si="1"/>
        <v>635825</v>
      </c>
      <c r="AF62" s="295">
        <f t="shared" si="1"/>
        <v>0</v>
      </c>
      <c r="AG62" s="295">
        <f t="shared" si="1"/>
        <v>1061104</v>
      </c>
      <c r="AH62" s="295">
        <f t="shared" si="1"/>
        <v>0</v>
      </c>
      <c r="AI62" s="295">
        <f t="shared" si="1"/>
        <v>0</v>
      </c>
      <c r="AJ62" s="295">
        <f t="shared" si="1"/>
        <v>561774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21025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39879</v>
      </c>
      <c r="AW62" s="295">
        <f t="shared" si="1"/>
        <v>0</v>
      </c>
      <c r="AX62" s="295">
        <f t="shared" si="1"/>
        <v>0</v>
      </c>
      <c r="AY62" s="295">
        <f>ROUND(AY47+AY48,0)</f>
        <v>425427</v>
      </c>
      <c r="AZ62" s="295">
        <f>ROUND(AZ47+AZ48,0)</f>
        <v>0</v>
      </c>
      <c r="BA62" s="295">
        <f>ROUND(BA47+BA48,0)</f>
        <v>20498</v>
      </c>
      <c r="BB62" s="295">
        <f t="shared" si="1"/>
        <v>0</v>
      </c>
      <c r="BC62" s="295">
        <f t="shared" si="1"/>
        <v>144643</v>
      </c>
      <c r="BD62" s="295">
        <f t="shared" si="1"/>
        <v>0</v>
      </c>
      <c r="BE62" s="295">
        <f t="shared" si="1"/>
        <v>524983</v>
      </c>
      <c r="BF62" s="295">
        <f t="shared" si="1"/>
        <v>365445</v>
      </c>
      <c r="BG62" s="295">
        <f t="shared" si="1"/>
        <v>43278</v>
      </c>
      <c r="BH62" s="295">
        <f t="shared" si="1"/>
        <v>160340</v>
      </c>
      <c r="BI62" s="295">
        <f t="shared" si="1"/>
        <v>0</v>
      </c>
      <c r="BJ62" s="295">
        <f t="shared" si="1"/>
        <v>0</v>
      </c>
      <c r="BK62" s="295">
        <f t="shared" si="1"/>
        <v>7993</v>
      </c>
      <c r="BL62" s="295">
        <f t="shared" si="1"/>
        <v>0</v>
      </c>
      <c r="BM62" s="295">
        <f t="shared" si="1"/>
        <v>0</v>
      </c>
      <c r="BN62" s="295">
        <f t="shared" si="1"/>
        <v>278663</v>
      </c>
      <c r="BO62" s="295">
        <f t="shared" ref="BO62:CC62" si="2">ROUND(BO47+BO48,0)</f>
        <v>26286</v>
      </c>
      <c r="BP62" s="295">
        <f t="shared" si="2"/>
        <v>0</v>
      </c>
      <c r="BQ62" s="295">
        <f t="shared" si="2"/>
        <v>0</v>
      </c>
      <c r="BR62" s="295">
        <f t="shared" si="2"/>
        <v>0</v>
      </c>
      <c r="BS62" s="295">
        <f t="shared" si="2"/>
        <v>66196</v>
      </c>
      <c r="BT62" s="295">
        <f t="shared" si="2"/>
        <v>68631</v>
      </c>
      <c r="BU62" s="295">
        <f t="shared" si="2"/>
        <v>0</v>
      </c>
      <c r="BV62" s="295">
        <f t="shared" si="2"/>
        <v>410435</v>
      </c>
      <c r="BW62" s="295">
        <f t="shared" si="2"/>
        <v>43075</v>
      </c>
      <c r="BX62" s="295">
        <f t="shared" si="2"/>
        <v>0</v>
      </c>
      <c r="BY62" s="295">
        <f t="shared" si="2"/>
        <v>938930</v>
      </c>
      <c r="BZ62" s="295">
        <f t="shared" si="2"/>
        <v>0</v>
      </c>
      <c r="CA62" s="295">
        <f t="shared" si="2"/>
        <v>94599</v>
      </c>
      <c r="CB62" s="295">
        <f t="shared" si="2"/>
        <v>22041</v>
      </c>
      <c r="CC62" s="295">
        <f t="shared" si="2"/>
        <v>230349</v>
      </c>
      <c r="CD62" s="305" t="s">
        <v>221</v>
      </c>
      <c r="CE62" s="295">
        <f t="shared" si="0"/>
        <v>19680832</v>
      </c>
      <c r="CF62" s="2"/>
    </row>
    <row r="63" spans="1:84" ht="12.65" customHeight="1" x14ac:dyDescent="0.35">
      <c r="A63" s="302" t="s">
        <v>236</v>
      </c>
      <c r="B63" s="295"/>
      <c r="C63" s="300">
        <v>8300</v>
      </c>
      <c r="D63" s="300">
        <v>0</v>
      </c>
      <c r="E63" s="300">
        <v>1957174.98</v>
      </c>
      <c r="F63" s="185">
        <v>0</v>
      </c>
      <c r="G63" s="300">
        <v>0</v>
      </c>
      <c r="H63" s="300">
        <v>0</v>
      </c>
      <c r="I63" s="185">
        <v>0</v>
      </c>
      <c r="J63" s="185">
        <v>537682.62000000011</v>
      </c>
      <c r="K63" s="185">
        <v>0</v>
      </c>
      <c r="L63" s="185">
        <v>0</v>
      </c>
      <c r="M63" s="300">
        <v>0</v>
      </c>
      <c r="N63" s="300">
        <v>0</v>
      </c>
      <c r="O63" s="300">
        <v>6965.67</v>
      </c>
      <c r="P63" s="185">
        <v>2452353.2599999998</v>
      </c>
      <c r="Q63" s="185">
        <v>0</v>
      </c>
      <c r="R63" s="185">
        <v>24906</v>
      </c>
      <c r="S63" s="185">
        <v>0</v>
      </c>
      <c r="T63" s="185">
        <v>0</v>
      </c>
      <c r="U63" s="185">
        <v>62360.479999999996</v>
      </c>
      <c r="V63" s="185">
        <v>4406.1099999999997</v>
      </c>
      <c r="W63" s="185">
        <v>0</v>
      </c>
      <c r="X63" s="185">
        <v>0</v>
      </c>
      <c r="Y63" s="185">
        <v>642987.58000000007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369687.5</v>
      </c>
      <c r="AF63" s="185">
        <v>0</v>
      </c>
      <c r="AG63" s="185">
        <v>386164.75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45574.64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1718716.72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6874.5</v>
      </c>
      <c r="BW63" s="185">
        <v>127636</v>
      </c>
      <c r="BX63" s="185">
        <v>0</v>
      </c>
      <c r="BY63" s="185">
        <v>0</v>
      </c>
      <c r="BZ63" s="185">
        <v>0</v>
      </c>
      <c r="CA63" s="185">
        <v>0</v>
      </c>
      <c r="CB63" s="185">
        <v>23503.58</v>
      </c>
      <c r="CC63" s="185">
        <v>-74201.389999999898</v>
      </c>
      <c r="CD63" s="305" t="s">
        <v>221</v>
      </c>
      <c r="CE63" s="295">
        <f t="shared" si="0"/>
        <v>8301093</v>
      </c>
      <c r="CF63" s="2"/>
    </row>
    <row r="64" spans="1:84" ht="12.65" customHeight="1" x14ac:dyDescent="0.35">
      <c r="A64" s="302" t="s">
        <v>237</v>
      </c>
      <c r="B64" s="295"/>
      <c r="C64" s="300">
        <v>1753526.84</v>
      </c>
      <c r="D64" s="300">
        <v>0</v>
      </c>
      <c r="E64" s="185">
        <v>9186196.4800000004</v>
      </c>
      <c r="F64" s="185">
        <v>0</v>
      </c>
      <c r="G64" s="300">
        <v>1753.4</v>
      </c>
      <c r="H64" s="300">
        <v>31190.550000000003</v>
      </c>
      <c r="I64" s="185">
        <v>0</v>
      </c>
      <c r="J64" s="185">
        <v>121941.46</v>
      </c>
      <c r="K64" s="185">
        <v>0</v>
      </c>
      <c r="L64" s="185">
        <v>0</v>
      </c>
      <c r="M64" s="300">
        <v>0</v>
      </c>
      <c r="N64" s="300">
        <v>0</v>
      </c>
      <c r="O64" s="300">
        <v>0</v>
      </c>
      <c r="P64" s="185">
        <v>8601214.1500000004</v>
      </c>
      <c r="Q64" s="185">
        <v>1039664.68</v>
      </c>
      <c r="R64" s="185">
        <v>144227.43</v>
      </c>
      <c r="S64" s="185">
        <v>26063355.320000004</v>
      </c>
      <c r="T64" s="185">
        <v>1349651.2</v>
      </c>
      <c r="U64" s="185">
        <v>8553145.1400000025</v>
      </c>
      <c r="V64" s="185">
        <v>9245731.6900000013</v>
      </c>
      <c r="W64" s="185">
        <v>86035.190000000031</v>
      </c>
      <c r="X64" s="185">
        <v>432668.33</v>
      </c>
      <c r="Y64" s="185">
        <v>275431.56</v>
      </c>
      <c r="Z64" s="185">
        <v>178.25</v>
      </c>
      <c r="AA64" s="185">
        <v>737130.55999999982</v>
      </c>
      <c r="AB64" s="185">
        <v>12736629.959999999</v>
      </c>
      <c r="AC64" s="185">
        <v>1017885.7700000001</v>
      </c>
      <c r="AD64" s="185">
        <v>0</v>
      </c>
      <c r="AE64" s="185">
        <v>45062.81</v>
      </c>
      <c r="AF64" s="185">
        <v>0</v>
      </c>
      <c r="AG64" s="185">
        <v>1449579.1400000001</v>
      </c>
      <c r="AH64" s="185">
        <v>0</v>
      </c>
      <c r="AI64" s="185">
        <v>0</v>
      </c>
      <c r="AJ64" s="185">
        <v>180834.41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623.55999999999995</v>
      </c>
      <c r="AS64" s="185">
        <v>0</v>
      </c>
      <c r="AT64" s="185">
        <v>0</v>
      </c>
      <c r="AU64" s="185">
        <v>0</v>
      </c>
      <c r="AV64" s="185">
        <v>6552.76</v>
      </c>
      <c r="AW64" s="185">
        <v>0</v>
      </c>
      <c r="AX64" s="185">
        <v>973.80000000000007</v>
      </c>
      <c r="AY64" s="185">
        <v>3283267.79</v>
      </c>
      <c r="AZ64" s="185">
        <v>-336726.8</v>
      </c>
      <c r="BA64" s="185">
        <v>160465.74000000002</v>
      </c>
      <c r="BB64" s="185">
        <v>0</v>
      </c>
      <c r="BC64" s="185">
        <v>9090.49</v>
      </c>
      <c r="BD64" s="185">
        <v>-278991.73</v>
      </c>
      <c r="BE64" s="185">
        <v>2633495.6699999995</v>
      </c>
      <c r="BF64" s="185">
        <v>775978.11</v>
      </c>
      <c r="BG64" s="185">
        <v>3481.2100000000005</v>
      </c>
      <c r="BH64" s="185">
        <v>1461.7</v>
      </c>
      <c r="BI64" s="185">
        <v>0</v>
      </c>
      <c r="BJ64" s="185">
        <v>0</v>
      </c>
      <c r="BK64" s="185">
        <v>738.54</v>
      </c>
      <c r="BL64" s="185">
        <v>0</v>
      </c>
      <c r="BM64" s="185">
        <v>0</v>
      </c>
      <c r="BN64" s="185">
        <v>330199.10000000003</v>
      </c>
      <c r="BO64" s="185">
        <v>182</v>
      </c>
      <c r="BP64" s="185">
        <v>0</v>
      </c>
      <c r="BQ64" s="185">
        <v>0</v>
      </c>
      <c r="BR64" s="185">
        <v>0</v>
      </c>
      <c r="BS64" s="185">
        <v>98042.699999999983</v>
      </c>
      <c r="BT64" s="185">
        <v>2541.42</v>
      </c>
      <c r="BU64" s="185">
        <v>0</v>
      </c>
      <c r="BV64" s="185">
        <v>630.21</v>
      </c>
      <c r="BW64" s="185">
        <v>6873.3</v>
      </c>
      <c r="BX64" s="185">
        <v>0</v>
      </c>
      <c r="BY64" s="185">
        <v>28586.52</v>
      </c>
      <c r="BZ64" s="185">
        <v>0</v>
      </c>
      <c r="CA64" s="185">
        <v>2694.3700000000003</v>
      </c>
      <c r="CB64" s="185">
        <v>249.32</v>
      </c>
      <c r="CC64" s="185">
        <v>1264515.4800000002</v>
      </c>
      <c r="CD64" s="305" t="s">
        <v>221</v>
      </c>
      <c r="CE64" s="295">
        <f t="shared" si="0"/>
        <v>91047959.579999983</v>
      </c>
      <c r="CF64" s="2"/>
    </row>
    <row r="65" spans="1:84" ht="12.65" customHeight="1" x14ac:dyDescent="0.35">
      <c r="A65" s="302" t="s">
        <v>238</v>
      </c>
      <c r="B65" s="295"/>
      <c r="C65" s="300">
        <v>0</v>
      </c>
      <c r="D65" s="300">
        <v>0</v>
      </c>
      <c r="E65" s="300">
        <v>3620.2200000000003</v>
      </c>
      <c r="F65" s="300">
        <v>0</v>
      </c>
      <c r="G65" s="300">
        <v>0</v>
      </c>
      <c r="H65" s="300">
        <v>381.89</v>
      </c>
      <c r="I65" s="185">
        <v>0</v>
      </c>
      <c r="J65" s="300">
        <v>573.18000000000006</v>
      </c>
      <c r="K65" s="185">
        <v>0</v>
      </c>
      <c r="L65" s="185">
        <v>0</v>
      </c>
      <c r="M65" s="300">
        <v>0</v>
      </c>
      <c r="N65" s="300">
        <v>0</v>
      </c>
      <c r="O65" s="300">
        <v>0</v>
      </c>
      <c r="P65" s="185">
        <v>74009.170000000013</v>
      </c>
      <c r="Q65" s="185">
        <v>1427.97</v>
      </c>
      <c r="R65" s="185">
        <v>0</v>
      </c>
      <c r="S65" s="185">
        <v>178.72</v>
      </c>
      <c r="T65" s="185">
        <v>-3734.8799999999992</v>
      </c>
      <c r="U65" s="185">
        <v>561.04999999999995</v>
      </c>
      <c r="V65" s="185">
        <v>371.20000000000005</v>
      </c>
      <c r="W65" s="185">
        <v>0</v>
      </c>
      <c r="X65" s="185">
        <v>0</v>
      </c>
      <c r="Y65" s="185">
        <v>2887.89</v>
      </c>
      <c r="Z65" s="185">
        <v>0</v>
      </c>
      <c r="AA65" s="185">
        <v>0</v>
      </c>
      <c r="AB65" s="185">
        <v>0</v>
      </c>
      <c r="AC65" s="185">
        <v>61.7</v>
      </c>
      <c r="AD65" s="185">
        <v>0</v>
      </c>
      <c r="AE65" s="185">
        <v>3570.5699999999997</v>
      </c>
      <c r="AF65" s="185">
        <v>0</v>
      </c>
      <c r="AG65" s="185">
        <v>536.04999999999995</v>
      </c>
      <c r="AH65" s="185">
        <v>0</v>
      </c>
      <c r="AI65" s="185">
        <v>0</v>
      </c>
      <c r="AJ65" s="185">
        <v>42188.460000000006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10823.32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2323.38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2465446.41</v>
      </c>
      <c r="BF65" s="185">
        <v>443941.87</v>
      </c>
      <c r="BG65" s="185">
        <v>0</v>
      </c>
      <c r="BH65" s="185">
        <v>2225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10610.119999999999</v>
      </c>
      <c r="BO65" s="185">
        <v>0</v>
      </c>
      <c r="BP65" s="185">
        <v>351.84000000000003</v>
      </c>
      <c r="BQ65" s="185">
        <v>0</v>
      </c>
      <c r="BR65" s="185">
        <v>0</v>
      </c>
      <c r="BS65" s="185">
        <v>2514.5599999999995</v>
      </c>
      <c r="BT65" s="185">
        <v>0</v>
      </c>
      <c r="BU65" s="185">
        <v>0</v>
      </c>
      <c r="BV65" s="185">
        <v>0</v>
      </c>
      <c r="BW65" s="185">
        <v>100.10999999999999</v>
      </c>
      <c r="BX65" s="185">
        <v>0</v>
      </c>
      <c r="BY65" s="185">
        <v>2763.09</v>
      </c>
      <c r="BZ65" s="185">
        <v>0</v>
      </c>
      <c r="CA65" s="185">
        <v>0</v>
      </c>
      <c r="CB65" s="185">
        <v>0</v>
      </c>
      <c r="CC65" s="185">
        <v>605.34</v>
      </c>
      <c r="CD65" s="305" t="s">
        <v>221</v>
      </c>
      <c r="CE65" s="295">
        <f t="shared" si="0"/>
        <v>3068338.23</v>
      </c>
      <c r="CF65" s="2"/>
    </row>
    <row r="66" spans="1:84" ht="12.65" customHeight="1" x14ac:dyDescent="0.35">
      <c r="A66" s="302" t="s">
        <v>239</v>
      </c>
      <c r="B66" s="295"/>
      <c r="C66" s="300">
        <v>447039.23</v>
      </c>
      <c r="D66" s="300">
        <v>0</v>
      </c>
      <c r="E66" s="300">
        <v>3011738.82</v>
      </c>
      <c r="F66" s="300">
        <v>0</v>
      </c>
      <c r="G66" s="300">
        <v>12661.11</v>
      </c>
      <c r="H66" s="300">
        <v>480932.37</v>
      </c>
      <c r="I66" s="300">
        <v>0</v>
      </c>
      <c r="J66" s="300">
        <v>9282</v>
      </c>
      <c r="K66" s="185">
        <v>0</v>
      </c>
      <c r="L66" s="185">
        <v>0</v>
      </c>
      <c r="M66" s="300">
        <v>0</v>
      </c>
      <c r="N66" s="300">
        <v>0</v>
      </c>
      <c r="O66" s="185">
        <v>0</v>
      </c>
      <c r="P66" s="185">
        <v>1734793.34</v>
      </c>
      <c r="Q66" s="185">
        <v>140632.53</v>
      </c>
      <c r="R66" s="185">
        <v>1071.53</v>
      </c>
      <c r="S66" s="300">
        <v>306163.11</v>
      </c>
      <c r="T66" s="300">
        <v>15881.86</v>
      </c>
      <c r="U66" s="185">
        <v>3964984.7500000005</v>
      </c>
      <c r="V66" s="185">
        <v>153775.29999999996</v>
      </c>
      <c r="W66" s="185">
        <v>16848.93</v>
      </c>
      <c r="X66" s="185">
        <v>137206.62</v>
      </c>
      <c r="Y66" s="185">
        <v>739130.43</v>
      </c>
      <c r="Z66" s="185">
        <v>8506</v>
      </c>
      <c r="AA66" s="185">
        <v>38410.400000000001</v>
      </c>
      <c r="AB66" s="185">
        <v>289974.12</v>
      </c>
      <c r="AC66" s="185">
        <v>33026.090000000004</v>
      </c>
      <c r="AD66" s="185">
        <v>0</v>
      </c>
      <c r="AE66" s="185">
        <v>30265.72</v>
      </c>
      <c r="AF66" s="185">
        <v>0</v>
      </c>
      <c r="AG66" s="185">
        <v>337472.1</v>
      </c>
      <c r="AH66" s="185">
        <v>0</v>
      </c>
      <c r="AI66" s="185">
        <v>0</v>
      </c>
      <c r="AJ66" s="185">
        <v>419151.91000000015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100.86</v>
      </c>
      <c r="AS66" s="185">
        <v>0</v>
      </c>
      <c r="AT66" s="185">
        <v>0</v>
      </c>
      <c r="AU66" s="185">
        <v>0</v>
      </c>
      <c r="AV66" s="185">
        <v>227462.95</v>
      </c>
      <c r="AW66" s="185">
        <v>0</v>
      </c>
      <c r="AX66" s="185">
        <v>-181044.83</v>
      </c>
      <c r="AY66" s="185">
        <v>57839.930000000008</v>
      </c>
      <c r="AZ66" s="185">
        <v>3211</v>
      </c>
      <c r="BA66" s="185">
        <v>353929.00999999995</v>
      </c>
      <c r="BB66" s="185">
        <v>0</v>
      </c>
      <c r="BC66" s="185">
        <v>5409.82</v>
      </c>
      <c r="BD66" s="185">
        <v>168507.71000000002</v>
      </c>
      <c r="BE66" s="185">
        <v>7596225.2199999997</v>
      </c>
      <c r="BF66" s="185">
        <v>684295.63</v>
      </c>
      <c r="BG66" s="185">
        <v>2545.6999999999998</v>
      </c>
      <c r="BH66" s="185">
        <v>253030.97999999998</v>
      </c>
      <c r="BI66" s="185">
        <v>0</v>
      </c>
      <c r="BJ66" s="185">
        <v>568337.91999999993</v>
      </c>
      <c r="BK66" s="185">
        <v>177.57999999999998</v>
      </c>
      <c r="BL66" s="185">
        <v>0</v>
      </c>
      <c r="BM66" s="185">
        <v>0</v>
      </c>
      <c r="BN66" s="185">
        <v>553960.62999999989</v>
      </c>
      <c r="BO66" s="185">
        <v>0</v>
      </c>
      <c r="BP66" s="185">
        <v>59561.970000000008</v>
      </c>
      <c r="BQ66" s="185">
        <v>0</v>
      </c>
      <c r="BR66" s="185">
        <v>0</v>
      </c>
      <c r="BS66" s="185">
        <v>183290.37999999998</v>
      </c>
      <c r="BT66" s="185">
        <v>9581.68</v>
      </c>
      <c r="BU66" s="185">
        <v>0</v>
      </c>
      <c r="BV66" s="185">
        <v>1170665.6499999999</v>
      </c>
      <c r="BW66" s="185">
        <v>8389218.7800000012</v>
      </c>
      <c r="BX66" s="185">
        <v>0</v>
      </c>
      <c r="BY66" s="185">
        <v>2104775.25</v>
      </c>
      <c r="BZ66" s="185">
        <v>0</v>
      </c>
      <c r="CA66" s="185">
        <v>5154750.8400000008</v>
      </c>
      <c r="CB66" s="185">
        <v>9823.3000000000011</v>
      </c>
      <c r="CC66" s="185">
        <v>-177969.31000000003</v>
      </c>
      <c r="CD66" s="305" t="s">
        <v>221</v>
      </c>
      <c r="CE66" s="295">
        <f t="shared" si="0"/>
        <v>39526636.919999994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621458</v>
      </c>
      <c r="D67" s="295">
        <f>ROUND(D51+D52,0)</f>
        <v>0</v>
      </c>
      <c r="E67" s="295">
        <f t="shared" ref="E67:BP67" si="3">ROUND(E51+E52,0)</f>
        <v>2054530</v>
      </c>
      <c r="F67" s="295">
        <f t="shared" si="3"/>
        <v>0</v>
      </c>
      <c r="G67" s="295">
        <f t="shared" si="3"/>
        <v>249030</v>
      </c>
      <c r="H67" s="295">
        <f t="shared" si="3"/>
        <v>337641</v>
      </c>
      <c r="I67" s="295">
        <f t="shared" si="3"/>
        <v>0</v>
      </c>
      <c r="J67" s="295">
        <f>ROUND(J51+J52,0)</f>
        <v>67731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0</v>
      </c>
      <c r="P67" s="295">
        <f t="shared" si="3"/>
        <v>787648</v>
      </c>
      <c r="Q67" s="295">
        <f t="shared" si="3"/>
        <v>339167</v>
      </c>
      <c r="R67" s="295">
        <f t="shared" si="3"/>
        <v>21988</v>
      </c>
      <c r="S67" s="295">
        <f t="shared" si="3"/>
        <v>443200</v>
      </c>
      <c r="T67" s="295">
        <f t="shared" si="3"/>
        <v>92377</v>
      </c>
      <c r="U67" s="295">
        <f t="shared" si="3"/>
        <v>277411</v>
      </c>
      <c r="V67" s="295">
        <f t="shared" si="3"/>
        <v>221715</v>
      </c>
      <c r="W67" s="295">
        <f t="shared" si="3"/>
        <v>35989</v>
      </c>
      <c r="X67" s="295">
        <f t="shared" si="3"/>
        <v>32929</v>
      </c>
      <c r="Y67" s="295">
        <f t="shared" si="3"/>
        <v>315224</v>
      </c>
      <c r="Z67" s="295">
        <f t="shared" si="3"/>
        <v>0</v>
      </c>
      <c r="AA67" s="295">
        <f t="shared" si="3"/>
        <v>85339</v>
      </c>
      <c r="AB67" s="295">
        <f t="shared" si="3"/>
        <v>166788</v>
      </c>
      <c r="AC67" s="295">
        <f t="shared" si="3"/>
        <v>30797</v>
      </c>
      <c r="AD67" s="295">
        <f t="shared" si="3"/>
        <v>0</v>
      </c>
      <c r="AE67" s="295">
        <f t="shared" si="3"/>
        <v>388154</v>
      </c>
      <c r="AF67" s="295">
        <f t="shared" si="3"/>
        <v>0</v>
      </c>
      <c r="AG67" s="295">
        <f t="shared" si="3"/>
        <v>404854</v>
      </c>
      <c r="AH67" s="295">
        <f t="shared" si="3"/>
        <v>0</v>
      </c>
      <c r="AI67" s="295">
        <f t="shared" si="3"/>
        <v>0</v>
      </c>
      <c r="AJ67" s="295">
        <f t="shared" si="3"/>
        <v>521432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31162</v>
      </c>
      <c r="AY67" s="295">
        <f t="shared" si="3"/>
        <v>190843</v>
      </c>
      <c r="AZ67" s="295">
        <f>ROUND(AZ51+AZ52,0)</f>
        <v>136160</v>
      </c>
      <c r="BA67" s="295">
        <f>ROUND(BA51+BA52,0)</f>
        <v>124463</v>
      </c>
      <c r="BB67" s="295">
        <f t="shared" si="3"/>
        <v>0</v>
      </c>
      <c r="BC67" s="295">
        <f t="shared" si="3"/>
        <v>67889</v>
      </c>
      <c r="BD67" s="295">
        <f t="shared" si="3"/>
        <v>25952</v>
      </c>
      <c r="BE67" s="295">
        <f t="shared" si="3"/>
        <v>2523299</v>
      </c>
      <c r="BF67" s="295">
        <f t="shared" si="3"/>
        <v>83484</v>
      </c>
      <c r="BG67" s="295">
        <f t="shared" si="3"/>
        <v>10947</v>
      </c>
      <c r="BH67" s="295">
        <f t="shared" si="3"/>
        <v>129093</v>
      </c>
      <c r="BI67" s="295">
        <f t="shared" si="3"/>
        <v>0</v>
      </c>
      <c r="BJ67" s="295">
        <f t="shared" si="3"/>
        <v>0</v>
      </c>
      <c r="BK67" s="295">
        <f t="shared" si="3"/>
        <v>30680</v>
      </c>
      <c r="BL67" s="295">
        <f t="shared" si="3"/>
        <v>53167</v>
      </c>
      <c r="BM67" s="295">
        <f t="shared" si="3"/>
        <v>0</v>
      </c>
      <c r="BN67" s="295">
        <f t="shared" si="3"/>
        <v>203185</v>
      </c>
      <c r="BO67" s="295">
        <f t="shared" si="3"/>
        <v>28180</v>
      </c>
      <c r="BP67" s="295">
        <f t="shared" si="3"/>
        <v>15718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74079</v>
      </c>
      <c r="BT67" s="295">
        <f t="shared" si="4"/>
        <v>53623</v>
      </c>
      <c r="BU67" s="295">
        <f t="shared" si="4"/>
        <v>0</v>
      </c>
      <c r="BV67" s="295">
        <f t="shared" si="4"/>
        <v>167134</v>
      </c>
      <c r="BW67" s="295">
        <f t="shared" si="4"/>
        <v>79311</v>
      </c>
      <c r="BX67" s="295">
        <f t="shared" si="4"/>
        <v>0</v>
      </c>
      <c r="BY67" s="295">
        <f t="shared" si="4"/>
        <v>174329</v>
      </c>
      <c r="BZ67" s="295">
        <f t="shared" si="4"/>
        <v>0</v>
      </c>
      <c r="CA67" s="295">
        <f t="shared" si="4"/>
        <v>12245</v>
      </c>
      <c r="CB67" s="295">
        <f t="shared" si="4"/>
        <v>0</v>
      </c>
      <c r="CC67" s="295">
        <f t="shared" si="4"/>
        <v>263552</v>
      </c>
      <c r="CD67" s="305" t="s">
        <v>221</v>
      </c>
      <c r="CE67" s="295">
        <f t="shared" si="0"/>
        <v>11973897</v>
      </c>
      <c r="CF67" s="2"/>
    </row>
    <row r="68" spans="1:84" ht="12.65" customHeight="1" x14ac:dyDescent="0.35">
      <c r="A68" s="302" t="s">
        <v>240</v>
      </c>
      <c r="B68" s="295"/>
      <c r="C68" s="300">
        <v>0</v>
      </c>
      <c r="D68" s="300">
        <v>0</v>
      </c>
      <c r="E68" s="300">
        <v>10539.63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185">
        <v>0</v>
      </c>
      <c r="L68" s="185">
        <v>0</v>
      </c>
      <c r="M68" s="300">
        <v>0</v>
      </c>
      <c r="N68" s="300">
        <v>0</v>
      </c>
      <c r="O68" s="300">
        <v>0</v>
      </c>
      <c r="P68" s="185">
        <v>787064.28000000014</v>
      </c>
      <c r="Q68" s="185">
        <v>0</v>
      </c>
      <c r="R68" s="185">
        <v>0</v>
      </c>
      <c r="S68" s="185">
        <v>156948.18000000002</v>
      </c>
      <c r="T68" s="185">
        <v>0</v>
      </c>
      <c r="U68" s="185">
        <v>252273.72000000003</v>
      </c>
      <c r="V68" s="185">
        <v>98903.689999999988</v>
      </c>
      <c r="W68" s="185">
        <v>0</v>
      </c>
      <c r="X68" s="185">
        <v>0</v>
      </c>
      <c r="Y68" s="185">
        <v>662665.07000000007</v>
      </c>
      <c r="Z68" s="185">
        <v>0</v>
      </c>
      <c r="AA68" s="185">
        <v>0</v>
      </c>
      <c r="AB68" s="185">
        <v>650558.03000000014</v>
      </c>
      <c r="AC68" s="185">
        <v>284566.77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407583.06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691780.24</v>
      </c>
      <c r="AY68" s="185">
        <v>4131.0999999999995</v>
      </c>
      <c r="AZ68" s="185">
        <v>0</v>
      </c>
      <c r="BA68" s="185">
        <v>0</v>
      </c>
      <c r="BB68" s="185">
        <v>0</v>
      </c>
      <c r="BC68" s="185">
        <v>-72308.5</v>
      </c>
      <c r="BD68" s="185">
        <v>57573.279999999992</v>
      </c>
      <c r="BE68" s="185">
        <v>783982.3600000001</v>
      </c>
      <c r="BF68" s="185">
        <v>0</v>
      </c>
      <c r="BG68" s="185">
        <v>0</v>
      </c>
      <c r="BH68" s="185">
        <v>204.16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5923.66</v>
      </c>
      <c r="BO68" s="185">
        <v>0</v>
      </c>
      <c r="BP68" s="185">
        <v>0</v>
      </c>
      <c r="BQ68" s="185">
        <v>0</v>
      </c>
      <c r="BR68" s="185">
        <v>0</v>
      </c>
      <c r="BS68" s="185">
        <v>1478.4900000000002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762.64</v>
      </c>
      <c r="BZ68" s="185">
        <v>0</v>
      </c>
      <c r="CA68" s="185">
        <v>0</v>
      </c>
      <c r="CB68" s="185">
        <v>0</v>
      </c>
      <c r="CC68" s="185">
        <v>0</v>
      </c>
      <c r="CD68" s="305" t="s">
        <v>221</v>
      </c>
      <c r="CE68" s="295">
        <f t="shared" si="0"/>
        <v>4784629.8600000013</v>
      </c>
      <c r="CF68" s="2"/>
    </row>
    <row r="69" spans="1:84" ht="12.65" customHeight="1" x14ac:dyDescent="0.35">
      <c r="A69" s="302" t="s">
        <v>241</v>
      </c>
      <c r="B69" s="295"/>
      <c r="C69" s="300">
        <v>21487.920000000002</v>
      </c>
      <c r="D69" s="300">
        <v>0</v>
      </c>
      <c r="E69" s="185">
        <v>100132.13000000002</v>
      </c>
      <c r="F69" s="185">
        <v>0</v>
      </c>
      <c r="G69" s="300">
        <v>0</v>
      </c>
      <c r="H69" s="300">
        <v>6435.59</v>
      </c>
      <c r="I69" s="185">
        <v>0</v>
      </c>
      <c r="J69" s="185">
        <v>14570.150000000001</v>
      </c>
      <c r="K69" s="185">
        <v>0</v>
      </c>
      <c r="L69" s="185">
        <v>0</v>
      </c>
      <c r="M69" s="300">
        <v>0</v>
      </c>
      <c r="N69" s="300">
        <v>0</v>
      </c>
      <c r="O69" s="300">
        <v>73.52</v>
      </c>
      <c r="P69" s="185">
        <v>206259.16999999998</v>
      </c>
      <c r="Q69" s="185">
        <v>13814.130000000001</v>
      </c>
      <c r="R69" s="224">
        <v>23209.13</v>
      </c>
      <c r="S69" s="185">
        <v>-41156.420000000006</v>
      </c>
      <c r="T69" s="300">
        <v>20510.560000000001</v>
      </c>
      <c r="U69" s="185">
        <v>113720.90999999999</v>
      </c>
      <c r="V69" s="185">
        <v>68064.529999999984</v>
      </c>
      <c r="W69" s="300">
        <v>59338.570000000007</v>
      </c>
      <c r="X69" s="185">
        <v>2704.99</v>
      </c>
      <c r="Y69" s="185">
        <v>20208.77</v>
      </c>
      <c r="Z69" s="185">
        <v>0</v>
      </c>
      <c r="AA69" s="185">
        <v>182.65</v>
      </c>
      <c r="AB69" s="185">
        <v>23785.46</v>
      </c>
      <c r="AC69" s="185">
        <v>23059.61</v>
      </c>
      <c r="AD69" s="185">
        <v>0</v>
      </c>
      <c r="AE69" s="185">
        <v>18466.539999999997</v>
      </c>
      <c r="AF69" s="185">
        <v>0</v>
      </c>
      <c r="AG69" s="185">
        <v>75014.429999999993</v>
      </c>
      <c r="AH69" s="185">
        <v>0</v>
      </c>
      <c r="AI69" s="185">
        <v>0</v>
      </c>
      <c r="AJ69" s="185">
        <v>294278.81999999989</v>
      </c>
      <c r="AK69" s="185">
        <v>0</v>
      </c>
      <c r="AL69" s="185">
        <v>0</v>
      </c>
      <c r="AM69" s="185">
        <v>0</v>
      </c>
      <c r="AN69" s="185">
        <v>0</v>
      </c>
      <c r="AO69" s="300">
        <v>0</v>
      </c>
      <c r="AP69" s="185">
        <v>0</v>
      </c>
      <c r="AQ69" s="300">
        <v>0</v>
      </c>
      <c r="AR69" s="300">
        <v>3394.9399999999996</v>
      </c>
      <c r="AS69" s="300">
        <v>0</v>
      </c>
      <c r="AT69" s="300">
        <v>0</v>
      </c>
      <c r="AU69" s="185">
        <v>0</v>
      </c>
      <c r="AV69" s="185">
        <v>0</v>
      </c>
      <c r="AW69" s="185">
        <v>0</v>
      </c>
      <c r="AX69" s="185">
        <v>226034.92000000004</v>
      </c>
      <c r="AY69" s="185">
        <v>214668.72</v>
      </c>
      <c r="AZ69" s="185">
        <v>0</v>
      </c>
      <c r="BA69" s="185">
        <v>133.44999999999999</v>
      </c>
      <c r="BB69" s="185">
        <v>0</v>
      </c>
      <c r="BC69" s="185">
        <v>127566.45</v>
      </c>
      <c r="BD69" s="185">
        <v>0</v>
      </c>
      <c r="BE69" s="185">
        <v>73569.740000000005</v>
      </c>
      <c r="BF69" s="185">
        <v>2380.0100000000002</v>
      </c>
      <c r="BG69" s="185">
        <v>4383.08</v>
      </c>
      <c r="BH69" s="224">
        <v>69885.97</v>
      </c>
      <c r="BI69" s="185">
        <v>0</v>
      </c>
      <c r="BJ69" s="185">
        <v>0</v>
      </c>
      <c r="BK69" s="185">
        <v>177.51</v>
      </c>
      <c r="BL69" s="185">
        <v>0</v>
      </c>
      <c r="BM69" s="185">
        <v>0</v>
      </c>
      <c r="BN69" s="185">
        <v>504732.36999999994</v>
      </c>
      <c r="BO69" s="185">
        <v>0</v>
      </c>
      <c r="BP69" s="185">
        <v>598.95000000000005</v>
      </c>
      <c r="BQ69" s="185">
        <v>0</v>
      </c>
      <c r="BR69" s="185">
        <v>0</v>
      </c>
      <c r="BS69" s="185">
        <v>24380.73</v>
      </c>
      <c r="BT69" s="185">
        <v>21528.370000000003</v>
      </c>
      <c r="BU69" s="185">
        <v>0</v>
      </c>
      <c r="BV69" s="185">
        <v>17667.57</v>
      </c>
      <c r="BW69" s="185">
        <v>24909.649999999998</v>
      </c>
      <c r="BX69" s="185">
        <v>0</v>
      </c>
      <c r="BY69" s="185">
        <v>202977.19999999995</v>
      </c>
      <c r="BZ69" s="185">
        <v>0</v>
      </c>
      <c r="CA69" s="185">
        <v>12999.25</v>
      </c>
      <c r="CB69" s="185">
        <v>3417.8</v>
      </c>
      <c r="CC69" s="185">
        <v>152316181.30919144</v>
      </c>
      <c r="CD69" s="308">
        <v>20769323.939999998</v>
      </c>
      <c r="CE69" s="295">
        <f t="shared" si="0"/>
        <v>175685073.08919144</v>
      </c>
      <c r="CF69" s="2"/>
    </row>
    <row r="70" spans="1:84" ht="12.65" customHeight="1" x14ac:dyDescent="0.35">
      <c r="A70" s="302" t="s">
        <v>242</v>
      </c>
      <c r="B70" s="295"/>
      <c r="C70" s="300">
        <v>0</v>
      </c>
      <c r="D70" s="300">
        <v>0</v>
      </c>
      <c r="E70" s="300">
        <v>787950.73</v>
      </c>
      <c r="F70" s="185">
        <v>0</v>
      </c>
      <c r="G70" s="300">
        <v>0</v>
      </c>
      <c r="H70" s="300">
        <v>0</v>
      </c>
      <c r="I70" s="300">
        <v>0</v>
      </c>
      <c r="J70" s="185">
        <v>1136.78</v>
      </c>
      <c r="K70" s="185">
        <v>0</v>
      </c>
      <c r="L70" s="185">
        <v>0</v>
      </c>
      <c r="M70" s="300">
        <v>0</v>
      </c>
      <c r="N70" s="300">
        <v>0</v>
      </c>
      <c r="O70" s="300">
        <v>0</v>
      </c>
      <c r="P70" s="300">
        <v>-3451.8</v>
      </c>
      <c r="Q70" s="300">
        <v>0</v>
      </c>
      <c r="R70" s="300">
        <v>0</v>
      </c>
      <c r="S70" s="300">
        <v>0</v>
      </c>
      <c r="T70" s="300">
        <v>0</v>
      </c>
      <c r="U70" s="185">
        <v>1565449.99</v>
      </c>
      <c r="V70" s="300">
        <v>22758.690000000002</v>
      </c>
      <c r="W70" s="300">
        <v>0</v>
      </c>
      <c r="X70" s="185">
        <v>0</v>
      </c>
      <c r="Y70" s="185">
        <v>14100</v>
      </c>
      <c r="Z70" s="185">
        <v>0</v>
      </c>
      <c r="AA70" s="185">
        <v>0</v>
      </c>
      <c r="AB70" s="185">
        <v>132832.77000000002</v>
      </c>
      <c r="AC70" s="185">
        <v>0</v>
      </c>
      <c r="AD70" s="185">
        <v>0</v>
      </c>
      <c r="AE70" s="185">
        <v>-450</v>
      </c>
      <c r="AF70" s="185">
        <v>0</v>
      </c>
      <c r="AG70" s="185">
        <v>22500</v>
      </c>
      <c r="AH70" s="185">
        <v>0</v>
      </c>
      <c r="AI70" s="185">
        <v>0</v>
      </c>
      <c r="AJ70" s="185">
        <v>873418.29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10203.790000000001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62197.440000000002</v>
      </c>
      <c r="AY70" s="185">
        <v>1721072.6999999997</v>
      </c>
      <c r="AZ70" s="185">
        <v>6283.7800000000007</v>
      </c>
      <c r="BA70" s="185">
        <v>68041.149999999994</v>
      </c>
      <c r="BB70" s="185">
        <v>0</v>
      </c>
      <c r="BC70" s="185">
        <v>0</v>
      </c>
      <c r="BD70" s="185">
        <v>0</v>
      </c>
      <c r="BE70" s="185">
        <v>145079.70000000001</v>
      </c>
      <c r="BF70" s="185">
        <v>107328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432999.28</v>
      </c>
      <c r="BO70" s="185">
        <v>0</v>
      </c>
      <c r="BP70" s="185">
        <v>0</v>
      </c>
      <c r="BQ70" s="185">
        <v>0</v>
      </c>
      <c r="BR70" s="185">
        <v>0</v>
      </c>
      <c r="BS70" s="185">
        <v>143048.77000000002</v>
      </c>
      <c r="BT70" s="185">
        <v>83019.77</v>
      </c>
      <c r="BU70" s="185">
        <v>0</v>
      </c>
      <c r="BV70" s="185">
        <v>249492.44</v>
      </c>
      <c r="BW70" s="185">
        <v>102881.15</v>
      </c>
      <c r="BX70" s="185">
        <v>0</v>
      </c>
      <c r="BY70" s="185">
        <v>5029.83</v>
      </c>
      <c r="BZ70" s="185">
        <v>0</v>
      </c>
      <c r="CA70" s="185">
        <v>500</v>
      </c>
      <c r="CB70" s="185">
        <v>0</v>
      </c>
      <c r="CC70" s="185">
        <v>25384640.200000003</v>
      </c>
      <c r="CD70" s="308"/>
      <c r="CE70" s="295">
        <f t="shared" si="0"/>
        <v>31938063.450000003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18621627.710000001</v>
      </c>
      <c r="D71" s="295">
        <f t="shared" ref="D71:AI71" si="5">SUM(D61:D69)-D70</f>
        <v>0</v>
      </c>
      <c r="E71" s="295">
        <f t="shared" si="5"/>
        <v>81664261.550000027</v>
      </c>
      <c r="F71" s="295">
        <f t="shared" si="5"/>
        <v>0</v>
      </c>
      <c r="G71" s="295">
        <f t="shared" si="5"/>
        <v>263444.51</v>
      </c>
      <c r="H71" s="295">
        <f t="shared" si="5"/>
        <v>4010282.5100000002</v>
      </c>
      <c r="I71" s="295">
        <f t="shared" si="5"/>
        <v>0</v>
      </c>
      <c r="J71" s="295">
        <f t="shared" si="5"/>
        <v>3058131.0700000003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8518.68</v>
      </c>
      <c r="P71" s="295">
        <f t="shared" si="5"/>
        <v>29249555.900000006</v>
      </c>
      <c r="Q71" s="295">
        <f t="shared" si="5"/>
        <v>13205377.26</v>
      </c>
      <c r="R71" s="295">
        <f t="shared" si="5"/>
        <v>710802.15</v>
      </c>
      <c r="S71" s="295">
        <f t="shared" si="5"/>
        <v>28625218.559999999</v>
      </c>
      <c r="T71" s="295">
        <f t="shared" si="5"/>
        <v>5312408.2299999986</v>
      </c>
      <c r="U71" s="295">
        <f t="shared" si="5"/>
        <v>17807396.020000003</v>
      </c>
      <c r="V71" s="295">
        <f t="shared" si="5"/>
        <v>15348711.930000002</v>
      </c>
      <c r="W71" s="295">
        <f t="shared" si="5"/>
        <v>1104628.76</v>
      </c>
      <c r="X71" s="295">
        <f t="shared" si="5"/>
        <v>2023580.43</v>
      </c>
      <c r="Y71" s="295">
        <f t="shared" si="5"/>
        <v>9542424.4199999999</v>
      </c>
      <c r="Z71" s="295">
        <f t="shared" si="5"/>
        <v>8684.25</v>
      </c>
      <c r="AA71" s="295">
        <f t="shared" si="5"/>
        <v>1546448.7599999995</v>
      </c>
      <c r="AB71" s="295">
        <f t="shared" si="5"/>
        <v>20399740.880000003</v>
      </c>
      <c r="AC71" s="295">
        <f t="shared" si="5"/>
        <v>6560664.4699999997</v>
      </c>
      <c r="AD71" s="295">
        <f t="shared" si="5"/>
        <v>0</v>
      </c>
      <c r="AE71" s="295">
        <f t="shared" si="5"/>
        <v>8073677.8399999989</v>
      </c>
      <c r="AF71" s="295">
        <f t="shared" si="5"/>
        <v>0</v>
      </c>
      <c r="AG71" s="295">
        <f t="shared" si="5"/>
        <v>14677004.920000002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7369428.54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243415.91999999998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686729.87</v>
      </c>
      <c r="AW71" s="295">
        <f t="shared" si="6"/>
        <v>0</v>
      </c>
      <c r="AX71" s="295">
        <f t="shared" si="6"/>
        <v>706708.69</v>
      </c>
      <c r="AY71" s="295">
        <f t="shared" si="6"/>
        <v>6861544.4400000013</v>
      </c>
      <c r="AZ71" s="295">
        <f t="shared" si="6"/>
        <v>-203641.02</v>
      </c>
      <c r="BA71" s="295">
        <f t="shared" si="6"/>
        <v>803645.48999999987</v>
      </c>
      <c r="BB71" s="295">
        <f t="shared" si="6"/>
        <v>0</v>
      </c>
      <c r="BC71" s="295">
        <f t="shared" si="6"/>
        <v>1779670.53</v>
      </c>
      <c r="BD71" s="295">
        <f t="shared" si="6"/>
        <v>-26958.739999999969</v>
      </c>
      <c r="BE71" s="295">
        <f t="shared" si="6"/>
        <v>21936234.869999997</v>
      </c>
      <c r="BF71" s="295">
        <f t="shared" si="6"/>
        <v>6031364.4699999997</v>
      </c>
      <c r="BG71" s="295">
        <f t="shared" si="6"/>
        <v>512660.14000000013</v>
      </c>
      <c r="BH71" s="295">
        <f t="shared" si="6"/>
        <v>2276111.8000000003</v>
      </c>
      <c r="BI71" s="295">
        <f t="shared" si="6"/>
        <v>0</v>
      </c>
      <c r="BJ71" s="295">
        <f t="shared" si="6"/>
        <v>568337.91999999993</v>
      </c>
      <c r="BK71" s="295">
        <f t="shared" si="6"/>
        <v>122515.15999999999</v>
      </c>
      <c r="BL71" s="295">
        <f t="shared" si="6"/>
        <v>53167</v>
      </c>
      <c r="BM71" s="295">
        <f t="shared" si="6"/>
        <v>0</v>
      </c>
      <c r="BN71" s="295">
        <f t="shared" si="6"/>
        <v>6057775.1099999994</v>
      </c>
      <c r="BO71" s="295">
        <f t="shared" si="6"/>
        <v>326770.52</v>
      </c>
      <c r="BP71" s="295">
        <f t="shared" ref="BP71:CC71" si="7">SUM(BP61:BP69)-BP70</f>
        <v>76230.759999999995</v>
      </c>
      <c r="BQ71" s="295">
        <f t="shared" si="7"/>
        <v>0</v>
      </c>
      <c r="BR71" s="295">
        <f t="shared" si="7"/>
        <v>0</v>
      </c>
      <c r="BS71" s="295">
        <f t="shared" si="7"/>
        <v>992209.05999999982</v>
      </c>
      <c r="BT71" s="295">
        <f t="shared" si="7"/>
        <v>783371.01000000013</v>
      </c>
      <c r="BU71" s="295">
        <f t="shared" si="7"/>
        <v>0</v>
      </c>
      <c r="BV71" s="295">
        <f t="shared" si="7"/>
        <v>5772821.9699999997</v>
      </c>
      <c r="BW71" s="295">
        <f t="shared" si="7"/>
        <v>9014167.0700000003</v>
      </c>
      <c r="BX71" s="295">
        <f t="shared" si="7"/>
        <v>0</v>
      </c>
      <c r="BY71" s="295">
        <f t="shared" si="7"/>
        <v>13168102.169999998</v>
      </c>
      <c r="BZ71" s="295">
        <f t="shared" si="7"/>
        <v>0</v>
      </c>
      <c r="CA71" s="295">
        <f t="shared" si="7"/>
        <v>6256097.8100000005</v>
      </c>
      <c r="CB71" s="295">
        <f t="shared" si="7"/>
        <v>287211.37</v>
      </c>
      <c r="CC71" s="295">
        <f t="shared" si="7"/>
        <v>130823011.83919142</v>
      </c>
      <c r="CD71" s="301">
        <f>CD69-CD70</f>
        <v>20769323.939999998</v>
      </c>
      <c r="CE71" s="295">
        <f>SUM(CE61:CE69)-CE70</f>
        <v>525870618.51919156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93419499.239999995</v>
      </c>
      <c r="D73" s="300">
        <v>0</v>
      </c>
      <c r="E73" s="185">
        <v>367285951.22000003</v>
      </c>
      <c r="F73" s="185">
        <v>0</v>
      </c>
      <c r="G73" s="300">
        <v>0</v>
      </c>
      <c r="H73" s="300">
        <v>16017633.02</v>
      </c>
      <c r="I73" s="185">
        <v>0</v>
      </c>
      <c r="J73" s="185">
        <v>10786358</v>
      </c>
      <c r="K73" s="185">
        <v>0</v>
      </c>
      <c r="L73" s="185">
        <v>0</v>
      </c>
      <c r="M73" s="300">
        <v>0</v>
      </c>
      <c r="N73" s="300">
        <v>0</v>
      </c>
      <c r="O73" s="300">
        <v>0</v>
      </c>
      <c r="P73" s="185">
        <v>155775273.94999999</v>
      </c>
      <c r="Q73" s="185">
        <v>15371844.5</v>
      </c>
      <c r="R73" s="185">
        <v>20099024</v>
      </c>
      <c r="S73" s="185">
        <v>85796391.219999999</v>
      </c>
      <c r="T73" s="185">
        <v>12758019.729999999</v>
      </c>
      <c r="U73" s="185">
        <v>116263584.64999998</v>
      </c>
      <c r="V73" s="185">
        <v>109320817.24999999</v>
      </c>
      <c r="W73" s="185">
        <v>5035200.46</v>
      </c>
      <c r="X73" s="185">
        <v>28582358.199999999</v>
      </c>
      <c r="Y73" s="185">
        <v>12714324.000000002</v>
      </c>
      <c r="Z73" s="185">
        <v>0</v>
      </c>
      <c r="AA73" s="185">
        <v>3045322.2</v>
      </c>
      <c r="AB73" s="185">
        <v>127234049.84999999</v>
      </c>
      <c r="AC73" s="185">
        <v>61573337.479999997</v>
      </c>
      <c r="AD73" s="185">
        <v>0</v>
      </c>
      <c r="AE73" s="185">
        <v>19108671.869999997</v>
      </c>
      <c r="AF73" s="185">
        <v>0</v>
      </c>
      <c r="AG73" s="185">
        <v>88507981.049999982</v>
      </c>
      <c r="AH73" s="185">
        <v>0</v>
      </c>
      <c r="AI73" s="185">
        <v>0</v>
      </c>
      <c r="AJ73" s="185">
        <v>14493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159</v>
      </c>
      <c r="AS73" s="185">
        <v>0</v>
      </c>
      <c r="AT73" s="185">
        <v>0</v>
      </c>
      <c r="AU73" s="185">
        <v>0</v>
      </c>
      <c r="AV73" s="185">
        <v>0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1348710293.8900001</v>
      </c>
      <c r="CF73" s="2"/>
    </row>
    <row r="74" spans="1:84" ht="12.65" customHeight="1" x14ac:dyDescent="0.35">
      <c r="A74" s="302" t="s">
        <v>246</v>
      </c>
      <c r="B74" s="295"/>
      <c r="C74" s="300">
        <v>438458.76</v>
      </c>
      <c r="D74" s="300">
        <v>0</v>
      </c>
      <c r="E74" s="185">
        <v>29412969.290000007</v>
      </c>
      <c r="F74" s="185">
        <v>0</v>
      </c>
      <c r="G74" s="300">
        <v>0</v>
      </c>
      <c r="H74" s="300">
        <v>150</v>
      </c>
      <c r="I74" s="300">
        <v>0</v>
      </c>
      <c r="J74" s="185">
        <v>1857</v>
      </c>
      <c r="K74" s="185">
        <v>0</v>
      </c>
      <c r="L74" s="185">
        <v>0</v>
      </c>
      <c r="M74" s="300">
        <v>0</v>
      </c>
      <c r="N74" s="300">
        <v>0</v>
      </c>
      <c r="O74" s="300">
        <v>0</v>
      </c>
      <c r="P74" s="185">
        <v>145655141.03000003</v>
      </c>
      <c r="Q74" s="185">
        <v>17341555</v>
      </c>
      <c r="R74" s="185">
        <v>17730737</v>
      </c>
      <c r="S74" s="185">
        <v>53625258.399999999</v>
      </c>
      <c r="T74" s="185">
        <v>5779288.1400000006</v>
      </c>
      <c r="U74" s="185">
        <v>78105342.790000007</v>
      </c>
      <c r="V74" s="185">
        <v>107087612.55999996</v>
      </c>
      <c r="W74" s="185">
        <v>5529717.6499999985</v>
      </c>
      <c r="X74" s="185">
        <v>39862014.719999999</v>
      </c>
      <c r="Y74" s="185">
        <v>27675210.100000001</v>
      </c>
      <c r="Z74" s="185">
        <v>189433.09000000003</v>
      </c>
      <c r="AA74" s="185">
        <v>16223074.969999999</v>
      </c>
      <c r="AB74" s="185">
        <v>36970072.609999999</v>
      </c>
      <c r="AC74" s="185">
        <v>10075991.52</v>
      </c>
      <c r="AD74" s="185">
        <v>0</v>
      </c>
      <c r="AE74" s="185">
        <v>16413287.149999999</v>
      </c>
      <c r="AF74" s="185">
        <v>0</v>
      </c>
      <c r="AG74" s="185">
        <v>129196691.95</v>
      </c>
      <c r="AH74" s="185">
        <v>0</v>
      </c>
      <c r="AI74" s="185">
        <v>0</v>
      </c>
      <c r="AJ74" s="185">
        <v>14452155.699999999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1017013</v>
      </c>
      <c r="AS74" s="185">
        <v>0</v>
      </c>
      <c r="AT74" s="185">
        <v>0</v>
      </c>
      <c r="AU74" s="185">
        <v>0</v>
      </c>
      <c r="AV74" s="185">
        <v>0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752783032.43000007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93857958</v>
      </c>
      <c r="D75" s="295">
        <f t="shared" si="9"/>
        <v>0</v>
      </c>
      <c r="E75" s="295">
        <f t="shared" si="9"/>
        <v>396698920.51000005</v>
      </c>
      <c r="F75" s="295">
        <f t="shared" si="9"/>
        <v>0</v>
      </c>
      <c r="G75" s="295">
        <f t="shared" si="9"/>
        <v>0</v>
      </c>
      <c r="H75" s="295">
        <f t="shared" si="9"/>
        <v>16017783.02</v>
      </c>
      <c r="I75" s="295">
        <f t="shared" si="9"/>
        <v>0</v>
      </c>
      <c r="J75" s="295">
        <f t="shared" si="9"/>
        <v>10788215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0</v>
      </c>
      <c r="P75" s="295">
        <f t="shared" si="9"/>
        <v>301430414.98000002</v>
      </c>
      <c r="Q75" s="295">
        <f t="shared" si="9"/>
        <v>32713399.5</v>
      </c>
      <c r="R75" s="295">
        <f t="shared" si="9"/>
        <v>37829761</v>
      </c>
      <c r="S75" s="295">
        <f t="shared" si="9"/>
        <v>139421649.62</v>
      </c>
      <c r="T75" s="295">
        <f t="shared" si="9"/>
        <v>18537307.869999997</v>
      </c>
      <c r="U75" s="295">
        <f t="shared" si="9"/>
        <v>194368927.44</v>
      </c>
      <c r="V75" s="295">
        <f t="shared" si="9"/>
        <v>216408429.80999994</v>
      </c>
      <c r="W75" s="295">
        <f t="shared" si="9"/>
        <v>10564918.109999999</v>
      </c>
      <c r="X75" s="295">
        <f t="shared" si="9"/>
        <v>68444372.920000002</v>
      </c>
      <c r="Y75" s="295">
        <f t="shared" si="9"/>
        <v>40389534.100000001</v>
      </c>
      <c r="Z75" s="295">
        <f t="shared" si="9"/>
        <v>189433.09000000003</v>
      </c>
      <c r="AA75" s="295">
        <f t="shared" si="9"/>
        <v>19268397.169999998</v>
      </c>
      <c r="AB75" s="295">
        <f t="shared" si="9"/>
        <v>164204122.45999998</v>
      </c>
      <c r="AC75" s="295">
        <f t="shared" si="9"/>
        <v>71649329</v>
      </c>
      <c r="AD75" s="295">
        <f t="shared" si="9"/>
        <v>0</v>
      </c>
      <c r="AE75" s="295">
        <f t="shared" si="9"/>
        <v>35521959.019999996</v>
      </c>
      <c r="AF75" s="295">
        <f t="shared" si="9"/>
        <v>0</v>
      </c>
      <c r="AG75" s="295">
        <f t="shared" si="9"/>
        <v>217704673</v>
      </c>
      <c r="AH75" s="295">
        <f t="shared" si="9"/>
        <v>0</v>
      </c>
      <c r="AI75" s="295">
        <f t="shared" si="9"/>
        <v>0</v>
      </c>
      <c r="AJ75" s="295">
        <f t="shared" si="9"/>
        <v>14466648.699999999</v>
      </c>
      <c r="AK75" s="295">
        <f t="shared" si="9"/>
        <v>0</v>
      </c>
      <c r="AL75" s="295">
        <f t="shared" si="9"/>
        <v>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1017172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2101493326.3199999</v>
      </c>
      <c r="CF75" s="2"/>
    </row>
    <row r="76" spans="1:84" ht="12.65" customHeight="1" x14ac:dyDescent="0.35">
      <c r="A76" s="302" t="s">
        <v>248</v>
      </c>
      <c r="B76" s="295"/>
      <c r="C76" s="300">
        <v>23715.499999999996</v>
      </c>
      <c r="D76" s="300">
        <v>0</v>
      </c>
      <c r="E76" s="185">
        <v>78403.040000000037</v>
      </c>
      <c r="F76" s="185">
        <v>0</v>
      </c>
      <c r="G76" s="300">
        <v>9503.24</v>
      </c>
      <c r="H76" s="300">
        <v>12884.749999999995</v>
      </c>
      <c r="I76" s="185">
        <v>0</v>
      </c>
      <c r="J76" s="185">
        <v>2584.69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30057.47</v>
      </c>
      <c r="Q76" s="185">
        <v>12942.980000000001</v>
      </c>
      <c r="R76" s="185">
        <v>839.09</v>
      </c>
      <c r="S76" s="185">
        <v>16912.990000000002</v>
      </c>
      <c r="T76" s="185">
        <v>3525.19</v>
      </c>
      <c r="U76" s="185">
        <v>10586.29</v>
      </c>
      <c r="V76" s="185">
        <v>8460.880000000001</v>
      </c>
      <c r="W76" s="185">
        <v>1373.38</v>
      </c>
      <c r="X76" s="185">
        <v>1256.6099999999997</v>
      </c>
      <c r="Y76" s="185">
        <v>12029.269999999999</v>
      </c>
      <c r="Z76" s="185">
        <v>0</v>
      </c>
      <c r="AA76" s="185">
        <v>3256.6400000000008</v>
      </c>
      <c r="AB76" s="185">
        <v>6364.79</v>
      </c>
      <c r="AC76" s="185">
        <v>1175.26</v>
      </c>
      <c r="AD76" s="185">
        <v>0</v>
      </c>
      <c r="AE76" s="185">
        <v>14812.35</v>
      </c>
      <c r="AF76" s="185">
        <v>0</v>
      </c>
      <c r="AG76" s="185">
        <v>15449.650000000003</v>
      </c>
      <c r="AH76" s="185">
        <v>0</v>
      </c>
      <c r="AI76" s="185">
        <v>0</v>
      </c>
      <c r="AJ76" s="185">
        <v>19898.390000000003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1189.17</v>
      </c>
      <c r="AY76" s="185">
        <v>7282.7699999999995</v>
      </c>
      <c r="AZ76" s="185">
        <v>5196.0199999999995</v>
      </c>
      <c r="BA76" s="185">
        <v>4749.6499999999996</v>
      </c>
      <c r="BB76" s="185">
        <v>0</v>
      </c>
      <c r="BC76" s="185">
        <v>2590.7200000000003</v>
      </c>
      <c r="BD76" s="185">
        <v>990.36</v>
      </c>
      <c r="BE76" s="185">
        <v>96291.749999999942</v>
      </c>
      <c r="BF76" s="185">
        <v>3185.8199999999993</v>
      </c>
      <c r="BG76" s="185">
        <v>417.74</v>
      </c>
      <c r="BH76" s="185">
        <v>4926.329999999999</v>
      </c>
      <c r="BI76" s="185">
        <v>0</v>
      </c>
      <c r="BJ76" s="185">
        <v>0</v>
      </c>
      <c r="BK76" s="185">
        <v>1170.8</v>
      </c>
      <c r="BL76" s="185">
        <v>2028.92</v>
      </c>
      <c r="BM76" s="185">
        <v>0</v>
      </c>
      <c r="BN76" s="185">
        <v>7753.76</v>
      </c>
      <c r="BO76" s="185">
        <v>1075.3700000000001</v>
      </c>
      <c r="BP76" s="185">
        <v>599.81999999999994</v>
      </c>
      <c r="BQ76" s="185">
        <v>0</v>
      </c>
      <c r="BR76" s="185">
        <v>0</v>
      </c>
      <c r="BS76" s="185">
        <v>2826.94</v>
      </c>
      <c r="BT76" s="185">
        <v>2046.3100000000004</v>
      </c>
      <c r="BU76" s="185">
        <v>0</v>
      </c>
      <c r="BV76" s="185">
        <v>6378</v>
      </c>
      <c r="BW76" s="185">
        <v>3026.59</v>
      </c>
      <c r="BX76" s="185">
        <v>0</v>
      </c>
      <c r="BY76" s="185">
        <v>6652.5600000000013</v>
      </c>
      <c r="BZ76" s="185">
        <v>0</v>
      </c>
      <c r="CA76" s="185">
        <v>467.28</v>
      </c>
      <c r="CB76" s="185">
        <v>0</v>
      </c>
      <c r="CC76" s="185">
        <v>10057.43</v>
      </c>
      <c r="CD76" s="305" t="s">
        <v>221</v>
      </c>
      <c r="CE76" s="295">
        <f t="shared" si="8"/>
        <v>456936.56000000011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v>85578.693609533919</v>
      </c>
      <c r="D77" s="300">
        <v>0</v>
      </c>
      <c r="E77" s="300">
        <v>361705.88085411093</v>
      </c>
      <c r="F77" s="300">
        <v>0</v>
      </c>
      <c r="G77" s="300">
        <v>0</v>
      </c>
      <c r="H77" s="300">
        <v>14604.845178632322</v>
      </c>
      <c r="I77" s="300">
        <v>0</v>
      </c>
      <c r="J77" s="300"/>
      <c r="K77" s="300">
        <v>9836.5803577228689</v>
      </c>
      <c r="L77" s="300">
        <v>0</v>
      </c>
      <c r="M77" s="300">
        <v>0</v>
      </c>
      <c r="N77" s="300">
        <v>0</v>
      </c>
      <c r="O77" s="300">
        <v>0</v>
      </c>
      <c r="P77" s="300">
        <v>0</v>
      </c>
      <c r="Q77" s="300">
        <v>0</v>
      </c>
      <c r="R77" s="300">
        <v>0</v>
      </c>
      <c r="S77" s="300">
        <v>0</v>
      </c>
      <c r="T77" s="300">
        <v>0</v>
      </c>
      <c r="U77" s="300">
        <v>0</v>
      </c>
      <c r="V77" s="300">
        <v>0</v>
      </c>
      <c r="W77" s="300">
        <v>0</v>
      </c>
      <c r="X77" s="300">
        <v>0</v>
      </c>
      <c r="Y77" s="300">
        <v>0</v>
      </c>
      <c r="Z77" s="300">
        <v>0</v>
      </c>
      <c r="AA77" s="300">
        <v>0</v>
      </c>
      <c r="AB77" s="300">
        <v>0</v>
      </c>
      <c r="AC77" s="300">
        <v>0</v>
      </c>
      <c r="AD77" s="300">
        <v>0</v>
      </c>
      <c r="AE77" s="300">
        <v>0</v>
      </c>
      <c r="AF77" s="300">
        <v>0</v>
      </c>
      <c r="AG77" s="300">
        <v>0</v>
      </c>
      <c r="AH77" s="300">
        <v>0</v>
      </c>
      <c r="AI77" s="300">
        <v>0</v>
      </c>
      <c r="AJ77" s="300">
        <v>0</v>
      </c>
      <c r="AK77" s="300">
        <v>0</v>
      </c>
      <c r="AL77" s="300">
        <v>0</v>
      </c>
      <c r="AM77" s="300">
        <v>0</v>
      </c>
      <c r="AN77" s="300">
        <v>0</v>
      </c>
      <c r="AO77" s="300">
        <v>0</v>
      </c>
      <c r="AP77" s="300">
        <v>0</v>
      </c>
      <c r="AQ77" s="300">
        <v>0</v>
      </c>
      <c r="AR77" s="300">
        <v>0</v>
      </c>
      <c r="AS77" s="300">
        <v>0</v>
      </c>
      <c r="AT77" s="300">
        <v>0</v>
      </c>
      <c r="AU77" s="300">
        <v>0</v>
      </c>
      <c r="AV77" s="300">
        <v>0</v>
      </c>
      <c r="AW77" s="300">
        <v>0</v>
      </c>
      <c r="AX77" s="305" t="s">
        <v>221</v>
      </c>
      <c r="AY77" s="305" t="s">
        <v>221</v>
      </c>
      <c r="AZ77" s="300"/>
      <c r="BA77" s="300">
        <v>0</v>
      </c>
      <c r="BB77" s="300">
        <v>0</v>
      </c>
      <c r="BC77" s="300">
        <v>0</v>
      </c>
      <c r="BD77" s="305" t="s">
        <v>221</v>
      </c>
      <c r="BE77" s="305" t="s">
        <v>221</v>
      </c>
      <c r="BF77" s="300"/>
      <c r="BG77" s="305" t="s">
        <v>221</v>
      </c>
      <c r="BH77" s="300">
        <v>0</v>
      </c>
      <c r="BI77" s="300">
        <v>0</v>
      </c>
      <c r="BJ77" s="305" t="s">
        <v>221</v>
      </c>
      <c r="BK77" s="300">
        <v>0</v>
      </c>
      <c r="BL77" s="300">
        <v>0</v>
      </c>
      <c r="BM77" s="300">
        <v>0</v>
      </c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>
        <v>0</v>
      </c>
      <c r="BT77" s="300">
        <v>0</v>
      </c>
      <c r="BU77" s="300">
        <v>0</v>
      </c>
      <c r="BV77" s="300">
        <v>0</v>
      </c>
      <c r="BW77" s="300">
        <v>0</v>
      </c>
      <c r="BX77" s="300">
        <v>0</v>
      </c>
      <c r="BY77" s="300">
        <v>0</v>
      </c>
      <c r="BZ77" s="300">
        <v>0</v>
      </c>
      <c r="CA77" s="300">
        <v>0</v>
      </c>
      <c r="CB77" s="300">
        <v>0</v>
      </c>
      <c r="CC77" s="305" t="s">
        <v>221</v>
      </c>
      <c r="CD77" s="305" t="s">
        <v>221</v>
      </c>
      <c r="CE77" s="295">
        <f>SUM(C77:CD77)</f>
        <v>471726.00000000006</v>
      </c>
      <c r="CF77" s="295">
        <f>AY59-CE77</f>
        <v>0</v>
      </c>
    </row>
    <row r="78" spans="1:84" ht="12.65" customHeight="1" x14ac:dyDescent="0.35">
      <c r="A78" s="302" t="s">
        <v>250</v>
      </c>
      <c r="B78" s="295"/>
      <c r="C78" s="300">
        <v>9723.725594456695</v>
      </c>
      <c r="D78" s="300">
        <v>0</v>
      </c>
      <c r="E78" s="300">
        <v>32146.471578976303</v>
      </c>
      <c r="F78" s="300">
        <v>0</v>
      </c>
      <c r="G78" s="300">
        <v>3896.4769040612532</v>
      </c>
      <c r="H78" s="300">
        <v>5282.948845825551</v>
      </c>
      <c r="I78" s="300">
        <v>0</v>
      </c>
      <c r="J78" s="300">
        <v>1059.7632901155901</v>
      </c>
      <c r="K78" s="300">
        <v>0</v>
      </c>
      <c r="L78" s="300">
        <v>0</v>
      </c>
      <c r="M78" s="300">
        <v>0</v>
      </c>
      <c r="N78" s="300">
        <v>0</v>
      </c>
      <c r="O78" s="300">
        <v>0</v>
      </c>
      <c r="P78" s="300">
        <v>12324.032398372976</v>
      </c>
      <c r="Q78" s="300">
        <v>5306.8240557669515</v>
      </c>
      <c r="R78" s="300">
        <v>344.04001218834389</v>
      </c>
      <c r="S78" s="300">
        <v>6934.5901938306242</v>
      </c>
      <c r="T78" s="300">
        <v>1445.3829870052414</v>
      </c>
      <c r="U78" s="300">
        <v>4340.5443285337005</v>
      </c>
      <c r="V78" s="300">
        <v>3469.0930154382909</v>
      </c>
      <c r="W78" s="300">
        <v>563.10726136556002</v>
      </c>
      <c r="X78" s="300">
        <v>515.22973663849484</v>
      </c>
      <c r="Y78" s="300">
        <v>4932.1886775159746</v>
      </c>
      <c r="Z78" s="300">
        <v>0</v>
      </c>
      <c r="AA78" s="300">
        <v>1335.2732904611526</v>
      </c>
      <c r="AB78" s="300">
        <v>2609.6633605170473</v>
      </c>
      <c r="AC78" s="300">
        <v>481.87496540832689</v>
      </c>
      <c r="AD78" s="300">
        <v>0</v>
      </c>
      <c r="AE78" s="300">
        <v>6073.2949678080013</v>
      </c>
      <c r="AF78" s="300">
        <v>0</v>
      </c>
      <c r="AG78" s="300">
        <v>6334.5979266892082</v>
      </c>
      <c r="AH78" s="300">
        <v>0</v>
      </c>
      <c r="AI78" s="300">
        <v>0</v>
      </c>
      <c r="AJ78" s="300">
        <v>8158.6508457119271</v>
      </c>
      <c r="AK78" s="300">
        <v>0</v>
      </c>
      <c r="AL78" s="300">
        <v>0</v>
      </c>
      <c r="AM78" s="300">
        <v>0</v>
      </c>
      <c r="AN78" s="300">
        <v>0</v>
      </c>
      <c r="AO78" s="300">
        <v>0</v>
      </c>
      <c r="AP78" s="300">
        <v>0</v>
      </c>
      <c r="AQ78" s="300">
        <v>0</v>
      </c>
      <c r="AR78" s="300">
        <v>0</v>
      </c>
      <c r="AS78" s="300">
        <v>0</v>
      </c>
      <c r="AT78" s="300">
        <v>0</v>
      </c>
      <c r="AU78" s="300">
        <v>0</v>
      </c>
      <c r="AV78" s="300">
        <v>0</v>
      </c>
      <c r="AW78" s="300">
        <v>0</v>
      </c>
      <c r="AX78" s="305" t="s">
        <v>221</v>
      </c>
      <c r="AY78" s="305" t="s">
        <v>221</v>
      </c>
      <c r="AZ78" s="305" t="s">
        <v>221</v>
      </c>
      <c r="BA78" s="300">
        <v>1947.4307212460728</v>
      </c>
      <c r="BB78" s="300">
        <v>0</v>
      </c>
      <c r="BC78" s="300">
        <v>1062.2356843444522</v>
      </c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2019.8722821673523</v>
      </c>
      <c r="BI78" s="300">
        <v>0</v>
      </c>
      <c r="BJ78" s="305" t="s">
        <v>221</v>
      </c>
      <c r="BK78" s="300">
        <v>480.04629571334772</v>
      </c>
      <c r="BL78" s="300">
        <v>831.88890527735362</v>
      </c>
      <c r="BM78" s="300">
        <v>0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1159.089575678076</v>
      </c>
      <c r="BT78" s="300">
        <v>839.01907702526546</v>
      </c>
      <c r="BU78" s="300">
        <v>0</v>
      </c>
      <c r="BV78" s="300">
        <v>2615.0796669454494</v>
      </c>
      <c r="BW78" s="300">
        <v>1240.9491955441249</v>
      </c>
      <c r="BX78" s="300">
        <v>0</v>
      </c>
      <c r="BY78" s="300">
        <v>2727.6535574058676</v>
      </c>
      <c r="BZ78" s="300">
        <v>0</v>
      </c>
      <c r="CA78" s="300">
        <v>191.59210203359513</v>
      </c>
      <c r="CB78" s="300">
        <v>0</v>
      </c>
      <c r="CC78" s="305" t="s">
        <v>221</v>
      </c>
      <c r="CD78" s="305" t="s">
        <v>221</v>
      </c>
      <c r="CE78" s="295">
        <f t="shared" si="8"/>
        <v>132392.63130006814</v>
      </c>
      <c r="CF78" s="295"/>
    </row>
    <row r="79" spans="1:84" ht="12.65" customHeight="1" x14ac:dyDescent="0.35">
      <c r="A79" s="302" t="s">
        <v>251</v>
      </c>
      <c r="B79" s="295"/>
      <c r="C79" s="225">
        <v>180214.22343557651</v>
      </c>
      <c r="D79" s="225">
        <v>0</v>
      </c>
      <c r="E79" s="300">
        <v>761691.2771258154</v>
      </c>
      <c r="F79" s="300">
        <v>0</v>
      </c>
      <c r="G79" s="300">
        <v>0</v>
      </c>
      <c r="H79" s="300">
        <v>30755.3284731473</v>
      </c>
      <c r="I79" s="300">
        <v>0</v>
      </c>
      <c r="J79" s="300">
        <v>0</v>
      </c>
      <c r="K79" s="300">
        <v>20714.170965460788</v>
      </c>
      <c r="L79" s="300">
        <v>0</v>
      </c>
      <c r="M79" s="300">
        <v>0</v>
      </c>
      <c r="N79" s="300">
        <v>0</v>
      </c>
      <c r="O79" s="300">
        <v>0</v>
      </c>
      <c r="P79" s="300">
        <v>0</v>
      </c>
      <c r="Q79" s="300">
        <v>0</v>
      </c>
      <c r="R79" s="300">
        <v>0</v>
      </c>
      <c r="S79" s="300">
        <v>0</v>
      </c>
      <c r="T79" s="300">
        <v>0</v>
      </c>
      <c r="U79" s="300">
        <v>0</v>
      </c>
      <c r="V79" s="300">
        <v>0</v>
      </c>
      <c r="W79" s="300">
        <v>0</v>
      </c>
      <c r="X79" s="300">
        <v>0</v>
      </c>
      <c r="Y79" s="300">
        <v>0</v>
      </c>
      <c r="Z79" s="300">
        <v>0</v>
      </c>
      <c r="AA79" s="300">
        <v>0</v>
      </c>
      <c r="AB79" s="300">
        <v>0</v>
      </c>
      <c r="AC79" s="300">
        <v>0</v>
      </c>
      <c r="AD79" s="300">
        <v>0</v>
      </c>
      <c r="AE79" s="300">
        <v>0</v>
      </c>
      <c r="AF79" s="300">
        <v>0</v>
      </c>
      <c r="AG79" s="300">
        <v>0</v>
      </c>
      <c r="AH79" s="300">
        <v>0</v>
      </c>
      <c r="AI79" s="300">
        <v>0</v>
      </c>
      <c r="AJ79" s="300">
        <v>0</v>
      </c>
      <c r="AK79" s="300">
        <v>0</v>
      </c>
      <c r="AL79" s="300">
        <v>0</v>
      </c>
      <c r="AM79" s="300">
        <v>0</v>
      </c>
      <c r="AN79" s="300">
        <v>0</v>
      </c>
      <c r="AO79" s="300">
        <v>0</v>
      </c>
      <c r="AP79" s="300">
        <v>0</v>
      </c>
      <c r="AQ79" s="300">
        <v>0</v>
      </c>
      <c r="AR79" s="300">
        <v>0</v>
      </c>
      <c r="AS79" s="300">
        <v>0</v>
      </c>
      <c r="AT79" s="300">
        <v>0</v>
      </c>
      <c r="AU79" s="300">
        <v>0</v>
      </c>
      <c r="AV79" s="300">
        <v>0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>
        <v>0</v>
      </c>
      <c r="BI79" s="300">
        <v>0</v>
      </c>
      <c r="BJ79" s="305" t="s">
        <v>221</v>
      </c>
      <c r="BK79" s="300">
        <v>0</v>
      </c>
      <c r="BL79" s="300">
        <v>0</v>
      </c>
      <c r="BM79" s="300">
        <v>0</v>
      </c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>
        <v>0</v>
      </c>
      <c r="BT79" s="300">
        <v>0</v>
      </c>
      <c r="BU79" s="300">
        <v>0</v>
      </c>
      <c r="BV79" s="300">
        <v>0</v>
      </c>
      <c r="BW79" s="300">
        <v>0</v>
      </c>
      <c r="BX79" s="300">
        <v>0</v>
      </c>
      <c r="BY79" s="300">
        <v>0</v>
      </c>
      <c r="BZ79" s="300">
        <v>0</v>
      </c>
      <c r="CA79" s="300">
        <v>0</v>
      </c>
      <c r="CB79" s="300">
        <v>0</v>
      </c>
      <c r="CC79" s="305" t="s">
        <v>221</v>
      </c>
      <c r="CD79" s="305" t="s">
        <v>221</v>
      </c>
      <c r="CE79" s="295">
        <f t="shared" si="8"/>
        <v>993375.00000000012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104.14</v>
      </c>
      <c r="D80" s="187">
        <v>0</v>
      </c>
      <c r="E80" s="187">
        <v>445.72999999999996</v>
      </c>
      <c r="F80" s="187">
        <v>0</v>
      </c>
      <c r="G80" s="187">
        <v>0</v>
      </c>
      <c r="H80" s="187">
        <v>13.32</v>
      </c>
      <c r="I80" s="187">
        <v>0</v>
      </c>
      <c r="J80" s="187">
        <v>15.92</v>
      </c>
      <c r="K80" s="187">
        <v>0</v>
      </c>
      <c r="L80" s="187">
        <v>0</v>
      </c>
      <c r="M80" s="187">
        <v>0</v>
      </c>
      <c r="N80" s="187">
        <v>0</v>
      </c>
      <c r="O80" s="187">
        <v>0.01</v>
      </c>
      <c r="P80" s="187">
        <v>54.980000000000004</v>
      </c>
      <c r="Q80" s="187">
        <v>75.12</v>
      </c>
      <c r="R80" s="187">
        <v>6.37</v>
      </c>
      <c r="S80" s="187">
        <v>0.01</v>
      </c>
      <c r="T80" s="187">
        <v>25.68</v>
      </c>
      <c r="U80" s="187">
        <v>0</v>
      </c>
      <c r="V80" s="187">
        <v>10.15</v>
      </c>
      <c r="W80" s="187">
        <v>0</v>
      </c>
      <c r="X80" s="187">
        <v>0</v>
      </c>
      <c r="Y80" s="187">
        <v>11.34</v>
      </c>
      <c r="Z80" s="187">
        <v>0</v>
      </c>
      <c r="AA80" s="187">
        <v>0</v>
      </c>
      <c r="AB80" s="187">
        <v>0</v>
      </c>
      <c r="AC80" s="187">
        <v>0.39</v>
      </c>
      <c r="AD80" s="187">
        <v>0</v>
      </c>
      <c r="AE80" s="187">
        <v>0.01</v>
      </c>
      <c r="AF80" s="187">
        <v>0</v>
      </c>
      <c r="AG80" s="187">
        <v>71.8</v>
      </c>
      <c r="AH80" s="187">
        <v>0</v>
      </c>
      <c r="AI80" s="187">
        <v>0</v>
      </c>
      <c r="AJ80" s="187">
        <v>4.87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0.2</v>
      </c>
      <c r="AS80" s="187">
        <v>0</v>
      </c>
      <c r="AT80" s="187">
        <v>0</v>
      </c>
      <c r="AU80" s="187">
        <v>0</v>
      </c>
      <c r="AV80" s="187">
        <v>0.11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840.15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2" t="s">
        <v>256</v>
      </c>
      <c r="C86" s="230">
        <v>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>
        <v>1</v>
      </c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v>17138</v>
      </c>
      <c r="D111" s="174">
        <v>98720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v>2001</v>
      </c>
      <c r="D114" s="174">
        <v>4999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>
        <v>42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>
        <v>57</v>
      </c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2" t="s">
        <v>256</v>
      </c>
      <c r="C118" s="189">
        <v>167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>
        <v>9</v>
      </c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>
        <v>37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>
        <v>18</v>
      </c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330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v>372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>
        <v>36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8926</v>
      </c>
      <c r="C138" s="189">
        <v>3130</v>
      </c>
      <c r="D138" s="174">
        <v>5082</v>
      </c>
      <c r="E138" s="295">
        <f>SUM(B138:D138)</f>
        <v>17138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58413</v>
      </c>
      <c r="C139" s="189">
        <v>17848</v>
      </c>
      <c r="D139" s="174">
        <v>22459</v>
      </c>
      <c r="E139" s="295">
        <f>SUM(B139:D139)</f>
        <v>98720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>
        <v>171634.29064615373</v>
      </c>
      <c r="C140" s="174">
        <v>66842.080187171567</v>
      </c>
      <c r="D140" s="174">
        <v>138808.62916667463</v>
      </c>
      <c r="E140" s="295">
        <f>SUM(B140:D140)</f>
        <v>377284.99999999994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791011595.09000003</v>
      </c>
      <c r="C141" s="189">
        <v>210108342.91999996</v>
      </c>
      <c r="D141" s="174">
        <v>347590355.88000023</v>
      </c>
      <c r="E141" s="295">
        <f>SUM(B141:D141)</f>
        <v>1348710293.8900003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342455654.96000004</v>
      </c>
      <c r="C142" s="189">
        <v>133367570.44999999</v>
      </c>
      <c r="D142" s="174">
        <v>276959807.01999998</v>
      </c>
      <c r="E142" s="295">
        <f>SUM(B142:D142)</f>
        <v>752783032.43000007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14708369.419999998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542983.68000000005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-261973.64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0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0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3782810.94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v>908644.40999999933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19680834.809999999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404170.41000000003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v>4380459.45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4784629.8600000003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0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v>7341.28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7341.28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174280.93000000005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v>19467513.809999999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19641794.739999998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>
        <v>-436127.24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v>1556315.16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1120187.92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3679313.6899999995</v>
      </c>
      <c r="C195" s="189">
        <v>0</v>
      </c>
      <c r="D195" s="174">
        <v>0</v>
      </c>
      <c r="E195" s="295">
        <f t="shared" ref="E195:E203" si="10">SUM(B195:C195)-D195</f>
        <v>3679313.6899999995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4959465.5</v>
      </c>
      <c r="C196" s="189">
        <v>0</v>
      </c>
      <c r="D196" s="174">
        <v>0</v>
      </c>
      <c r="E196" s="295">
        <f t="shared" si="10"/>
        <v>4959465.5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180911957.37000003</v>
      </c>
      <c r="C197" s="189">
        <v>1873918.7999999998</v>
      </c>
      <c r="D197" s="174">
        <v>347500.87</v>
      </c>
      <c r="E197" s="295">
        <f t="shared" si="10"/>
        <v>182438375.30000004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0</v>
      </c>
      <c r="C198" s="189">
        <v>0</v>
      </c>
      <c r="D198" s="174">
        <v>0</v>
      </c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44093977.290000007</v>
      </c>
      <c r="C199" s="189">
        <v>0</v>
      </c>
      <c r="D199" s="174">
        <v>0</v>
      </c>
      <c r="E199" s="295">
        <f t="shared" si="10"/>
        <v>44093977.290000007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118138366.94</v>
      </c>
      <c r="C200" s="189">
        <v>744587.99</v>
      </c>
      <c r="D200" s="174">
        <v>1424061.75</v>
      </c>
      <c r="E200" s="295">
        <f t="shared" si="10"/>
        <v>117458893.17999999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0</v>
      </c>
      <c r="C201" s="189">
        <v>0</v>
      </c>
      <c r="D201" s="174">
        <v>0</v>
      </c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1558898</v>
      </c>
      <c r="C202" s="189">
        <v>0</v>
      </c>
      <c r="D202" s="174">
        <v>0</v>
      </c>
      <c r="E202" s="295">
        <f t="shared" si="10"/>
        <v>1558898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7873561.0299999621</v>
      </c>
      <c r="C203" s="189">
        <v>4751999.8699999992</v>
      </c>
      <c r="D203" s="174">
        <v>-814986.69</v>
      </c>
      <c r="E203" s="295">
        <f t="shared" si="10"/>
        <v>13440547.589999961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361215539.81999999</v>
      </c>
      <c r="C204" s="303">
        <f>SUM(C195:C203)</f>
        <v>7370506.6599999992</v>
      </c>
      <c r="D204" s="295">
        <f>SUM(D195:D203)</f>
        <v>956575.93000000017</v>
      </c>
      <c r="E204" s="295">
        <f>SUM(E195:E203)</f>
        <v>367629470.55000001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5579850.2699999996</v>
      </c>
      <c r="C209" s="189">
        <v>158067.64999999994</v>
      </c>
      <c r="D209" s="174">
        <v>0</v>
      </c>
      <c r="E209" s="295">
        <f t="shared" ref="E209:E216" si="11">SUM(B209:C209)-D209</f>
        <v>5737917.9199999999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102241877.47</v>
      </c>
      <c r="C210" s="189">
        <v>7695948.5200000033</v>
      </c>
      <c r="D210" s="174">
        <v>-11677.03</v>
      </c>
      <c r="E210" s="295">
        <f t="shared" si="11"/>
        <v>109949503.02000001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42142651.189999998</v>
      </c>
      <c r="C212" s="189">
        <v>390433.33000000089</v>
      </c>
      <c r="D212" s="174">
        <v>0</v>
      </c>
      <c r="E212" s="295">
        <f t="shared" si="11"/>
        <v>42533084.519999996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106538571.90000002</v>
      </c>
      <c r="C213" s="189">
        <v>3673174.7300000158</v>
      </c>
      <c r="D213" s="174">
        <v>1428145.8299999998</v>
      </c>
      <c r="E213" s="295">
        <f t="shared" si="11"/>
        <v>108783600.80000004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0</v>
      </c>
      <c r="C214" s="189">
        <v>0</v>
      </c>
      <c r="D214" s="174">
        <v>0</v>
      </c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0</v>
      </c>
      <c r="C215" s="189">
        <v>0</v>
      </c>
      <c r="D215" s="174">
        <v>0</v>
      </c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256502950.83000004</v>
      </c>
      <c r="C217" s="303">
        <f>SUM(C208:C216)</f>
        <v>11917624.230000021</v>
      </c>
      <c r="D217" s="295">
        <f>SUM(D208:D216)</f>
        <v>1416468.7999999998</v>
      </c>
      <c r="E217" s="295">
        <f>SUM(E208:E216)</f>
        <v>267004106.26000005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1"/>
      <c r="C221" s="189">
        <v>13409378.810000001</v>
      </c>
      <c r="D221" s="312">
        <f>C221</f>
        <v>13409378.810000001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931263041.63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273065578.5399999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10546491.48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81894850.429999992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263851599.19999996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6351240.4800000042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1566972801.76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1157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11852934.280000001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10901378.08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22754312.359999999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1603136492.9299998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19970.379999999997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268924376.23000002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208288695.51999998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v>3098626.16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10247178.550000003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122497.60000000001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>
        <v>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74123953.400000036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>
        <v>52128211.259999998</v>
      </c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52128211.259999998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v>3679313.69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v>4959465.5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v>182438375.30000001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>
        <v>44093977.289999999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v>117458893.18000001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>
        <v>1558898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v>13440547.59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367629470.55000001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v>267004106.26000002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100625364.28999999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v>37784665.709999993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37784665.709999993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>
        <v>5840477.3300000001</v>
      </c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>
        <v>0</v>
      </c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>
        <v>0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5840477.3300000001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270502671.99000001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15371799.059999999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18519725.120000001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2" t="s">
        <v>256</v>
      </c>
      <c r="C309" s="189"/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v>23032284.369999994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56923808.549999997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>
        <v>0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>
        <v>0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v>727295.87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>
        <v>35347172.25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>
        <v>41130000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77204468.120000005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77204468.120000005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136374395.3199999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270502671.98999989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270502671.99000001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1348710293.8899994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752783032.43000019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2101493326.3199997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6"/>
      <c r="C363" s="189">
        <v>13409378.810000001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1566972801.7599993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22754312.359999999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1603136492.9299991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498356833.39000058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31938063.450000007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31938063.450000007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530294896.84000057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203740222.29000029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19680834.810000014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8301092.9999999991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91047959.580000088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3068338.2300000009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v>39526636.920000017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11973897.119999999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4784629.8600000003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7341.28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19641794.739999998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1120187.92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v>154915749.14919144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557808684.89919186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-27513788.059191287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6790704.9000000004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-20723083.159191288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-20723083.159191288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Providence St. Peter Hospital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17138</v>
      </c>
      <c r="C414" s="2">
        <f>E138</f>
        <v>17138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98720</v>
      </c>
      <c r="C415" s="2">
        <f>E139</f>
        <v>98720</v>
      </c>
      <c r="D415" s="2">
        <f>SUM(C59:H59)+N59</f>
        <v>98720.181568226966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-0.18156822696982999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2001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4999</v>
      </c>
      <c r="C424" s="2"/>
      <c r="D424" s="2">
        <f>J59</f>
        <v>4999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203740222.29000029</v>
      </c>
      <c r="C427" s="2">
        <f t="shared" ref="C427:C434" si="13">CE61</f>
        <v>203740222.29000002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19680834.810000014</v>
      </c>
      <c r="C428" s="2">
        <f t="shared" si="13"/>
        <v>19680832</v>
      </c>
      <c r="D428" s="2">
        <f>D173</f>
        <v>19680834.809999999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8301092.9999999991</v>
      </c>
      <c r="C429" s="2">
        <f t="shared" si="13"/>
        <v>8301093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91047959.580000088</v>
      </c>
      <c r="C430" s="2">
        <f t="shared" si="13"/>
        <v>91047959.579999983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3068338.2300000009</v>
      </c>
      <c r="C431" s="2">
        <f t="shared" si="13"/>
        <v>3068338.23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39526636.920000017</v>
      </c>
      <c r="C432" s="2">
        <f t="shared" si="13"/>
        <v>39526636.919999994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11973897.119999999</v>
      </c>
      <c r="C433" s="2">
        <f t="shared" si="13"/>
        <v>11973897</v>
      </c>
      <c r="D433" s="2">
        <f>C217</f>
        <v>11917624.230000021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4784629.8600000003</v>
      </c>
      <c r="C434" s="2">
        <f t="shared" si="13"/>
        <v>4784629.8600000013</v>
      </c>
      <c r="D434" s="2">
        <f>D177</f>
        <v>4784629.8600000003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7341.28</v>
      </c>
      <c r="C435" s="2"/>
      <c r="D435" s="2">
        <f>D181</f>
        <v>7341.28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19641794.739999998</v>
      </c>
      <c r="C436" s="2"/>
      <c r="D436" s="2">
        <f>D186</f>
        <v>19641794.739999998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1120187.92</v>
      </c>
      <c r="C437" s="2"/>
      <c r="D437" s="2">
        <f>D190</f>
        <v>1120187.92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20769323.939999998</v>
      </c>
      <c r="C438" s="2">
        <f>CD69</f>
        <v>20769323.939999998</v>
      </c>
      <c r="D438" s="2">
        <f>D181+D186+D190</f>
        <v>20769323.939999998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154915749.14919144</v>
      </c>
      <c r="C439" s="2">
        <f>SUM(C69:CC69)</f>
        <v>154915749.14919144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175685073.08919144</v>
      </c>
      <c r="C440" s="2">
        <f>CE69</f>
        <v>175685073.08919144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557808684.89919186</v>
      </c>
      <c r="C441" s="2">
        <f>SUM(C427:C437)+C440</f>
        <v>557808681.96919155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13409378.810000001</v>
      </c>
      <c r="C444" s="2">
        <f>C363</f>
        <v>13409378.810000001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1566972801.76</v>
      </c>
      <c r="C445" s="2">
        <f>C364</f>
        <v>1566972801.7599993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22754312.359999999</v>
      </c>
      <c r="C446" s="2">
        <f>C365</f>
        <v>22754312.359999999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1603136492.9299998</v>
      </c>
      <c r="C448" s="2">
        <f>D367</f>
        <v>1603136492.9299991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1157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11852934.280000001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10901378.08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31938063.450000007</v>
      </c>
      <c r="C458" s="2">
        <f>CE70</f>
        <v>31938063.450000003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1348710293.8899994</v>
      </c>
      <c r="C463" s="2">
        <f>CE73</f>
        <v>1348710293.8900001</v>
      </c>
      <c r="D463" s="2">
        <f>E141+E147+E153</f>
        <v>1348710293.8900003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752783032.43000019</v>
      </c>
      <c r="C464" s="2">
        <f>CE74</f>
        <v>752783032.43000007</v>
      </c>
      <c r="D464" s="2">
        <f>E142+E148+E154</f>
        <v>752783032.43000007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2101493326.3199997</v>
      </c>
      <c r="C465" s="2">
        <f>CE75</f>
        <v>2101493326.3199999</v>
      </c>
      <c r="D465" s="2">
        <f>D463+D464</f>
        <v>2101493326.3200004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3679313.69</v>
      </c>
      <c r="C468" s="2">
        <f>E195</f>
        <v>3679313.6899999995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4959465.5</v>
      </c>
      <c r="C469" s="2">
        <f>E196</f>
        <v>4959465.5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182438375.30000001</v>
      </c>
      <c r="C470" s="2">
        <f>E197</f>
        <v>182438375.30000004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44093977.289999999</v>
      </c>
      <c r="C472" s="2">
        <f>E199</f>
        <v>44093977.290000007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117458893.18000001</v>
      </c>
      <c r="C473" s="2">
        <f>SUM(E200:E201)</f>
        <v>117458893.17999999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1558898</v>
      </c>
      <c r="C474" s="2">
        <f>E202</f>
        <v>1558898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13440547.59</v>
      </c>
      <c r="C475" s="2">
        <f>E203</f>
        <v>13440547.589999961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367629470.55000001</v>
      </c>
      <c r="C476" s="2">
        <f>E204</f>
        <v>367629470.55000001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267004106.26000002</v>
      </c>
      <c r="C478" s="2">
        <f>E217</f>
        <v>267004106.26000005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270502671.99000001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270502671.98999989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C84&amp;"   "&amp;"H-"&amp;FIXED(C82,0,TRUE)&amp;"     FYE "&amp;C82</f>
        <v>Providence St. Peter Hospital   H-0     FYE 12/31/2020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17109516.220000003</v>
      </c>
      <c r="C496" s="333">
        <f>C71</f>
        <v>18621627.710000001</v>
      </c>
      <c r="D496" s="333">
        <f>'[1]Prior Year'!C59</f>
        <v>17800.16906796279</v>
      </c>
      <c r="E496" s="2">
        <f>C59</f>
        <v>17909.397898638592</v>
      </c>
      <c r="F496" s="334">
        <f t="shared" ref="F496:G511" si="15">IF(B496=0,"",IF(D496=0,"",B496/D496))</f>
        <v>961.19964673785921</v>
      </c>
      <c r="G496" s="334">
        <f t="shared" si="15"/>
        <v>1039.7684955905497</v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76352173.49999997</v>
      </c>
      <c r="C498" s="333">
        <f>E71</f>
        <v>81664261.550000027</v>
      </c>
      <c r="D498" s="333">
        <f>'[1]Prior Year'!E59</f>
        <v>83444.373496099885</v>
      </c>
      <c r="E498" s="2">
        <f>E59</f>
        <v>77754.368894836545</v>
      </c>
      <c r="F498" s="334">
        <f t="shared" si="15"/>
        <v>915.00685188281273</v>
      </c>
      <c r="G498" s="334">
        <f t="shared" si="15"/>
        <v>1050.2851828229955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265566.84000000003</v>
      </c>
      <c r="C500" s="333">
        <f>G71</f>
        <v>263444.51</v>
      </c>
      <c r="D500" s="333">
        <f>'[1]Prior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3349609.03</v>
      </c>
      <c r="C501" s="333">
        <f>H71</f>
        <v>4010282.5100000002</v>
      </c>
      <c r="D501" s="333">
        <f>'[1]Prior Year'!H59</f>
        <v>3333.8440249319528</v>
      </c>
      <c r="E501" s="2">
        <f>H59</f>
        <v>3056.4147747518323</v>
      </c>
      <c r="F501" s="334">
        <f t="shared" si="15"/>
        <v>1004.7287770364028</v>
      </c>
      <c r="G501" s="334">
        <f t="shared" si="15"/>
        <v>1312.0871365783846</v>
      </c>
      <c r="H501" s="335">
        <f t="shared" si="16"/>
        <v>0.30591177098418654</v>
      </c>
      <c r="I501" s="267" t="s">
        <v>1278</v>
      </c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2684563.37</v>
      </c>
      <c r="C503" s="333">
        <f>J71</f>
        <v>3058131.0700000003</v>
      </c>
      <c r="D503" s="333">
        <f>'[1]Prior Year'!J59</f>
        <v>5260</v>
      </c>
      <c r="E503" s="2">
        <f>J59</f>
        <v>4999</v>
      </c>
      <c r="F503" s="334">
        <f t="shared" si="15"/>
        <v>510.37326425855514</v>
      </c>
      <c r="G503" s="334">
        <f t="shared" si="15"/>
        <v>611.74856371274257</v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-0.38658899463075613</v>
      </c>
      <c r="E504" s="2">
        <f>K59</f>
        <v>-0.18156822696982999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15222.220000000001</v>
      </c>
      <c r="C508" s="333">
        <f>O71</f>
        <v>8518.68</v>
      </c>
      <c r="D508" s="333">
        <f>'[1]Prior Year'!O59</f>
        <v>2198</v>
      </c>
      <c r="E508" s="2">
        <f>O59</f>
        <v>2001</v>
      </c>
      <c r="F508" s="334">
        <f t="shared" si="15"/>
        <v>6.9254868061874433</v>
      </c>
      <c r="G508" s="334">
        <f t="shared" si="15"/>
        <v>4.2572113943028489</v>
      </c>
      <c r="H508" s="335">
        <f t="shared" si="16"/>
        <v>-0.38528344455160535</v>
      </c>
      <c r="I508" s="267" t="s">
        <v>1279</v>
      </c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27183732.390000001</v>
      </c>
      <c r="C509" s="333">
        <f>P71</f>
        <v>29249555.900000006</v>
      </c>
      <c r="D509" s="333">
        <f>'[1]Prior Year'!P59</f>
        <v>0</v>
      </c>
      <c r="E509" s="2">
        <f>P59</f>
        <v>0</v>
      </c>
      <c r="F509" s="334" t="str">
        <f t="shared" si="15"/>
        <v/>
      </c>
      <c r="G509" s="334" t="str">
        <f t="shared" si="15"/>
        <v/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11424983.27</v>
      </c>
      <c r="C510" s="333">
        <f>Q71</f>
        <v>13205377.26</v>
      </c>
      <c r="D510" s="333">
        <f>'[1]Prior Year'!Q59</f>
        <v>0</v>
      </c>
      <c r="E510" s="2">
        <f>Q59</f>
        <v>0</v>
      </c>
      <c r="F510" s="334" t="str">
        <f t="shared" si="15"/>
        <v/>
      </c>
      <c r="G510" s="334" t="str">
        <f t="shared" si="15"/>
        <v/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832248.87000000011</v>
      </c>
      <c r="C511" s="333">
        <f>R71</f>
        <v>710802.15</v>
      </c>
      <c r="D511" s="333">
        <f>'[1]Prior Year'!R59</f>
        <v>0</v>
      </c>
      <c r="E511" s="2">
        <f>R59</f>
        <v>0</v>
      </c>
      <c r="F511" s="334" t="str">
        <f t="shared" si="15"/>
        <v/>
      </c>
      <c r="G511" s="334" t="str">
        <f t="shared" si="15"/>
        <v/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30091506.430000007</v>
      </c>
      <c r="C512" s="333">
        <f>S71</f>
        <v>28625218.559999999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'[1]Prior Year'!T71</f>
        <v>5326359.0200000005</v>
      </c>
      <c r="C513" s="333">
        <f>T71</f>
        <v>5312408.2299999986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14460529.500000002</v>
      </c>
      <c r="C514" s="333">
        <f>U71</f>
        <v>17807396.020000003</v>
      </c>
      <c r="D514" s="333">
        <f>'[1]Prior Year'!U59</f>
        <v>0</v>
      </c>
      <c r="E514" s="2">
        <f>U59</f>
        <v>0</v>
      </c>
      <c r="F514" s="334" t="str">
        <f t="shared" si="17"/>
        <v/>
      </c>
      <c r="G514" s="334" t="str">
        <f t="shared" si="17"/>
        <v/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15993550.379999995</v>
      </c>
      <c r="C515" s="333">
        <f>V71</f>
        <v>15348711.930000002</v>
      </c>
      <c r="D515" s="333">
        <f>'[1]Prior Year'!V59</f>
        <v>0</v>
      </c>
      <c r="E515" s="2">
        <f>V59</f>
        <v>0</v>
      </c>
      <c r="F515" s="334" t="str">
        <f t="shared" si="17"/>
        <v/>
      </c>
      <c r="G515" s="334" t="str">
        <f t="shared" si="17"/>
        <v/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939300.3899999999</v>
      </c>
      <c r="C516" s="333">
        <f>W71</f>
        <v>1104628.76</v>
      </c>
      <c r="D516" s="333">
        <f>'[1]Prior Year'!W59</f>
        <v>0</v>
      </c>
      <c r="E516" s="2">
        <f>W59</f>
        <v>0</v>
      </c>
      <c r="F516" s="334" t="str">
        <f t="shared" si="17"/>
        <v/>
      </c>
      <c r="G516" s="334" t="str">
        <f t="shared" si="17"/>
        <v/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1883153.2299999997</v>
      </c>
      <c r="C517" s="333">
        <f>X71</f>
        <v>2023580.43</v>
      </c>
      <c r="D517" s="333">
        <f>'[1]Prior Year'!X59</f>
        <v>0</v>
      </c>
      <c r="E517" s="2">
        <f>X59</f>
        <v>0</v>
      </c>
      <c r="F517" s="334" t="str">
        <f t="shared" si="17"/>
        <v/>
      </c>
      <c r="G517" s="334" t="str">
        <f t="shared" si="17"/>
        <v/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9524584.629999999</v>
      </c>
      <c r="C518" s="333">
        <f>Y71</f>
        <v>9542424.4199999999</v>
      </c>
      <c r="D518" s="333">
        <f>'[1]Prior Year'!Y59</f>
        <v>0</v>
      </c>
      <c r="E518" s="2">
        <f>Y59</f>
        <v>0</v>
      </c>
      <c r="F518" s="334" t="str">
        <f t="shared" si="17"/>
        <v/>
      </c>
      <c r="G518" s="334" t="str">
        <f t="shared" si="17"/>
        <v/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26296</v>
      </c>
      <c r="C519" s="333">
        <f>Z71</f>
        <v>8684.25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1672016.58</v>
      </c>
      <c r="C520" s="333">
        <f>AA71</f>
        <v>1546448.7599999995</v>
      </c>
      <c r="D520" s="333">
        <f>'[1]Prior Year'!AA59</f>
        <v>0</v>
      </c>
      <c r="E520" s="2">
        <f>AA59</f>
        <v>0</v>
      </c>
      <c r="F520" s="334" t="str">
        <f t="shared" si="17"/>
        <v/>
      </c>
      <c r="G520" s="334" t="str">
        <f t="shared" si="17"/>
        <v/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24531532.439999998</v>
      </c>
      <c r="C521" s="333">
        <f>AB71</f>
        <v>20399740.880000003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6619402.6900000013</v>
      </c>
      <c r="C522" s="333">
        <f>AC71</f>
        <v>6560664.4699999997</v>
      </c>
      <c r="D522" s="333">
        <f>'[1]Prior Year'!AC59</f>
        <v>0</v>
      </c>
      <c r="E522" s="2">
        <f>AC59</f>
        <v>0</v>
      </c>
      <c r="F522" s="334" t="str">
        <f t="shared" si="17"/>
        <v/>
      </c>
      <c r="G522" s="334" t="str">
        <f t="shared" si="17"/>
        <v/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7670662.9500000002</v>
      </c>
      <c r="C524" s="333">
        <f>AE71</f>
        <v>8073677.8399999989</v>
      </c>
      <c r="D524" s="333">
        <f>'[1]Prior Year'!AE59</f>
        <v>0</v>
      </c>
      <c r="E524" s="2">
        <f>AE59</f>
        <v>0</v>
      </c>
      <c r="F524" s="334" t="str">
        <f t="shared" si="17"/>
        <v/>
      </c>
      <c r="G524" s="334" t="str">
        <f t="shared" si="17"/>
        <v/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14912283.379999999</v>
      </c>
      <c r="C526" s="333">
        <f>AG71</f>
        <v>14677004.920000002</v>
      </c>
      <c r="D526" s="333">
        <f>'[1]Prior Year'!AG59</f>
        <v>0</v>
      </c>
      <c r="E526" s="2">
        <f>AG59</f>
        <v>0</v>
      </c>
      <c r="F526" s="334" t="str">
        <f t="shared" si="17"/>
        <v/>
      </c>
      <c r="G526" s="334" t="str">
        <f t="shared" si="17"/>
        <v/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6539474.4900000002</v>
      </c>
      <c r="C529" s="333">
        <f>AJ71</f>
        <v>7369428.54</v>
      </c>
      <c r="D529" s="333">
        <f>'[1]Prior Year'!AJ59</f>
        <v>0</v>
      </c>
      <c r="E529" s="2">
        <f>AJ59</f>
        <v>0</v>
      </c>
      <c r="F529" s="334" t="str">
        <f t="shared" si="18"/>
        <v/>
      </c>
      <c r="G529" s="334" t="str">
        <f t="shared" si="18"/>
        <v/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0</v>
      </c>
      <c r="C530" s="333">
        <f>AK71</f>
        <v>0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0</v>
      </c>
      <c r="C531" s="333">
        <f>AL71</f>
        <v>0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301622.76</v>
      </c>
      <c r="C537" s="333">
        <f>AR71</f>
        <v>243415.91999999998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31132.560000000001</v>
      </c>
      <c r="C541" s="333">
        <f>AV71</f>
        <v>686729.87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'[1]Prior Year'!AW71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1237324.52</v>
      </c>
      <c r="C543" s="333">
        <f>AX71</f>
        <v>706708.69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9266428.2599999979</v>
      </c>
      <c r="C544" s="333">
        <f>AY71</f>
        <v>6861544.4400000013</v>
      </c>
      <c r="D544" s="333">
        <f>'[1]Prior Year'!AY59</f>
        <v>0</v>
      </c>
      <c r="E544" s="2">
        <f>AY59</f>
        <v>471726</v>
      </c>
      <c r="F544" s="334" t="str">
        <f t="shared" ref="F544:G550" si="19">IF(B544=0,"",IF(D544=0,"",B544/D544))</f>
        <v/>
      </c>
      <c r="G544" s="334">
        <f t="shared" si="19"/>
        <v>14.545614276084001</v>
      </c>
      <c r="H544" s="335" t="str">
        <f t="shared" si="16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-1975864.5599999998</v>
      </c>
      <c r="C545" s="333">
        <f>AZ71</f>
        <v>-203641.02</v>
      </c>
      <c r="D545" s="333">
        <f>'[1]Prior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849894.28000000014</v>
      </c>
      <c r="C546" s="333">
        <f>BA71</f>
        <v>803645.48999999987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0</v>
      </c>
      <c r="C547" s="333">
        <f>BB71</f>
        <v>0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2149746.5699999998</v>
      </c>
      <c r="C548" s="333">
        <f>BC71</f>
        <v>1779670.53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149455.18000000002</v>
      </c>
      <c r="C549" s="333">
        <f>BD71</f>
        <v>-26958.739999999969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21261420.900000002</v>
      </c>
      <c r="C550" s="333">
        <f>BE71</f>
        <v>21936234.869999997</v>
      </c>
      <c r="D550" s="333">
        <f>'[1]Prior Year'!BE59</f>
        <v>456936.56000000011</v>
      </c>
      <c r="E550" s="2">
        <f>BE59</f>
        <v>456936.56000000011</v>
      </c>
      <c r="F550" s="334">
        <f t="shared" si="19"/>
        <v>46.530356205246513</v>
      </c>
      <c r="G550" s="334">
        <f t="shared" si="19"/>
        <v>48.007178217475072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6454115.5700000003</v>
      </c>
      <c r="C551" s="333">
        <f>BF71</f>
        <v>6031364.4699999997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485805.07999999996</v>
      </c>
      <c r="C552" s="333">
        <f>BG71</f>
        <v>512660.14000000013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2525298.7800000003</v>
      </c>
      <c r="C553" s="333">
        <f>BH71</f>
        <v>2276111.8000000003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425263.68000000011</v>
      </c>
      <c r="C555" s="333">
        <f>BJ71</f>
        <v>568337.91999999993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361263.69</v>
      </c>
      <c r="C556" s="333">
        <f>BK71</f>
        <v>122515.15999999999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56686</v>
      </c>
      <c r="C557" s="333">
        <f>BL71</f>
        <v>53167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5717226.6100000003</v>
      </c>
      <c r="C559" s="333">
        <f>BN71</f>
        <v>6057775.1099999994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298669.91000000003</v>
      </c>
      <c r="C560" s="333">
        <f>BO71</f>
        <v>326770.52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123880.27999999998</v>
      </c>
      <c r="C561" s="333">
        <f>BP71</f>
        <v>76230.759999999995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0</v>
      </c>
      <c r="C563" s="333">
        <f>BR71</f>
        <v>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'[1]Prior Year'!BS71</f>
        <v>578471.25999999989</v>
      </c>
      <c r="C564" s="333">
        <f>BS71</f>
        <v>992209.05999999982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783139.44</v>
      </c>
      <c r="C565" s="333">
        <f>BT71</f>
        <v>783371.01000000013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6611569.54</v>
      </c>
      <c r="C567" s="333">
        <f>BV71</f>
        <v>5772821.9699999997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750297.59</v>
      </c>
      <c r="C568" s="333">
        <f>BW71</f>
        <v>9014167.0700000003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10761424.969999999</v>
      </c>
      <c r="C570" s="333">
        <f>BY71</f>
        <v>13168102.169999998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6287669.8499999987</v>
      </c>
      <c r="C572" s="333">
        <f>CA71</f>
        <v>6256097.8100000005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300884.94</v>
      </c>
      <c r="C573" s="333">
        <f>CB71</f>
        <v>287211.37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155552413.62374657</v>
      </c>
      <c r="C574" s="333">
        <f>CC71</f>
        <v>130823011.83919142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20960362.580000002</v>
      </c>
      <c r="C575" s="333">
        <f>CD71</f>
        <v>20769323.939999998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360644.81000000017</v>
      </c>
      <c r="E612" s="2">
        <f>SUM(C624:D647)+SUM(C668:D713)</f>
        <v>384468271.59268284</v>
      </c>
      <c r="F612" s="2">
        <f>CE64-(AX64+BD64+BE64+BG64+BJ64+BN64+BP64+BQ64+CB64+CC64+CD64)</f>
        <v>87094036.729999989</v>
      </c>
      <c r="G612" s="2">
        <f>CE77-(AX77+AY77+BD77+BE77+BG77+BJ77+BN77+BP77+BQ77+CB77+CC77+CD77)</f>
        <v>471726.00000000006</v>
      </c>
      <c r="H612" s="326">
        <f>CE60-(AX60+AY60+AZ60+BD60+BE60+BG60+BJ60+BN60+BO60+BP60+BQ60+BR60+CB60+CC60+CD60)</f>
        <v>2142.7600000000007</v>
      </c>
      <c r="I612" s="2">
        <f>CE78-(AX78+AY78+AZ78+BD78+BE78+BF78+BG78+BJ78+BN78+BO78+BP78+BQ78+BR78+CB78+CC78+CD78)</f>
        <v>132392.63130006814</v>
      </c>
      <c r="J612" s="2">
        <f>CE79-(AX79+AY79+AZ79+BA79+BD79+BE79+BF79+BG79+BJ79+BN79+BO79+BP79+BQ79+BR79+CB79+CC79+CD79)</f>
        <v>993375.00000000012</v>
      </c>
      <c r="K612" s="2">
        <f>CE75-(AW75+AX75+AY75+AZ75+BA75+BB75+BC75+BD75+BE75+BF75+BG75+BH75+BI75+BJ75+BK75+BL75+BM75+BN75+BO75+BP75+BQ75+BR75+BS75+BT75+BU75+BV75+BW75+BX75+CB75+CC75+CD75)</f>
        <v>2101493326.3199999</v>
      </c>
      <c r="L612" s="326">
        <f>CE80-(AW80+AX80+AY80+AZ80+BA80+BB80+BC80+BD80+BE80+BF80+BG80+BH80+BI80+BJ80+BK80+BL80+BM80+BN80+BO80+BP80+BQ80+BR80+BS80+BT80+BU80+BV80+BW80+BX80+BY80+BZ80+CA80+CB80+CC80+CD80)</f>
        <v>840.15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21936234.869999997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20769323.939999998</v>
      </c>
      <c r="D615" s="338">
        <f>SUM(C614:C615)</f>
        <v>42705558.809999995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706708.69</v>
      </c>
      <c r="D616" s="2">
        <f>(D615/D612)*AX76</f>
        <v>140814.91806325363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568337.91999999993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512660.14000000013</v>
      </c>
      <c r="D618" s="2">
        <f>(D615/D612)*BG76</f>
        <v>49466.454646302525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6057775.1099999994</v>
      </c>
      <c r="D619" s="2">
        <f>(D615/D612)*BN76</f>
        <v>918157.2685840826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130823011.83919142</v>
      </c>
      <c r="D620" s="2">
        <f>(D615/D612)*CC76</f>
        <v>1190945.0973173801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76230.759999999995</v>
      </c>
      <c r="D621" s="2">
        <f>(D615/D612)*BP76</f>
        <v>71027.358706241139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287211.37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141402346.92650867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-26958.739999999969</v>
      </c>
      <c r="D624" s="2">
        <f>(D615/D612)*BD76</f>
        <v>117272.94016257042</v>
      </c>
      <c r="E624" s="2">
        <f>(E623/E612)*SUM(C624:D624)</f>
        <v>33216.368702870575</v>
      </c>
      <c r="F624" s="2">
        <f>SUM(C624:E624)</f>
        <v>123530.56886544103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6861544.4400000013</v>
      </c>
      <c r="D625" s="2">
        <f>(D615/D612)*AY76</f>
        <v>862385.24418167421</v>
      </c>
      <c r="E625" s="2">
        <f>(E623/E612)*SUM(C625:D625)</f>
        <v>2840759.2135345456</v>
      </c>
      <c r="F625" s="2">
        <f>(F624/F612)*AY64</f>
        <v>4656.8508369135434</v>
      </c>
      <c r="G625" s="2">
        <f>SUM(C625:F625)</f>
        <v>10569345.748553135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326770.52</v>
      </c>
      <c r="D627" s="2">
        <f>(D615/D612)*BO76</f>
        <v>127339.35302579199</v>
      </c>
      <c r="E627" s="2">
        <f>(E623/E612)*SUM(C627:D627)</f>
        <v>167015.60714579374</v>
      </c>
      <c r="F627" s="2">
        <f>(F624/F612)*BO64</f>
        <v>0.25814125028110024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-203641.02</v>
      </c>
      <c r="D628" s="2">
        <f>(D615/D612)*AZ76</f>
        <v>615283.87913841335</v>
      </c>
      <c r="E628" s="2">
        <f>(E623/E612)*SUM(C628:D628)</f>
        <v>151396.80092867682</v>
      </c>
      <c r="F628" s="2">
        <f>(F624/F612)*AZ64</f>
        <v>-477.59932502831862</v>
      </c>
      <c r="G628" s="2">
        <f>(G625/G612)*AZ77</f>
        <v>0</v>
      </c>
      <c r="H628" s="2">
        <f>SUM(C626:G628)</f>
        <v>1183687.7990548979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6031364.4699999997</v>
      </c>
      <c r="D629" s="2">
        <f>(D615/D612)*BF76</f>
        <v>377247.14066472795</v>
      </c>
      <c r="E629" s="2">
        <f>(E623/E612)*SUM(C629:D629)</f>
        <v>2357002.6169767086</v>
      </c>
      <c r="F629" s="2">
        <f>(F624/F612)*BF64</f>
        <v>1100.6151621217866</v>
      </c>
      <c r="G629" s="2">
        <f>(G625/G612)*BF77</f>
        <v>0</v>
      </c>
      <c r="H629" s="2">
        <f>(H628/H612)*BF60</f>
        <v>49761.334418630708</v>
      </c>
      <c r="I629" s="2">
        <f>SUM(C629:H629)</f>
        <v>8816476.1772221886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803645.48999999987</v>
      </c>
      <c r="D630" s="2">
        <f>(D615/D612)*BA76</f>
        <v>562427.21863075299</v>
      </c>
      <c r="E630" s="2">
        <f>(E623/E612)*SUM(C630:D630)</f>
        <v>502423.48028470553</v>
      </c>
      <c r="F630" s="2">
        <f>(F624/F612)*BA64</f>
        <v>227.59794918067016</v>
      </c>
      <c r="G630" s="2">
        <f>(G625/G612)*BA77</f>
        <v>0</v>
      </c>
      <c r="H630" s="2">
        <f>(H628/H612)*BA60</f>
        <v>2889.1183282575339</v>
      </c>
      <c r="I630" s="2">
        <f>(I629/I612)*BA78</f>
        <v>129686.04364197562</v>
      </c>
      <c r="J630" s="2">
        <f>SUM(C630:I630)</f>
        <v>2001298.9488348721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1779670.53</v>
      </c>
      <c r="D633" s="2">
        <f>(D615/D612)*BC76</f>
        <v>306778.69818851171</v>
      </c>
      <c r="E633" s="2">
        <f>(E623/E612)*SUM(C633:D633)</f>
        <v>767368.43949874886</v>
      </c>
      <c r="F633" s="2">
        <f>(F624/F612)*BC64</f>
        <v>12.893573924548567</v>
      </c>
      <c r="G633" s="2">
        <f>(G625/G612)*BC77</f>
        <v>0</v>
      </c>
      <c r="H633" s="2">
        <f>(H628/H612)*BC60</f>
        <v>18494.776602306356</v>
      </c>
      <c r="I633" s="2">
        <f>(I629/I612)*BC78</f>
        <v>70737.891630781043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122515.15999999999</v>
      </c>
      <c r="D635" s="2">
        <f>(D615/D612)*BK76</f>
        <v>138639.64451546653</v>
      </c>
      <c r="E635" s="2">
        <f>(E623/E612)*SUM(C635:D635)</f>
        <v>96049.284162369237</v>
      </c>
      <c r="F635" s="2">
        <f>(F624/F612)*BK64</f>
        <v>1.0475144999044164</v>
      </c>
      <c r="G635" s="2">
        <f>(G625/G612)*BK77</f>
        <v>0</v>
      </c>
      <c r="H635" s="2">
        <f>(H628/H612)*BK60</f>
        <v>955.67394032228185</v>
      </c>
      <c r="I635" s="2">
        <f>(I629/I612)*BK78</f>
        <v>31967.917614145263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2276111.8000000003</v>
      </c>
      <c r="D636" s="2">
        <f>(D615/D612)*BH76</f>
        <v>583348.68463091739</v>
      </c>
      <c r="E636" s="2">
        <f>(E623/E612)*SUM(C636:D636)</f>
        <v>1051671.7590126335</v>
      </c>
      <c r="F636" s="2">
        <f>(F624/F612)*BH64</f>
        <v>2.0732146458015621</v>
      </c>
      <c r="G636" s="2">
        <f>(G625/G612)*BH77</f>
        <v>0</v>
      </c>
      <c r="H636" s="2">
        <f>(H628/H612)*BH60</f>
        <v>8081.7975415693527</v>
      </c>
      <c r="I636" s="2">
        <f>(I629/I612)*BH78</f>
        <v>134510.17388118571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53167</v>
      </c>
      <c r="D637" s="2">
        <f>(D615/D612)*BL76</f>
        <v>240253.45708090227</v>
      </c>
      <c r="E637" s="2">
        <f>(E623/E612)*SUM(C637:D637)</f>
        <v>107916.16456570596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55398.315173976443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992209.05999999982</v>
      </c>
      <c r="D639" s="2">
        <f>(D615/D612)*BS76</f>
        <v>334750.56086996326</v>
      </c>
      <c r="E639" s="2">
        <f>(E623/E612)*SUM(C639:D639)</f>
        <v>488038.20375198411</v>
      </c>
      <c r="F639" s="2">
        <f>(F624/F612)*BS64</f>
        <v>139.05969867546608</v>
      </c>
      <c r="G639" s="2">
        <f>(G625/G612)*BS77</f>
        <v>0</v>
      </c>
      <c r="H639" s="2">
        <f>(H628/H612)*BS60</f>
        <v>4662.3630383352929</v>
      </c>
      <c r="I639" s="2">
        <f>(I629/I612)*BS78</f>
        <v>77187.722087574162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783371.01000000013</v>
      </c>
      <c r="D640" s="2">
        <f>(D615/D612)*BT76</f>
        <v>242312.68446228595</v>
      </c>
      <c r="E640" s="2">
        <f>(E623/E612)*SUM(C640:D640)</f>
        <v>377232.90143138968</v>
      </c>
      <c r="F640" s="2">
        <f>(F624/F612)*BT64</f>
        <v>3.6046447048867796</v>
      </c>
      <c r="G640" s="2">
        <f>(G625/G612)*BT77</f>
        <v>0</v>
      </c>
      <c r="H640" s="2">
        <f>(H628/H612)*BT60</f>
        <v>5977.1052221312648</v>
      </c>
      <c r="I640" s="2">
        <f>(I629/I612)*BT78</f>
        <v>55873.137592245992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5772821.9699999997</v>
      </c>
      <c r="D642" s="2">
        <f>(D615/D612)*BV76</f>
        <v>755247.39726652333</v>
      </c>
      <c r="E642" s="2">
        <f>(E623/E612)*SUM(C642:D642)</f>
        <v>2400937.6004074477</v>
      </c>
      <c r="F642" s="2">
        <f>(F624/F612)*BV64</f>
        <v>0.89386372164644068</v>
      </c>
      <c r="G642" s="2">
        <f>(G625/G612)*BV77</f>
        <v>0</v>
      </c>
      <c r="H642" s="2">
        <f>(H628/H612)*BV60</f>
        <v>21102.164462607612</v>
      </c>
      <c r="I642" s="2">
        <f>(I629/I612)*BV78</f>
        <v>174147.06059362701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9014167.0700000003</v>
      </c>
      <c r="D643" s="2">
        <f>(D615/D612)*BW76</f>
        <v>358392.00691327802</v>
      </c>
      <c r="E643" s="2">
        <f>(E623/E612)*SUM(C643:D643)</f>
        <v>3447103.3063216037</v>
      </c>
      <c r="F643" s="2">
        <f>(F624/F612)*BW64</f>
        <v>9.7488036019620132</v>
      </c>
      <c r="G643" s="2">
        <f>(G625/G612)*BW77</f>
        <v>0</v>
      </c>
      <c r="H643" s="2">
        <f>(H628/H612)*BW60</f>
        <v>3441.5310105247486</v>
      </c>
      <c r="I643" s="2">
        <f>(I629/I612)*BW78</f>
        <v>82639.032944820588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33235420.377729654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13168102.169999998</v>
      </c>
      <c r="D645" s="2">
        <f>(D615/D612)*BY76</f>
        <v>787759.2701723713</v>
      </c>
      <c r="E645" s="2">
        <f>(E623/E612)*SUM(C645:D645)</f>
        <v>5132781.3159890817</v>
      </c>
      <c r="F645" s="2">
        <f>(F624/F612)*BY64</f>
        <v>40.545934142778457</v>
      </c>
      <c r="G645" s="2">
        <f>(G625/G612)*BY77</f>
        <v>0</v>
      </c>
      <c r="H645" s="2">
        <f>(H628/H612)*BY60</f>
        <v>57467.491336258376</v>
      </c>
      <c r="I645" s="2">
        <f>(I629/I612)*BY78</f>
        <v>181643.739326237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6256097.8100000005</v>
      </c>
      <c r="D647" s="2">
        <f>(D615/D612)*CA76</f>
        <v>55332.706772452337</v>
      </c>
      <c r="E647" s="2">
        <f>(E623/E612)*SUM(C647:D647)</f>
        <v>2321260.6955527961</v>
      </c>
      <c r="F647" s="2">
        <f>(F624/F612)*CA64</f>
        <v>3.8215826402191659</v>
      </c>
      <c r="G647" s="2">
        <f>(G625/G612)*CA77</f>
        <v>0</v>
      </c>
      <c r="H647" s="2">
        <f>(H628/H612)*CA60</f>
        <v>6595.8074262705459</v>
      </c>
      <c r="I647" s="2">
        <f>(I629/I612)*CA78</f>
        <v>12758.770535307312</v>
      </c>
      <c r="J647" s="2">
        <f>(J630/J612)*CA79</f>
        <v>0</v>
      </c>
      <c r="K647" s="2">
        <v>0</v>
      </c>
      <c r="L647" s="2">
        <f>SUM(C645:K647)</f>
        <v>27979844.144627567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235748453.3791914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18621627.710000001</v>
      </c>
      <c r="D668" s="2">
        <f>(D615/D612)*C76</f>
        <v>2808258.0197356902</v>
      </c>
      <c r="E668" s="2">
        <f>(E623/E612)*SUM(C668:D668)</f>
        <v>7881628.6295838896</v>
      </c>
      <c r="F668" s="2">
        <f>(F624/F612)*C64</f>
        <v>2487.129730104763</v>
      </c>
      <c r="G668" s="2">
        <f>(G625/G612)*C77</f>
        <v>1917449.5394967808</v>
      </c>
      <c r="H668" s="2">
        <f>(H628/H612)*C60</f>
        <v>79597.143387882999</v>
      </c>
      <c r="I668" s="2">
        <f>(I629/I612)*C78</f>
        <v>647536.00117719686</v>
      </c>
      <c r="J668" s="2">
        <f>(J630/J612)*C79</f>
        <v>363067.8605025413</v>
      </c>
      <c r="K668" s="2">
        <f>(K644/K612)*C75</f>
        <v>1484377.1573559085</v>
      </c>
      <c r="L668" s="2">
        <f>(L647/L612)*C80</f>
        <v>3468215.1630322142</v>
      </c>
      <c r="M668" s="2">
        <f t="shared" ref="M668:M713" si="20">ROUND(SUM(D668:L668),0)</f>
        <v>18652617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81664261.550000027</v>
      </c>
      <c r="D670" s="2">
        <f>(D615/D612)*E76</f>
        <v>9284053.292220626</v>
      </c>
      <c r="E670" s="2">
        <f>(E623/E612)*SUM(C670:D670)</f>
        <v>33449587.697904009</v>
      </c>
      <c r="F670" s="2">
        <f>(F624/F612)*E64</f>
        <v>13029.320025687046</v>
      </c>
      <c r="G670" s="2">
        <f>(G625/G612)*E77</f>
        <v>8104269.2453501895</v>
      </c>
      <c r="H670" s="2">
        <f>(H628/H612)*E60</f>
        <v>385904.45157823083</v>
      </c>
      <c r="I670" s="2">
        <f>(I629/I612)*E78</f>
        <v>2140743.0162440529</v>
      </c>
      <c r="J670" s="2">
        <f>(J630/J612)*E79</f>
        <v>1534538.2682759133</v>
      </c>
      <c r="K670" s="2">
        <f>(K644/K612)*E75</f>
        <v>6273850.7048362521</v>
      </c>
      <c r="L670" s="2">
        <f>(L647/L612)*E80</f>
        <v>14844320.574403195</v>
      </c>
      <c r="M670" s="2">
        <f t="shared" si="20"/>
        <v>76030297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263444.51</v>
      </c>
      <c r="D672" s="2">
        <f>(D615/D612)*G76</f>
        <v>1125320.99021623</v>
      </c>
      <c r="E672" s="2">
        <f>(E623/E612)*SUM(C672:D672)</f>
        <v>510769.58899013372</v>
      </c>
      <c r="F672" s="2">
        <f>(F624/F612)*G64</f>
        <v>2.4869498255103366</v>
      </c>
      <c r="G672" s="2">
        <f>(G625/G612)*G77</f>
        <v>0</v>
      </c>
      <c r="H672" s="2">
        <f>(H628/H612)*G60</f>
        <v>0</v>
      </c>
      <c r="I672" s="2">
        <f>(I629/I612)*G78</f>
        <v>259479.66637124179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1895573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4010282.5100000002</v>
      </c>
      <c r="D673" s="2">
        <f>(D615/D612)*H76</f>
        <v>1525740.6556804378</v>
      </c>
      <c r="E673" s="2">
        <f>(E623/E612)*SUM(C673:D673)</f>
        <v>2036076.1241074863</v>
      </c>
      <c r="F673" s="2">
        <f>(F624/F612)*H64</f>
        <v>44.23938227447897</v>
      </c>
      <c r="G673" s="2">
        <f>(G625/G612)*H77</f>
        <v>327231.60965699208</v>
      </c>
      <c r="H673" s="2">
        <f>(H628/H612)*H60</f>
        <v>17467.289013289337</v>
      </c>
      <c r="I673" s="2">
        <f>(I629/I612)*H78</f>
        <v>351809.55456000858</v>
      </c>
      <c r="J673" s="2">
        <f>(J630/J612)*H79</f>
        <v>61961.098824090492</v>
      </c>
      <c r="K673" s="2">
        <f>(K644/K612)*H75</f>
        <v>253323.55117262766</v>
      </c>
      <c r="L673" s="2">
        <f>(L647/L612)*H80</f>
        <v>443601.17122708942</v>
      </c>
      <c r="M673" s="2">
        <f t="shared" si="20"/>
        <v>5017255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3058131.0700000003</v>
      </c>
      <c r="D675" s="2">
        <f>(D615/D612)*J76</f>
        <v>306064.65902176395</v>
      </c>
      <c r="E675" s="2">
        <f>(E623/E612)*SUM(C675:D675)</f>
        <v>1237306.7083876054</v>
      </c>
      <c r="F675" s="2">
        <f>(F624/F612)*J64</f>
        <v>172.9567084917735</v>
      </c>
      <c r="G675" s="2">
        <f>(G625/G612)*J77</f>
        <v>0</v>
      </c>
      <c r="H675" s="2">
        <f>(H628/H612)*J60</f>
        <v>10125.72446595805</v>
      </c>
      <c r="I675" s="2">
        <f>(I629/I612)*J78</f>
        <v>70573.246479420166</v>
      </c>
      <c r="J675" s="2">
        <f>(J630/J612)*J79</f>
        <v>0</v>
      </c>
      <c r="K675" s="2">
        <f>(K644/K612)*J75</f>
        <v>170617.17787046221</v>
      </c>
      <c r="L675" s="2">
        <f>(L647/L612)*J80</f>
        <v>530189.98843357828</v>
      </c>
      <c r="M675" s="2">
        <f t="shared" si="20"/>
        <v>2325050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220395.35404917147</v>
      </c>
      <c r="H676" s="2">
        <f>(H628/H612)*K60</f>
        <v>0</v>
      </c>
      <c r="I676" s="2">
        <f>(I629/I612)*K78</f>
        <v>0</v>
      </c>
      <c r="J676" s="2">
        <f>(J630/J612)*K79</f>
        <v>41731.721232326658</v>
      </c>
      <c r="K676" s="2">
        <f>(K644/K612)*K75</f>
        <v>0</v>
      </c>
      <c r="L676" s="2">
        <f>(L647/L612)*K80</f>
        <v>0</v>
      </c>
      <c r="M676" s="2">
        <f t="shared" si="20"/>
        <v>262127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8518.68</v>
      </c>
      <c r="D680" s="2">
        <f>(D615/D612)*O76</f>
        <v>0</v>
      </c>
      <c r="E680" s="2">
        <f>(E623/E612)*SUM(C680:D680)</f>
        <v>3133.0578716572459</v>
      </c>
      <c r="F680" s="2">
        <f>(F624/F612)*O64</f>
        <v>0</v>
      </c>
      <c r="G680" s="2">
        <f>(G625/G612)*O77</f>
        <v>0</v>
      </c>
      <c r="H680" s="2">
        <f>(H628/H612)*O60</f>
        <v>5.5241268226721489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333.03391233264972</v>
      </c>
      <c r="M680" s="2">
        <f t="shared" si="20"/>
        <v>3472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29249555.900000006</v>
      </c>
      <c r="D681" s="2">
        <f>(D615/D612)*P76</f>
        <v>3559238.944170055</v>
      </c>
      <c r="E681" s="2">
        <f>(E623/E612)*SUM(C681:D681)</f>
        <v>12066640.952132802</v>
      </c>
      <c r="F681" s="2">
        <f>(F624/F612)*P64</f>
        <v>12199.605355035666</v>
      </c>
      <c r="G681" s="2">
        <f>(G625/G612)*P77</f>
        <v>0</v>
      </c>
      <c r="H681" s="2">
        <f>(H628/H612)*P60</f>
        <v>81884.13189246926</v>
      </c>
      <c r="I681" s="2">
        <f>(I629/I612)*P78</f>
        <v>820699.28651319013</v>
      </c>
      <c r="J681" s="2">
        <f>(J630/J612)*P79</f>
        <v>0</v>
      </c>
      <c r="K681" s="2">
        <f>(K644/K612)*P75</f>
        <v>4767165.5346329212</v>
      </c>
      <c r="L681" s="2">
        <f>(L647/L612)*P80</f>
        <v>1831020.4500049083</v>
      </c>
      <c r="M681" s="2">
        <f t="shared" si="20"/>
        <v>23138849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13205377.26</v>
      </c>
      <c r="D682" s="2">
        <f>(D615/D612)*Q76</f>
        <v>1532635.9294250028</v>
      </c>
      <c r="E682" s="2">
        <f>(E623/E612)*SUM(C682:D682)</f>
        <v>5420446.3879047362</v>
      </c>
      <c r="F682" s="2">
        <f>(F624/F612)*Q64</f>
        <v>1474.6172547708793</v>
      </c>
      <c r="G682" s="2">
        <f>(G625/G612)*Q77</f>
        <v>0</v>
      </c>
      <c r="H682" s="2">
        <f>(H628/H612)*Q60</f>
        <v>55108.689182977374</v>
      </c>
      <c r="I682" s="2">
        <f>(I629/I612)*Q78</f>
        <v>353399.48609628459</v>
      </c>
      <c r="J682" s="2">
        <f>(J630/J612)*Q79</f>
        <v>0</v>
      </c>
      <c r="K682" s="2">
        <f>(K644/K612)*Q75</f>
        <v>517367.13638345082</v>
      </c>
      <c r="L682" s="2">
        <f>(L647/L612)*Q80</f>
        <v>2501750.7494428647</v>
      </c>
      <c r="M682" s="2">
        <f t="shared" si="20"/>
        <v>10382183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710802.15</v>
      </c>
      <c r="D683" s="2">
        <f>(D615/D612)*R76</f>
        <v>99360.385477009579</v>
      </c>
      <c r="E683" s="2">
        <f>(E623/E612)*SUM(C683:D683)</f>
        <v>297967.068735771</v>
      </c>
      <c r="F683" s="2">
        <f>(F624/F612)*R64</f>
        <v>204.56620387379047</v>
      </c>
      <c r="G683" s="2">
        <f>(G625/G612)*R77</f>
        <v>0</v>
      </c>
      <c r="H683" s="2">
        <f>(H628/H612)*R60</f>
        <v>3982.8954391466195</v>
      </c>
      <c r="I683" s="2">
        <f>(I629/I612)*R78</f>
        <v>22910.796029085373</v>
      </c>
      <c r="J683" s="2">
        <f>(J630/J612)*R79</f>
        <v>0</v>
      </c>
      <c r="K683" s="2">
        <f>(K644/K612)*R75</f>
        <v>598283.13222660788</v>
      </c>
      <c r="L683" s="2">
        <f>(L647/L612)*R80</f>
        <v>212142.60215589785</v>
      </c>
      <c r="M683" s="2">
        <f t="shared" si="20"/>
        <v>1234851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28625218.559999999</v>
      </c>
      <c r="D684" s="2">
        <f>(D615/D612)*S76</f>
        <v>2002742.501959037</v>
      </c>
      <c r="E684" s="2">
        <f>(E623/E612)*SUM(C684:D684)</f>
        <v>11264559.121598931</v>
      </c>
      <c r="F684" s="2">
        <f>(F624/F612)*S64</f>
        <v>36967.182026513008</v>
      </c>
      <c r="G684" s="2">
        <f>(G625/G612)*S77</f>
        <v>0</v>
      </c>
      <c r="H684" s="2">
        <f>(H628/H612)*S60</f>
        <v>17798.736622649663</v>
      </c>
      <c r="I684" s="2">
        <f>(I629/I612)*S78</f>
        <v>461797.97653643903</v>
      </c>
      <c r="J684" s="2">
        <f>(J630/J612)*S79</f>
        <v>0</v>
      </c>
      <c r="K684" s="2">
        <f>(K644/K612)*S75</f>
        <v>2204973.5189935314</v>
      </c>
      <c r="L684" s="2">
        <f>(L647/L612)*S80</f>
        <v>333.03391233264972</v>
      </c>
      <c r="M684" s="2">
        <f t="shared" si="20"/>
        <v>15989172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5312408.2299999986</v>
      </c>
      <c r="D685" s="2">
        <f>(D615/D612)*T76</f>
        <v>417433.45443242014</v>
      </c>
      <c r="E685" s="2">
        <f>(E623/E612)*SUM(C685:D685)</f>
        <v>2107360.0126734194</v>
      </c>
      <c r="F685" s="2">
        <f>(F624/F612)*T64</f>
        <v>1914.2892758867433</v>
      </c>
      <c r="G685" s="2">
        <f>(G625/G612)*T77</f>
        <v>0</v>
      </c>
      <c r="H685" s="2">
        <f>(H628/H612)*T60</f>
        <v>17224.227433091761</v>
      </c>
      <c r="I685" s="2">
        <f>(I629/I612)*T78</f>
        <v>96252.975311076836</v>
      </c>
      <c r="J685" s="2">
        <f>(J630/J612)*T79</f>
        <v>0</v>
      </c>
      <c r="K685" s="2">
        <f>(K644/K612)*T75</f>
        <v>293170.20045441331</v>
      </c>
      <c r="L685" s="2">
        <f>(L647/L612)*T80</f>
        <v>855231.08687024447</v>
      </c>
      <c r="M685" s="2">
        <f t="shared" si="20"/>
        <v>3788586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17807396.020000003</v>
      </c>
      <c r="D686" s="2">
        <f>(D615/D612)*U76</f>
        <v>1253569.7662603676</v>
      </c>
      <c r="E686" s="2">
        <f>(E623/E612)*SUM(C686:D686)</f>
        <v>7010371.1957759298</v>
      </c>
      <c r="F686" s="2">
        <f>(F624/F612)*U64</f>
        <v>12131.426265248994</v>
      </c>
      <c r="G686" s="2">
        <f>(G625/G612)*U77</f>
        <v>0</v>
      </c>
      <c r="H686" s="2">
        <f>(H628/H612)*U60</f>
        <v>46728.588792983712</v>
      </c>
      <c r="I686" s="2">
        <f>(I629/I612)*U78</f>
        <v>289051.62842453871</v>
      </c>
      <c r="J686" s="2">
        <f>(J630/J612)*U79</f>
        <v>0</v>
      </c>
      <c r="K686" s="2">
        <f>(K644/K612)*U75</f>
        <v>3073972.6512237145</v>
      </c>
      <c r="L686" s="2">
        <f>(L647/L612)*U80</f>
        <v>0</v>
      </c>
      <c r="M686" s="2">
        <f t="shared" si="20"/>
        <v>11685825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15348711.930000002</v>
      </c>
      <c r="D687" s="2">
        <f>(D615/D612)*V76</f>
        <v>1001890.4983669462</v>
      </c>
      <c r="E687" s="2">
        <f>(E623/E612)*SUM(C687:D687)</f>
        <v>6013535.3886439148</v>
      </c>
      <c r="F687" s="2">
        <f>(F624/F612)*V64</f>
        <v>13113.762297913136</v>
      </c>
      <c r="G687" s="2">
        <f>(G625/G612)*V77</f>
        <v>0</v>
      </c>
      <c r="H687" s="2">
        <f>(H628/H612)*V60</f>
        <v>28703.362970604489</v>
      </c>
      <c r="I687" s="2">
        <f>(I629/I612)*V78</f>
        <v>231018.71778541978</v>
      </c>
      <c r="J687" s="2">
        <f>(J630/J612)*V79</f>
        <v>0</v>
      </c>
      <c r="K687" s="2">
        <f>(K644/K612)*V75</f>
        <v>3422530.5633564214</v>
      </c>
      <c r="L687" s="2">
        <f>(L647/L612)*V80</f>
        <v>338029.42101763946</v>
      </c>
      <c r="M687" s="2">
        <f t="shared" si="20"/>
        <v>11048822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1104628.76</v>
      </c>
      <c r="D688" s="2">
        <f>(D615/D612)*W76</f>
        <v>162628.04491343649</v>
      </c>
      <c r="E688" s="2">
        <f>(E623/E612)*SUM(C688:D688)</f>
        <v>466080.29742228292</v>
      </c>
      <c r="F688" s="2">
        <f>(F624/F612)*W64</f>
        <v>122.02874458665947</v>
      </c>
      <c r="G688" s="2">
        <f>(G625/G612)*W77</f>
        <v>0</v>
      </c>
      <c r="H688" s="2">
        <f>(H628/H612)*W60</f>
        <v>4264.625907102899</v>
      </c>
      <c r="I688" s="2">
        <f>(I629/I612)*W78</f>
        <v>37499.230178437676</v>
      </c>
      <c r="J688" s="2">
        <f>(J630/J612)*W79</f>
        <v>0</v>
      </c>
      <c r="K688" s="2">
        <f>(K644/K612)*W75</f>
        <v>167085.7053146176</v>
      </c>
      <c r="L688" s="2">
        <f>(L647/L612)*W80</f>
        <v>0</v>
      </c>
      <c r="M688" s="2">
        <f t="shared" si="20"/>
        <v>837680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2023580.43</v>
      </c>
      <c r="D689" s="2">
        <f>(D615/D612)*X76</f>
        <v>148800.78894309903</v>
      </c>
      <c r="E689" s="2">
        <f>(E623/E612)*SUM(C689:D689)</f>
        <v>798973.08952209016</v>
      </c>
      <c r="F689" s="2">
        <f>(F624/F612)*X64</f>
        <v>613.67881133645983</v>
      </c>
      <c r="G689" s="2">
        <f>(G625/G612)*X77</f>
        <v>0</v>
      </c>
      <c r="H689" s="2">
        <f>(H628/H612)*X60</f>
        <v>7910.5496100665177</v>
      </c>
      <c r="I689" s="2">
        <f>(I629/I612)*X78</f>
        <v>34310.902761454621</v>
      </c>
      <c r="J689" s="2">
        <f>(J630/J612)*X79</f>
        <v>0</v>
      </c>
      <c r="K689" s="2">
        <f>(K644/K612)*X75</f>
        <v>1082457.6400010462</v>
      </c>
      <c r="L689" s="2">
        <f>(L647/L612)*X80</f>
        <v>0</v>
      </c>
      <c r="M689" s="2">
        <f t="shared" si="20"/>
        <v>2073067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9542424.4199999999</v>
      </c>
      <c r="D690" s="2">
        <f>(D615/D612)*Y76</f>
        <v>1424439.457277559</v>
      </c>
      <c r="E690" s="2">
        <f>(E623/E612)*SUM(C690:D690)</f>
        <v>4033467.532305235</v>
      </c>
      <c r="F690" s="2">
        <f>(F624/F612)*Y64</f>
        <v>390.66069925974665</v>
      </c>
      <c r="G690" s="2">
        <f>(G625/G612)*Y77</f>
        <v>0</v>
      </c>
      <c r="H690" s="2">
        <f>(H628/H612)*Y60</f>
        <v>40696.242302625731</v>
      </c>
      <c r="I690" s="2">
        <f>(I629/I612)*Y78</f>
        <v>328451.24044952961</v>
      </c>
      <c r="J690" s="2">
        <f>(J630/J612)*Y79</f>
        <v>0</v>
      </c>
      <c r="K690" s="2">
        <f>(K644/K612)*Y75</f>
        <v>638766.31339334627</v>
      </c>
      <c r="L690" s="2">
        <f>(L647/L612)*Y80</f>
        <v>377660.45658522478</v>
      </c>
      <c r="M690" s="2">
        <f t="shared" si="20"/>
        <v>6843872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8684.25</v>
      </c>
      <c r="D691" s="2">
        <f>(D615/D612)*Z76</f>
        <v>0</v>
      </c>
      <c r="E691" s="2">
        <f>(E623/E612)*SUM(C691:D691)</f>
        <v>3193.9523285226628</v>
      </c>
      <c r="F691" s="2">
        <f>(F624/F612)*Z64</f>
        <v>0.25282240583849519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2995.9116694542408</v>
      </c>
      <c r="L691" s="2">
        <f>(L647/L612)*Z80</f>
        <v>0</v>
      </c>
      <c r="M691" s="2">
        <f t="shared" si="20"/>
        <v>6190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1546448.7599999995</v>
      </c>
      <c r="D692" s="2">
        <f>(D615/D612)*AA76</f>
        <v>385633.25240420998</v>
      </c>
      <c r="E692" s="2">
        <f>(E623/E612)*SUM(C692:D692)</f>
        <v>710594.21854681487</v>
      </c>
      <c r="F692" s="2">
        <f>(F624/F612)*AA64</f>
        <v>1045.5154086747668</v>
      </c>
      <c r="G692" s="2">
        <f>(G625/G612)*AA77</f>
        <v>0</v>
      </c>
      <c r="H692" s="2">
        <f>(H628/H612)*AA60</f>
        <v>3436.0068837020767</v>
      </c>
      <c r="I692" s="2">
        <f>(I629/I612)*AA78</f>
        <v>88920.395643090262</v>
      </c>
      <c r="J692" s="2">
        <f>(J630/J612)*AA79</f>
        <v>0</v>
      </c>
      <c r="K692" s="2">
        <f>(K644/K612)*AA75</f>
        <v>304732.48329149914</v>
      </c>
      <c r="L692" s="2">
        <f>(L647/L612)*AA80</f>
        <v>0</v>
      </c>
      <c r="M692" s="2">
        <f t="shared" si="20"/>
        <v>1494362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20399740.880000003</v>
      </c>
      <c r="D693" s="2">
        <f>(D615/D612)*AB76</f>
        <v>753683.1423091871</v>
      </c>
      <c r="E693" s="2">
        <f>(E623/E612)*SUM(C693:D693)</f>
        <v>7779949.6689157579</v>
      </c>
      <c r="F693" s="2">
        <f>(F624/F612)*AB64</f>
        <v>18065.107594736921</v>
      </c>
      <c r="G693" s="2">
        <f>(G625/G612)*AB77</f>
        <v>0</v>
      </c>
      <c r="H693" s="2">
        <f>(H628/H612)*AB60</f>
        <v>32470.817463666888</v>
      </c>
      <c r="I693" s="2">
        <f>(I629/I612)*AB78</f>
        <v>173786.37030349817</v>
      </c>
      <c r="J693" s="2">
        <f>(J630/J612)*AB79</f>
        <v>0</v>
      </c>
      <c r="K693" s="2">
        <f>(K644/K612)*AB75</f>
        <v>2596911.9051502938</v>
      </c>
      <c r="L693" s="2">
        <f>(L647/L612)*AB80</f>
        <v>0</v>
      </c>
      <c r="M693" s="2">
        <f t="shared" si="20"/>
        <v>11354867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6560664.4699999997</v>
      </c>
      <c r="D694" s="2">
        <f>(D615/D612)*AC76</f>
        <v>139167.77298705775</v>
      </c>
      <c r="E694" s="2">
        <f>(E623/E612)*SUM(C694:D694)</f>
        <v>2464109.7150818696</v>
      </c>
      <c r="F694" s="2">
        <f>(F624/F612)*AC64</f>
        <v>1443.7269522590138</v>
      </c>
      <c r="G694" s="2">
        <f>(G625/G612)*AC77</f>
        <v>0</v>
      </c>
      <c r="H694" s="2">
        <f>(H628/H612)*AC60</f>
        <v>32763.596185268518</v>
      </c>
      <c r="I694" s="2">
        <f>(I629/I612)*AC78</f>
        <v>32089.69495661118</v>
      </c>
      <c r="J694" s="2">
        <f>(J630/J612)*AC79</f>
        <v>0</v>
      </c>
      <c r="K694" s="2">
        <f>(K644/K612)*AC75</f>
        <v>1133144.4831505737</v>
      </c>
      <c r="L694" s="2">
        <f>(L647/L612)*AC80</f>
        <v>12988.322580973339</v>
      </c>
      <c r="M694" s="2">
        <f t="shared" si="20"/>
        <v>3815707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8073677.8399999989</v>
      </c>
      <c r="D696" s="2">
        <f>(D615/D612)*AE76</f>
        <v>1753996.3601286905</v>
      </c>
      <c r="E696" s="2">
        <f>(E623/E612)*SUM(C696:D696)</f>
        <v>3614488.6311959149</v>
      </c>
      <c r="F696" s="2">
        <f>(F624/F612)*AE64</f>
        <v>63.915220409778392</v>
      </c>
      <c r="G696" s="2">
        <f>(G625/G612)*AE77</f>
        <v>0</v>
      </c>
      <c r="H696" s="2">
        <f>(H628/H612)*AE60</f>
        <v>37530.917633234581</v>
      </c>
      <c r="I696" s="2">
        <f>(I629/I612)*AE78</f>
        <v>404441.39432173275</v>
      </c>
      <c r="J696" s="2">
        <f>(J630/J612)*AE79</f>
        <v>0</v>
      </c>
      <c r="K696" s="2">
        <f>(K644/K612)*AE75</f>
        <v>561784.91070326359</v>
      </c>
      <c r="L696" s="2">
        <f>(L647/L612)*AE80</f>
        <v>333.03391233264972</v>
      </c>
      <c r="M696" s="2">
        <f t="shared" si="20"/>
        <v>6372639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14677004.920000002</v>
      </c>
      <c r="D698" s="2">
        <f>(D615/D612)*AG76</f>
        <v>1829461.8926275864</v>
      </c>
      <c r="E698" s="2">
        <f>(E623/E612)*SUM(C698:D698)</f>
        <v>6070860.2483661734</v>
      </c>
      <c r="F698" s="2">
        <f>(F624/F612)*AG64</f>
        <v>2056.022920774737</v>
      </c>
      <c r="G698" s="2">
        <f>(G625/G612)*AG77</f>
        <v>0</v>
      </c>
      <c r="H698" s="2">
        <f>(H628/H612)*AG60</f>
        <v>65819.971092138658</v>
      </c>
      <c r="I698" s="2">
        <f>(I629/I612)*AG78</f>
        <v>421842.44821265759</v>
      </c>
      <c r="J698" s="2">
        <f>(J630/J612)*AG79</f>
        <v>0</v>
      </c>
      <c r="K698" s="2">
        <f>(K644/K612)*AG75</f>
        <v>3443030.8365630284</v>
      </c>
      <c r="L698" s="2">
        <f>(L647/L612)*AG80</f>
        <v>2391183.4905484249</v>
      </c>
      <c r="M698" s="2">
        <f t="shared" si="20"/>
        <v>14224255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7369428.54</v>
      </c>
      <c r="D701" s="2">
        <f>(D615/D612)*AJ76</f>
        <v>2356257.0174497049</v>
      </c>
      <c r="E701" s="2">
        <f>(E623/E612)*SUM(C701:D701)</f>
        <v>3576978.5568927336</v>
      </c>
      <c r="F701" s="2">
        <f>(F624/F612)*AJ64</f>
        <v>256.48802577607199</v>
      </c>
      <c r="G701" s="2">
        <f>(G625/G612)*AJ77</f>
        <v>0</v>
      </c>
      <c r="H701" s="2">
        <f>(H628/H612)*AJ60</f>
        <v>29222.630891935671</v>
      </c>
      <c r="I701" s="2">
        <f>(I629/I612)*AJ78</f>
        <v>543312.34384534694</v>
      </c>
      <c r="J701" s="2">
        <f>(J630/J612)*AJ79</f>
        <v>0</v>
      </c>
      <c r="K701" s="2">
        <f>(K644/K612)*AJ75</f>
        <v>228792.13794287478</v>
      </c>
      <c r="L701" s="2">
        <f>(L647/L612)*AJ80</f>
        <v>162187.51530600042</v>
      </c>
      <c r="M701" s="2">
        <f t="shared" si="20"/>
        <v>6897007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243415.91999999998</v>
      </c>
      <c r="D709" s="2">
        <f>(D615/D612)*AR76</f>
        <v>0</v>
      </c>
      <c r="E709" s="2">
        <f>(E623/E612)*SUM(C709:D709)</f>
        <v>89525.156977687904</v>
      </c>
      <c r="F709" s="2">
        <f>(F624/F612)*AR64</f>
        <v>0.88443163750155418</v>
      </c>
      <c r="G709" s="2">
        <f>(G625/G612)*AR77</f>
        <v>0</v>
      </c>
      <c r="H709" s="2">
        <f>(H628/H612)*AR60</f>
        <v>1585.4243981069069</v>
      </c>
      <c r="I709" s="2">
        <f>(I629/I612)*AR78</f>
        <v>0</v>
      </c>
      <c r="J709" s="2">
        <f>(J630/J612)*AR79</f>
        <v>0</v>
      </c>
      <c r="K709" s="2">
        <f>(K644/K612)*AR75</f>
        <v>16086.722043345799</v>
      </c>
      <c r="L709" s="2">
        <f>(L647/L612)*AR80</f>
        <v>6660.6782466529949</v>
      </c>
      <c r="M709" s="2">
        <f t="shared" si="20"/>
        <v>113859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686729.87</v>
      </c>
      <c r="D713" s="2">
        <f>(D615/D612)*AV76</f>
        <v>0</v>
      </c>
      <c r="E713" s="2">
        <f>(E623/E612)*SUM(C713:D713)</f>
        <v>252570.16637620583</v>
      </c>
      <c r="F713" s="2">
        <f>(F624/F612)*AV64</f>
        <v>9.2941629625933118</v>
      </c>
      <c r="G713" s="2">
        <f>(G625/G612)*AV77</f>
        <v>0</v>
      </c>
      <c r="H713" s="2">
        <f>(H628/H612)*AV60</f>
        <v>4027.0884537279962</v>
      </c>
      <c r="I713" s="2">
        <f>(I629/I612)*AV78</f>
        <v>0</v>
      </c>
      <c r="J713" s="2">
        <f>(J630/J612)*AV79</f>
        <v>0</v>
      </c>
      <c r="K713" s="2">
        <f>(K644/K612)*AV75</f>
        <v>0</v>
      </c>
      <c r="L713" s="2">
        <f>(L647/L612)*AV80</f>
        <v>3663.3730356591468</v>
      </c>
      <c r="M713" s="2">
        <f t="shared" si="20"/>
        <v>260270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525870618.51919144</v>
      </c>
      <c r="D715" s="2">
        <f>SUM(D616:D647)+SUM(D668:D713)</f>
        <v>42705558.809999973</v>
      </c>
      <c r="E715" s="2">
        <f>SUM(E624:E647)+SUM(E668:E713)</f>
        <v>141402346.92650867</v>
      </c>
      <c r="F715" s="2">
        <f>SUM(F625:F648)+SUM(F668:F713)</f>
        <v>123530.56886544105</v>
      </c>
      <c r="G715" s="2">
        <f>SUM(G626:G647)+SUM(G668:G713)</f>
        <v>10569345.748553135</v>
      </c>
      <c r="H715" s="2">
        <f>SUM(H629:H647)+SUM(H668:H713)</f>
        <v>1183687.7990548974</v>
      </c>
      <c r="I715" s="2">
        <f>SUM(I630:I647)+SUM(I668:I713)</f>
        <v>8816476.1772221904</v>
      </c>
      <c r="J715" s="2">
        <f>SUM(J631:J647)+SUM(J668:J713)</f>
        <v>2001298.9488348719</v>
      </c>
      <c r="K715" s="2">
        <f>SUM(K668:K713)</f>
        <v>33235420.377729662</v>
      </c>
      <c r="L715" s="2">
        <f>SUM(L668:L713)</f>
        <v>27979844.14462756</v>
      </c>
      <c r="M715" s="2">
        <f>SUM(M668:M713)</f>
        <v>235748454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525870618.51919156</v>
      </c>
      <c r="D716" s="2">
        <f>D615</f>
        <v>42705558.809999995</v>
      </c>
      <c r="E716" s="2">
        <f>E623</f>
        <v>141402346.92650867</v>
      </c>
      <c r="F716" s="2">
        <f>F624</f>
        <v>123530.56886544103</v>
      </c>
      <c r="G716" s="2">
        <f>G625</f>
        <v>10569345.748553135</v>
      </c>
      <c r="H716" s="2">
        <f>H628</f>
        <v>1183687.7990548979</v>
      </c>
      <c r="I716" s="2">
        <f>I629</f>
        <v>8816476.1772221886</v>
      </c>
      <c r="J716" s="2">
        <f>J630</f>
        <v>2001298.9488348721</v>
      </c>
      <c r="K716" s="2">
        <f>K644</f>
        <v>33235420.377729654</v>
      </c>
      <c r="L716" s="2">
        <f>L647</f>
        <v>27979844.144627567</v>
      </c>
      <c r="M716" s="2">
        <f>C648</f>
        <v>235748453.3791914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tal*159*A</v>
      </c>
      <c r="B721" s="282">
        <f>ROUND(C166,0)</f>
        <v>542984</v>
      </c>
      <c r="C721" s="282">
        <f>ROUND(C167,0)</f>
        <v>-261974</v>
      </c>
      <c r="D721" s="282">
        <f>ROUND(C168,0)</f>
        <v>0</v>
      </c>
      <c r="E721" s="282">
        <f>ROUND(C169,0)</f>
        <v>0</v>
      </c>
      <c r="F721" s="282">
        <f>ROUND(C170,0)</f>
        <v>3782811</v>
      </c>
      <c r="G721" s="282">
        <f>ROUND(C171,0)</f>
        <v>908644</v>
      </c>
      <c r="H721" s="282">
        <f>ROUND(C172+C173,0)</f>
        <v>0</v>
      </c>
      <c r="I721" s="282">
        <f>ROUND(C176,0)</f>
        <v>4380459</v>
      </c>
      <c r="J721" s="282">
        <f>ROUND(C177,0)</f>
        <v>0</v>
      </c>
      <c r="K721" s="282">
        <f>ROUND(C180,0)</f>
        <v>7341</v>
      </c>
      <c r="L721" s="282">
        <f>ROUND(C181,0)</f>
        <v>0</v>
      </c>
      <c r="M721" s="282">
        <f>ROUND(C184,0)</f>
        <v>19467514</v>
      </c>
      <c r="N721" s="282">
        <f>ROUND(C185,0)</f>
        <v>0</v>
      </c>
      <c r="O721" s="282">
        <f>ROUND(C186,0)</f>
        <v>0</v>
      </c>
      <c r="P721" s="282">
        <f>ROUND(C189,0)</f>
        <v>1556315</v>
      </c>
      <c r="Q721" s="282">
        <f>ROUND(C190,0)</f>
        <v>0</v>
      </c>
      <c r="R721" s="282">
        <f>ROUND(B196,0)</f>
        <v>4959466</v>
      </c>
      <c r="S721" s="282">
        <f>ROUND(C196,0)</f>
        <v>0</v>
      </c>
      <c r="T721" s="282">
        <f>ROUND(D196,0)</f>
        <v>0</v>
      </c>
      <c r="U721" s="282">
        <f>ROUND(B197,0)</f>
        <v>180911957</v>
      </c>
      <c r="V721" s="282">
        <f>ROUND(C197,0)</f>
        <v>1873919</v>
      </c>
      <c r="W721" s="282">
        <f>ROUND(D197,0)</f>
        <v>347501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44093977</v>
      </c>
      <c r="AB721" s="282">
        <f>ROUND(C199,0)</f>
        <v>0</v>
      </c>
      <c r="AC721" s="282">
        <f>ROUND(D199,0)</f>
        <v>0</v>
      </c>
      <c r="AD721" s="282">
        <f>ROUND(B200,0)</f>
        <v>118138367</v>
      </c>
      <c r="AE721" s="282">
        <f>ROUND(C200,0)</f>
        <v>744588</v>
      </c>
      <c r="AF721" s="282">
        <f>ROUND(D200,0)</f>
        <v>1424062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1558898</v>
      </c>
      <c r="AK721" s="282">
        <f>ROUND(C202,0)</f>
        <v>0</v>
      </c>
      <c r="AL721" s="282">
        <f>ROUND(D202,0)</f>
        <v>0</v>
      </c>
      <c r="AM721" s="282">
        <f>ROUND(B203,0)</f>
        <v>7873561</v>
      </c>
      <c r="AN721" s="282">
        <f>ROUND(C203,0)</f>
        <v>4752000</v>
      </c>
      <c r="AO721" s="282">
        <f>ROUND(D203,0)</f>
        <v>-814987</v>
      </c>
      <c r="AP721" s="282">
        <f>ROUND(B204,0)</f>
        <v>361215540</v>
      </c>
      <c r="AQ721" s="282">
        <f>ROUND(C204,0)</f>
        <v>7370507</v>
      </c>
      <c r="AR721" s="282">
        <f>ROUND(D204,0)</f>
        <v>956576</v>
      </c>
      <c r="AS721" s="282"/>
      <c r="AT721" s="282"/>
      <c r="AU721" s="282"/>
      <c r="AV721" s="282">
        <f>ROUND(B210,0)</f>
        <v>102241877</v>
      </c>
      <c r="AW721" s="282">
        <f>ROUND(C210,0)</f>
        <v>7695949</v>
      </c>
      <c r="AX721" s="282">
        <f>ROUND(D210,0)</f>
        <v>-11677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42142651</v>
      </c>
      <c r="BC721" s="282">
        <f>ROUND(C212,0)</f>
        <v>390433</v>
      </c>
      <c r="BD721" s="282">
        <f>ROUND(D212,0)</f>
        <v>0</v>
      </c>
      <c r="BE721" s="282">
        <f>ROUND(B213,0)</f>
        <v>106538572</v>
      </c>
      <c r="BF721" s="282">
        <f>ROUND(C213,0)</f>
        <v>3673175</v>
      </c>
      <c r="BG721" s="282">
        <f>ROUND(D213,0)</f>
        <v>1428146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256502951</v>
      </c>
      <c r="BR721" s="282">
        <f>ROUND(C217,0)</f>
        <v>11917624</v>
      </c>
      <c r="BS721" s="282">
        <f>ROUND(D217,0)</f>
        <v>1416469</v>
      </c>
      <c r="BT721" s="282">
        <f>ROUND(C222,0)</f>
        <v>0</v>
      </c>
      <c r="BU721" s="282">
        <f>ROUND(C223,0)</f>
        <v>931263042</v>
      </c>
      <c r="BV721" s="282">
        <f>ROUND(C224,0)</f>
        <v>273065579</v>
      </c>
      <c r="BW721" s="282">
        <f>ROUND(C225,0)</f>
        <v>10546491</v>
      </c>
      <c r="BX721" s="282">
        <f>ROUND(C226,0)</f>
        <v>81894850</v>
      </c>
      <c r="BY721" s="282">
        <f>ROUND(C227,0)</f>
        <v>263851599</v>
      </c>
      <c r="BZ721" s="282">
        <f>ROUND(C230,0)</f>
        <v>0</v>
      </c>
      <c r="CA721" s="282">
        <f>ROUND(C232,0)</f>
        <v>0</v>
      </c>
      <c r="CB721" s="282">
        <f>ROUND(C233,0)</f>
        <v>11852934</v>
      </c>
      <c r="CC721" s="282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tal*159*A</v>
      </c>
      <c r="B725" s="282">
        <f>ROUND(C112,0)</f>
        <v>0</v>
      </c>
      <c r="C725" s="282">
        <f>ROUND(C113,0)</f>
        <v>0</v>
      </c>
      <c r="D725" s="282">
        <f>ROUND(C114,0)</f>
        <v>2001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4999</v>
      </c>
      <c r="I725" s="282">
        <f>ROUND(D115,0)</f>
        <v>0</v>
      </c>
      <c r="J725" s="282">
        <f>ROUND(C117,0)</f>
        <v>57</v>
      </c>
      <c r="K725" s="282">
        <f>ROUND(C118,0)</f>
        <v>167</v>
      </c>
      <c r="L725" s="282">
        <f>ROUND(C119,0)</f>
        <v>9</v>
      </c>
      <c r="M725" s="282">
        <f>ROUND(C120,0)</f>
        <v>37</v>
      </c>
      <c r="N725" s="282">
        <f>ROUND(C121,0)</f>
        <v>0</v>
      </c>
      <c r="O725" s="282">
        <f>ROUND(C122,0)</f>
        <v>18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36</v>
      </c>
      <c r="W725" s="282">
        <f>ROUND(C130,0)</f>
        <v>0</v>
      </c>
      <c r="X725" s="282">
        <f>ROUND(B139,0)</f>
        <v>58413</v>
      </c>
      <c r="Y725" s="282">
        <f>ROUND(B140,0)</f>
        <v>171634</v>
      </c>
      <c r="Z725" s="282">
        <f>ROUND(B141,0)</f>
        <v>791011595</v>
      </c>
      <c r="AA725" s="282">
        <f>ROUND(B142,0)</f>
        <v>342455655</v>
      </c>
      <c r="AB725" s="282">
        <f>ROUND(B143,0)</f>
        <v>0</v>
      </c>
      <c r="AC725" s="282">
        <f>ROUND(C139,0)</f>
        <v>17848</v>
      </c>
      <c r="AD725" s="282">
        <f>ROUND(C140,0)</f>
        <v>66842</v>
      </c>
      <c r="AE725" s="282">
        <f>ROUND(C141,0)</f>
        <v>210108343</v>
      </c>
      <c r="AF725" s="282">
        <f>ROUND(C142,0)</f>
        <v>133367570</v>
      </c>
      <c r="AG725" s="282">
        <f>ROUND(C143,0)</f>
        <v>0</v>
      </c>
      <c r="AH725" s="282">
        <f>ROUND(D139,0)</f>
        <v>22459</v>
      </c>
      <c r="AI725" s="282">
        <f>ROUND(D140,0)</f>
        <v>138809</v>
      </c>
      <c r="AJ725" s="282">
        <f>ROUND(D141,0)</f>
        <v>347590356</v>
      </c>
      <c r="AK725" s="282">
        <f>ROUND(D142,0)</f>
        <v>276959807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tal*159*A</v>
      </c>
      <c r="B729" s="282">
        <f>ROUND(C249,0)</f>
        <v>0</v>
      </c>
      <c r="C729" s="282">
        <f>ROUND(C250,0)</f>
        <v>19970</v>
      </c>
      <c r="D729" s="282">
        <f>ROUND(C251,0)</f>
        <v>0</v>
      </c>
      <c r="E729" s="282">
        <f>ROUND(C252,0)</f>
        <v>268924376</v>
      </c>
      <c r="F729" s="282">
        <f>ROUND(C253,0)</f>
        <v>208288696</v>
      </c>
      <c r="G729" s="282">
        <f>ROUND(C254,0)</f>
        <v>0</v>
      </c>
      <c r="H729" s="282">
        <f>ROUND(C255,0)</f>
        <v>3098626</v>
      </c>
      <c r="I729" s="282">
        <f>ROUND(C256,0)</f>
        <v>0</v>
      </c>
      <c r="J729" s="282">
        <f>ROUND(C257,0)</f>
        <v>10247179</v>
      </c>
      <c r="K729" s="282">
        <f>ROUND(C258,0)</f>
        <v>122498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3679314</v>
      </c>
      <c r="Q729" s="282">
        <f>ROUND(C268,0)</f>
        <v>4959466</v>
      </c>
      <c r="R729" s="282">
        <f>ROUND(C269,0)</f>
        <v>182438375</v>
      </c>
      <c r="S729" s="282">
        <f>ROUND(C270,0)</f>
        <v>0</v>
      </c>
      <c r="T729" s="282">
        <f>ROUND(C271,0)</f>
        <v>44093977</v>
      </c>
      <c r="U729" s="282">
        <f>ROUND(C272,0)</f>
        <v>117458893</v>
      </c>
      <c r="V729" s="282">
        <f>ROUND(C273,0)</f>
        <v>1558898</v>
      </c>
      <c r="W729" s="282">
        <f>ROUND(C274,0)</f>
        <v>13440548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5840477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15371799</v>
      </c>
      <c r="AJ729" s="282">
        <f>ROUND(C306,0)</f>
        <v>18519725</v>
      </c>
      <c r="AK729" s="282">
        <f>ROUND(C307,0)</f>
        <v>0</v>
      </c>
      <c r="AL729" s="282">
        <f>ROUND(C308,0)</f>
        <v>0</v>
      </c>
      <c r="AM729" s="282">
        <f>ROUND(C309,0)</f>
        <v>0</v>
      </c>
      <c r="AN729" s="282">
        <f>ROUND(C310,0)</f>
        <v>0</v>
      </c>
      <c r="AO729" s="282">
        <f>ROUND(C311,0)</f>
        <v>0</v>
      </c>
      <c r="AP729" s="282">
        <f>ROUND(C312,0)</f>
        <v>23032284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727296</v>
      </c>
      <c r="AZ729" s="282">
        <f>ROUND(C326,0)</f>
        <v>35347172</v>
      </c>
      <c r="BA729" s="282">
        <f>ROUND(C327,0)</f>
        <v>41130000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2364.0300000000002</v>
      </c>
      <c r="BJ729" s="282">
        <f>ROUND(C358,0)</f>
        <v>0</v>
      </c>
      <c r="BK729" s="282">
        <f>ROUND(C359,0)</f>
        <v>1348710294</v>
      </c>
      <c r="BL729" s="282">
        <f>ROUND(C362,0)</f>
        <v>0</v>
      </c>
      <c r="BM729" s="282">
        <f>ROUND(C363,0)</f>
        <v>13409379</v>
      </c>
      <c r="BN729" s="282">
        <f>ROUND(C364,0)</f>
        <v>1566972802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203740222</v>
      </c>
      <c r="BT729" s="282">
        <f>ROUND(C379,0)</f>
        <v>19680835</v>
      </c>
      <c r="BU729" s="282">
        <f>ROUND(C380,0)</f>
        <v>8301093</v>
      </c>
      <c r="BV729" s="282">
        <f>ROUND(C381,0)</f>
        <v>91047960</v>
      </c>
      <c r="BW729" s="282">
        <f>ROUND(C382,0)</f>
        <v>3068338</v>
      </c>
      <c r="BX729" s="282">
        <f>ROUND(C383,0)</f>
        <v>39526637</v>
      </c>
      <c r="BY729" s="282">
        <f>ROUND(C384,0)</f>
        <v>11973897</v>
      </c>
      <c r="BZ729" s="282">
        <f>ROUND(C385,0)</f>
        <v>4784630</v>
      </c>
      <c r="CA729" s="282">
        <f>ROUND(C386,0)</f>
        <v>7341</v>
      </c>
      <c r="CB729" s="282">
        <f>ROUND(C387,0)</f>
        <v>19641795</v>
      </c>
      <c r="CC729" s="282">
        <f>ROUND(C388,0)</f>
        <v>1120188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tal*159*6010*A</v>
      </c>
      <c r="B733" s="282">
        <f>ROUND(C59,0)</f>
        <v>17909</v>
      </c>
      <c r="C733" s="285">
        <f>ROUND(C60,2)</f>
        <v>144.09</v>
      </c>
      <c r="D733" s="282">
        <f>ROUND(C61,0)</f>
        <v>14380676</v>
      </c>
      <c r="E733" s="282">
        <f>ROUND(C62,0)</f>
        <v>1389140</v>
      </c>
      <c r="F733" s="282">
        <f>ROUND(C63,0)</f>
        <v>8300</v>
      </c>
      <c r="G733" s="282">
        <f>ROUND(C64,0)</f>
        <v>1753527</v>
      </c>
      <c r="H733" s="282">
        <f>ROUND(C65,0)</f>
        <v>0</v>
      </c>
      <c r="I733" s="282">
        <f>ROUND(C66,0)</f>
        <v>447039</v>
      </c>
      <c r="J733" s="282">
        <f>ROUND(C67,0)</f>
        <v>621458</v>
      </c>
      <c r="K733" s="282">
        <f>ROUND(C68,0)</f>
        <v>0</v>
      </c>
      <c r="L733" s="282">
        <f>ROUND(C70,0)</f>
        <v>0</v>
      </c>
      <c r="M733" s="282">
        <f>ROUND(C71,0)</f>
        <v>18621628</v>
      </c>
      <c r="N733" s="282">
        <f>ROUND(C76,0)</f>
        <v>23716</v>
      </c>
      <c r="O733" s="282">
        <f>ROUND(C74,0)</f>
        <v>438459</v>
      </c>
      <c r="P733" s="282">
        <f>IF(C77&gt;0,ROUND(C77,0),0)</f>
        <v>85579</v>
      </c>
      <c r="Q733" s="282">
        <f>IF(C78&gt;0,ROUND(C78,0),0)</f>
        <v>9724</v>
      </c>
      <c r="R733" s="282">
        <f>IF(C79&gt;0,ROUND(C79,0),0)</f>
        <v>180214</v>
      </c>
      <c r="S733" s="282">
        <f>IF(C80&gt;0,ROUND(C80,0),0)</f>
        <v>104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tal*159*6030*A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18652617</v>
      </c>
    </row>
    <row r="735" spans="1:84" ht="12.65" customHeight="1" x14ac:dyDescent="0.35">
      <c r="A735" s="209" t="str">
        <f>RIGHT($C$84,3)&amp;"*"&amp;RIGHT($C$83,4)&amp;"*"&amp;E$55&amp;"*"&amp;"A"</f>
        <v>tal*159*6070*A</v>
      </c>
      <c r="B735" s="282">
        <f>ROUND(E59,0)</f>
        <v>77754</v>
      </c>
      <c r="C735" s="285">
        <f>ROUND(E60,2)</f>
        <v>698.58</v>
      </c>
      <c r="D735" s="282">
        <f>ROUND(E61,0)</f>
        <v>60303136</v>
      </c>
      <c r="E735" s="282">
        <f>ROUND(E62,0)</f>
        <v>5825144</v>
      </c>
      <c r="F735" s="282">
        <f>ROUND(E63,0)</f>
        <v>1957175</v>
      </c>
      <c r="G735" s="282">
        <f>ROUND(E64,0)</f>
        <v>9186196</v>
      </c>
      <c r="H735" s="282">
        <f>ROUND(E65,0)</f>
        <v>3620</v>
      </c>
      <c r="I735" s="282">
        <f>ROUND(E66,0)</f>
        <v>3011739</v>
      </c>
      <c r="J735" s="282">
        <f>ROUND(E67,0)</f>
        <v>2054530</v>
      </c>
      <c r="K735" s="282">
        <f>ROUND(E68,0)</f>
        <v>10540</v>
      </c>
      <c r="L735" s="282">
        <f>ROUND(E70,0)</f>
        <v>787951</v>
      </c>
      <c r="M735" s="282">
        <f>ROUND(E71,0)</f>
        <v>81664262</v>
      </c>
      <c r="N735" s="282">
        <f>ROUND(E76,0)</f>
        <v>78403</v>
      </c>
      <c r="O735" s="282">
        <f>ROUND(E74,0)</f>
        <v>29412969</v>
      </c>
      <c r="P735" s="282">
        <f>IF(E77&gt;0,ROUND(E77,0),0)</f>
        <v>361706</v>
      </c>
      <c r="Q735" s="282">
        <f>IF(E78&gt;0,ROUND(E78,0),0)</f>
        <v>32146</v>
      </c>
      <c r="R735" s="282">
        <f>IF(E79&gt;0,ROUND(E79,0),0)</f>
        <v>761691</v>
      </c>
      <c r="S735" s="282">
        <f>IF(E80&gt;0,ROUND(E80,0),0)</f>
        <v>446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tal*159*6100*A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76030297</v>
      </c>
    </row>
    <row r="737" spans="1:26" ht="12.65" customHeight="1" x14ac:dyDescent="0.35">
      <c r="A737" s="209" t="str">
        <f>RIGHT($C$84,3)&amp;"*"&amp;RIGHT($C$83,4)&amp;"*"&amp;G$55&amp;"*"&amp;"A"</f>
        <v>tal*159*6120*A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1753</v>
      </c>
      <c r="H737" s="282">
        <f>ROUND(G65,0)</f>
        <v>0</v>
      </c>
      <c r="I737" s="282">
        <f>ROUND(G66,0)</f>
        <v>12661</v>
      </c>
      <c r="J737" s="282">
        <f>ROUND(G67,0)</f>
        <v>249030</v>
      </c>
      <c r="K737" s="282">
        <f>ROUND(G68,0)</f>
        <v>0</v>
      </c>
      <c r="L737" s="282">
        <f>ROUND(G70,0)</f>
        <v>0</v>
      </c>
      <c r="M737" s="282">
        <f>ROUND(G71,0)</f>
        <v>263445</v>
      </c>
      <c r="N737" s="282">
        <f>ROUND(G76,0)</f>
        <v>9503</v>
      </c>
      <c r="O737" s="282">
        <f>ROUND(G74,0)</f>
        <v>0</v>
      </c>
      <c r="P737" s="282">
        <f>IF(G77&gt;0,ROUND(G77,0),0)</f>
        <v>0</v>
      </c>
      <c r="Q737" s="282">
        <f>IF(G78&gt;0,ROUND(G78,0),0)</f>
        <v>3896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tal*159*6140*A</v>
      </c>
      <c r="B738" s="282">
        <f>ROUND(H59,0)</f>
        <v>3056</v>
      </c>
      <c r="C738" s="285">
        <f>ROUND(H60,2)</f>
        <v>31.62</v>
      </c>
      <c r="D738" s="282">
        <f>ROUND(H61,0)</f>
        <v>2875896</v>
      </c>
      <c r="E738" s="282">
        <f>ROUND(H62,0)</f>
        <v>277805</v>
      </c>
      <c r="F738" s="282">
        <f>ROUND(H63,0)</f>
        <v>0</v>
      </c>
      <c r="G738" s="282">
        <f>ROUND(H64,0)</f>
        <v>31191</v>
      </c>
      <c r="H738" s="282">
        <f>ROUND(H65,0)</f>
        <v>382</v>
      </c>
      <c r="I738" s="282">
        <f>ROUND(H66,0)</f>
        <v>480932</v>
      </c>
      <c r="J738" s="282">
        <f>ROUND(H67,0)</f>
        <v>337641</v>
      </c>
      <c r="K738" s="282">
        <f>ROUND(H68,0)</f>
        <v>0</v>
      </c>
      <c r="L738" s="282">
        <f>ROUND(H70,0)</f>
        <v>0</v>
      </c>
      <c r="M738" s="282">
        <f>ROUND(H71,0)</f>
        <v>4010283</v>
      </c>
      <c r="N738" s="282">
        <f>ROUND(H76,0)</f>
        <v>12885</v>
      </c>
      <c r="O738" s="282">
        <f>ROUND(H74,0)</f>
        <v>150</v>
      </c>
      <c r="P738" s="282">
        <f>IF(H77&gt;0,ROUND(H77,0),0)</f>
        <v>14605</v>
      </c>
      <c r="Q738" s="282">
        <f>IF(H78&gt;0,ROUND(H78,0),0)</f>
        <v>5283</v>
      </c>
      <c r="R738" s="282">
        <f>IF(H79&gt;0,ROUND(H79,0),0)</f>
        <v>30755</v>
      </c>
      <c r="S738" s="282">
        <f>IF(H80&gt;0,ROUND(H80,0),0)</f>
        <v>13</v>
      </c>
      <c r="T738" s="285">
        <f>IF(H81&gt;0,ROUND(H81,2),0)</f>
        <v>0</v>
      </c>
      <c r="U738" s="282"/>
      <c r="X738" s="282"/>
      <c r="Y738" s="282"/>
      <c r="Z738" s="282">
        <f t="shared" si="21"/>
        <v>1895573</v>
      </c>
    </row>
    <row r="739" spans="1:26" ht="12.65" customHeight="1" x14ac:dyDescent="0.35">
      <c r="A739" s="209" t="str">
        <f>RIGHT($C$84,3)&amp;"*"&amp;RIGHT($C$83,4)&amp;"*"&amp;I$55&amp;"*"&amp;"A"</f>
        <v>tal*159*6150*A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5017255</v>
      </c>
    </row>
    <row r="740" spans="1:26" ht="12.65" customHeight="1" x14ac:dyDescent="0.35">
      <c r="A740" s="209" t="str">
        <f>RIGHT($C$84,3)&amp;"*"&amp;RIGHT($C$83,4)&amp;"*"&amp;J$55&amp;"*"&amp;"A"</f>
        <v>tal*159*6170*A</v>
      </c>
      <c r="B740" s="282">
        <f>ROUND(J59,0)</f>
        <v>4999</v>
      </c>
      <c r="C740" s="285">
        <f>ROUND(J60,2)</f>
        <v>18.329999999999998</v>
      </c>
      <c r="D740" s="282">
        <f>ROUND(J61,0)</f>
        <v>2104224</v>
      </c>
      <c r="E740" s="282">
        <f>ROUND(J62,0)</f>
        <v>203263</v>
      </c>
      <c r="F740" s="282">
        <f>ROUND(J63,0)</f>
        <v>537683</v>
      </c>
      <c r="G740" s="282">
        <f>ROUND(J64,0)</f>
        <v>121941</v>
      </c>
      <c r="H740" s="282">
        <f>ROUND(J65,0)</f>
        <v>573</v>
      </c>
      <c r="I740" s="282">
        <f>ROUND(J66,0)</f>
        <v>9282</v>
      </c>
      <c r="J740" s="282">
        <f>ROUND(J67,0)</f>
        <v>67731</v>
      </c>
      <c r="K740" s="282">
        <f>ROUND(J68,0)</f>
        <v>0</v>
      </c>
      <c r="L740" s="282">
        <f>ROUND(J70,0)</f>
        <v>1137</v>
      </c>
      <c r="M740" s="282">
        <f>ROUND(J71,0)</f>
        <v>3058131</v>
      </c>
      <c r="N740" s="282">
        <f>ROUND(J76,0)</f>
        <v>2585</v>
      </c>
      <c r="O740" s="282">
        <f>ROUND(J74,0)</f>
        <v>1857</v>
      </c>
      <c r="P740" s="282">
        <f>IF(J77&gt;0,ROUND(J77,0),0)</f>
        <v>0</v>
      </c>
      <c r="Q740" s="282">
        <f>IF(J78&gt;0,ROUND(J78,0),0)</f>
        <v>1060</v>
      </c>
      <c r="R740" s="282">
        <f>IF(J79&gt;0,ROUND(J79,0),0)</f>
        <v>0</v>
      </c>
      <c r="S740" s="282">
        <f>IF(J80&gt;0,ROUND(J80,0),0)</f>
        <v>16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tal*159*6200*A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9837</v>
      </c>
      <c r="Q741" s="282">
        <f>IF(K78&gt;0,ROUND(K78,0),0)</f>
        <v>0</v>
      </c>
      <c r="R741" s="282">
        <f>IF(K79&gt;0,ROUND(K79,0),0)</f>
        <v>20714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2325050</v>
      </c>
    </row>
    <row r="742" spans="1:26" ht="12.65" customHeight="1" x14ac:dyDescent="0.35">
      <c r="A742" s="209" t="str">
        <f>RIGHT($C$84,3)&amp;"*"&amp;RIGHT($C$83,4)&amp;"*"&amp;L$55&amp;"*"&amp;"A"</f>
        <v>tal*159*6210*A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262127</v>
      </c>
    </row>
    <row r="743" spans="1:26" ht="12.65" customHeight="1" x14ac:dyDescent="0.35">
      <c r="A743" s="209" t="str">
        <f>RIGHT($C$84,3)&amp;"*"&amp;RIGHT($C$83,4)&amp;"*"&amp;M$55&amp;"*"&amp;"A"</f>
        <v>tal*159*6330*A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tal*159*6400*A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tal*159*7010*A</v>
      </c>
      <c r="B745" s="282">
        <f>ROUND(O59,0)</f>
        <v>2001</v>
      </c>
      <c r="C745" s="285">
        <f>ROUND(O60,2)</f>
        <v>0.01</v>
      </c>
      <c r="D745" s="282">
        <f>ROUND(O61,0)</f>
        <v>1349</v>
      </c>
      <c r="E745" s="282">
        <f>ROUND(O62,0)</f>
        <v>130</v>
      </c>
      <c r="F745" s="282">
        <f>ROUND(O63,0)</f>
        <v>6966</v>
      </c>
      <c r="G745" s="282">
        <f>ROUND(O64,0)</f>
        <v>0</v>
      </c>
      <c r="H745" s="282">
        <f>ROUND(O65,0)</f>
        <v>0</v>
      </c>
      <c r="I745" s="282">
        <f>ROUND(O66,0)</f>
        <v>0</v>
      </c>
      <c r="J745" s="282">
        <f>ROUND(O67,0)</f>
        <v>0</v>
      </c>
      <c r="K745" s="282">
        <f>ROUND(O68,0)</f>
        <v>0</v>
      </c>
      <c r="L745" s="282">
        <f>ROUND(O70,0)</f>
        <v>0</v>
      </c>
      <c r="M745" s="282">
        <f>ROUND(O71,0)</f>
        <v>8519</v>
      </c>
      <c r="N745" s="282">
        <f>ROUND(O76,0)</f>
        <v>0</v>
      </c>
      <c r="O745" s="282">
        <f>ROUND(O74,0)</f>
        <v>0</v>
      </c>
      <c r="P745" s="282">
        <f>IF(O77&gt;0,ROUND(O77,0),0)</f>
        <v>0</v>
      </c>
      <c r="Q745" s="282">
        <f>IF(O78&gt;0,ROUND(O78,0),0)</f>
        <v>0</v>
      </c>
      <c r="R745" s="282">
        <f>IF(O79&gt;0,ROUND(O79,0),0)</f>
        <v>0</v>
      </c>
      <c r="S745" s="282">
        <f>IF(O80&gt;0,ROUND(O80,0),0)</f>
        <v>0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tal*159*7020*A</v>
      </c>
      <c r="B746" s="282">
        <f>ROUND(P59,0)</f>
        <v>0</v>
      </c>
      <c r="C746" s="285">
        <f>ROUND(P60,2)</f>
        <v>148.22999999999999</v>
      </c>
      <c r="D746" s="282">
        <f>ROUND(P61,0)</f>
        <v>13316427</v>
      </c>
      <c r="E746" s="282">
        <f>ROUND(P62,0)</f>
        <v>1286336</v>
      </c>
      <c r="F746" s="282">
        <f>ROUND(P63,0)</f>
        <v>2452353</v>
      </c>
      <c r="G746" s="282">
        <f>ROUND(P64,0)</f>
        <v>8601214</v>
      </c>
      <c r="H746" s="282">
        <f>ROUND(P65,0)</f>
        <v>74009</v>
      </c>
      <c r="I746" s="282">
        <f>ROUND(P66,0)</f>
        <v>1734793</v>
      </c>
      <c r="J746" s="282">
        <f>ROUND(P67,0)</f>
        <v>787648</v>
      </c>
      <c r="K746" s="282">
        <f>ROUND(P68,0)</f>
        <v>787064</v>
      </c>
      <c r="L746" s="282">
        <f>ROUND(P70,0)</f>
        <v>-3452</v>
      </c>
      <c r="M746" s="282">
        <f>ROUND(P71,0)</f>
        <v>29249556</v>
      </c>
      <c r="N746" s="282">
        <f>ROUND(P76,0)</f>
        <v>30057</v>
      </c>
      <c r="O746" s="282">
        <f>ROUND(P74,0)</f>
        <v>145655141</v>
      </c>
      <c r="P746" s="282">
        <f>IF(P77&gt;0,ROUND(P77,0),0)</f>
        <v>0</v>
      </c>
      <c r="Q746" s="282">
        <f>IF(P78&gt;0,ROUND(P78,0),0)</f>
        <v>12324</v>
      </c>
      <c r="R746" s="282">
        <f>IF(P79&gt;0,ROUND(P79,0),0)</f>
        <v>0</v>
      </c>
      <c r="S746" s="282">
        <f>IF(P80&gt;0,ROUND(P80,0),0)</f>
        <v>55</v>
      </c>
      <c r="T746" s="285">
        <f>IF(P81&gt;0,ROUND(P81,2),0)</f>
        <v>0</v>
      </c>
      <c r="U746" s="282"/>
      <c r="X746" s="282"/>
      <c r="Y746" s="282"/>
      <c r="Z746" s="282">
        <f t="shared" si="21"/>
        <v>3472</v>
      </c>
    </row>
    <row r="747" spans="1:26" ht="12.65" customHeight="1" x14ac:dyDescent="0.35">
      <c r="A747" s="209" t="str">
        <f>RIGHT($C$84,3)&amp;"*"&amp;RIGHT($C$83,4)&amp;"*"&amp;Q$55&amp;"*"&amp;"A"</f>
        <v>tal*159*7030*A</v>
      </c>
      <c r="B747" s="282">
        <f>ROUND(Q59,0)</f>
        <v>0</v>
      </c>
      <c r="C747" s="285">
        <f>ROUND(Q60,2)</f>
        <v>99.76</v>
      </c>
      <c r="D747" s="282">
        <f>ROUND(Q61,0)</f>
        <v>10642619</v>
      </c>
      <c r="E747" s="282">
        <f>ROUND(Q62,0)</f>
        <v>1028052</v>
      </c>
      <c r="F747" s="282">
        <f>ROUND(Q63,0)</f>
        <v>0</v>
      </c>
      <c r="G747" s="282">
        <f>ROUND(Q64,0)</f>
        <v>1039665</v>
      </c>
      <c r="H747" s="282">
        <f>ROUND(Q65,0)</f>
        <v>1428</v>
      </c>
      <c r="I747" s="282">
        <f>ROUND(Q66,0)</f>
        <v>140633</v>
      </c>
      <c r="J747" s="282">
        <f>ROUND(Q67,0)</f>
        <v>339167</v>
      </c>
      <c r="K747" s="282">
        <f>ROUND(Q68,0)</f>
        <v>0</v>
      </c>
      <c r="L747" s="282">
        <f>ROUND(Q70,0)</f>
        <v>0</v>
      </c>
      <c r="M747" s="282">
        <f>ROUND(Q71,0)</f>
        <v>13205377</v>
      </c>
      <c r="N747" s="282">
        <f>ROUND(Q76,0)</f>
        <v>12943</v>
      </c>
      <c r="O747" s="282">
        <f>ROUND(Q74,0)</f>
        <v>17341555</v>
      </c>
      <c r="P747" s="282">
        <f>IF(Q77&gt;0,ROUND(Q77,0),0)</f>
        <v>0</v>
      </c>
      <c r="Q747" s="282">
        <f>IF(Q78&gt;0,ROUND(Q78,0),0)</f>
        <v>5307</v>
      </c>
      <c r="R747" s="282">
        <f>IF(Q79&gt;0,ROUND(Q79,0),0)</f>
        <v>0</v>
      </c>
      <c r="S747" s="282">
        <f>IF(Q80&gt;0,ROUND(Q80,0),0)</f>
        <v>75</v>
      </c>
      <c r="T747" s="285">
        <f>IF(Q81&gt;0,ROUND(Q81,2),0)</f>
        <v>0</v>
      </c>
      <c r="U747" s="282"/>
      <c r="X747" s="282"/>
      <c r="Y747" s="282"/>
      <c r="Z747" s="282">
        <f t="shared" si="21"/>
        <v>23138849</v>
      </c>
    </row>
    <row r="748" spans="1:26" ht="12.65" customHeight="1" x14ac:dyDescent="0.35">
      <c r="A748" s="209" t="str">
        <f>RIGHT($C$84,3)&amp;"*"&amp;RIGHT($C$83,4)&amp;"*"&amp;R$55&amp;"*"&amp;"A"</f>
        <v>tal*159*7040*A</v>
      </c>
      <c r="B748" s="282">
        <f>ROUND(R59,0)</f>
        <v>0</v>
      </c>
      <c r="C748" s="285">
        <f>ROUND(R60,2)</f>
        <v>7.21</v>
      </c>
      <c r="D748" s="282">
        <f>ROUND(R61,0)</f>
        <v>451761</v>
      </c>
      <c r="E748" s="282">
        <f>ROUND(R62,0)</f>
        <v>43639</v>
      </c>
      <c r="F748" s="282">
        <f>ROUND(R63,0)</f>
        <v>24906</v>
      </c>
      <c r="G748" s="282">
        <f>ROUND(R64,0)</f>
        <v>144227</v>
      </c>
      <c r="H748" s="282">
        <f>ROUND(R65,0)</f>
        <v>0</v>
      </c>
      <c r="I748" s="282">
        <f>ROUND(R66,0)</f>
        <v>1072</v>
      </c>
      <c r="J748" s="282">
        <f>ROUND(R67,0)</f>
        <v>21988</v>
      </c>
      <c r="K748" s="282">
        <f>ROUND(R68,0)</f>
        <v>0</v>
      </c>
      <c r="L748" s="282">
        <f>ROUND(R70,0)</f>
        <v>0</v>
      </c>
      <c r="M748" s="282">
        <f>ROUND(R71,0)</f>
        <v>710802</v>
      </c>
      <c r="N748" s="282">
        <f>ROUND(R76,0)</f>
        <v>839</v>
      </c>
      <c r="O748" s="282">
        <f>ROUND(R74,0)</f>
        <v>17730737</v>
      </c>
      <c r="P748" s="282">
        <f>IF(R77&gt;0,ROUND(R77,0),0)</f>
        <v>0</v>
      </c>
      <c r="Q748" s="282">
        <f>IF(R78&gt;0,ROUND(R78,0),0)</f>
        <v>344</v>
      </c>
      <c r="R748" s="282">
        <f>IF(R79&gt;0,ROUND(R79,0),0)</f>
        <v>0</v>
      </c>
      <c r="S748" s="282">
        <f>IF(R80&gt;0,ROUND(R80,0),0)</f>
        <v>6</v>
      </c>
      <c r="T748" s="285">
        <f>IF(R81&gt;0,ROUND(R81,2),0)</f>
        <v>0</v>
      </c>
      <c r="U748" s="282"/>
      <c r="X748" s="282"/>
      <c r="Y748" s="282"/>
      <c r="Z748" s="282">
        <f t="shared" si="21"/>
        <v>10382183</v>
      </c>
    </row>
    <row r="749" spans="1:26" ht="12.65" customHeight="1" x14ac:dyDescent="0.35">
      <c r="A749" s="209" t="str">
        <f>RIGHT($C$84,3)&amp;"*"&amp;RIGHT($C$83,4)&amp;"*"&amp;S$55&amp;"*"&amp;"A"</f>
        <v>tal*159*7050*A</v>
      </c>
      <c r="B749" s="282"/>
      <c r="C749" s="285">
        <f>ROUND(S60,2)</f>
        <v>32.22</v>
      </c>
      <c r="D749" s="282">
        <f>ROUND(S61,0)</f>
        <v>1547085</v>
      </c>
      <c r="E749" s="282">
        <f>ROUND(S62,0)</f>
        <v>149445</v>
      </c>
      <c r="F749" s="282">
        <f>ROUND(S63,0)</f>
        <v>0</v>
      </c>
      <c r="G749" s="282">
        <f>ROUND(S64,0)</f>
        <v>26063355</v>
      </c>
      <c r="H749" s="282">
        <f>ROUND(S65,0)</f>
        <v>179</v>
      </c>
      <c r="I749" s="282">
        <f>ROUND(S66,0)</f>
        <v>306163</v>
      </c>
      <c r="J749" s="282">
        <f>ROUND(S67,0)</f>
        <v>443200</v>
      </c>
      <c r="K749" s="282">
        <f>ROUND(S68,0)</f>
        <v>156948</v>
      </c>
      <c r="L749" s="282">
        <f>ROUND(S70,0)</f>
        <v>0</v>
      </c>
      <c r="M749" s="282">
        <f>ROUND(S71,0)</f>
        <v>28625219</v>
      </c>
      <c r="N749" s="282">
        <f>ROUND(S76,0)</f>
        <v>16913</v>
      </c>
      <c r="O749" s="282">
        <f>ROUND(S74,0)</f>
        <v>53625258</v>
      </c>
      <c r="P749" s="282">
        <f>IF(S77&gt;0,ROUND(S77,0),0)</f>
        <v>0</v>
      </c>
      <c r="Q749" s="282">
        <f>IF(S78&gt;0,ROUND(S78,0),0)</f>
        <v>6935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1234851</v>
      </c>
    </row>
    <row r="750" spans="1:26" ht="12.65" customHeight="1" x14ac:dyDescent="0.35">
      <c r="A750" s="209" t="str">
        <f>RIGHT($C$84,3)&amp;"*"&amp;RIGHT($C$83,4)&amp;"*"&amp;T$55&amp;"*"&amp;"A"</f>
        <v>tal*159*7060*A</v>
      </c>
      <c r="B750" s="282"/>
      <c r="C750" s="285">
        <f>ROUND(T60,2)</f>
        <v>31.18</v>
      </c>
      <c r="D750" s="282">
        <f>ROUND(T61,0)</f>
        <v>3499663</v>
      </c>
      <c r="E750" s="282">
        <f>ROUND(T62,0)</f>
        <v>338059</v>
      </c>
      <c r="F750" s="282">
        <f>ROUND(T63,0)</f>
        <v>0</v>
      </c>
      <c r="G750" s="282">
        <f>ROUND(T64,0)</f>
        <v>1349651</v>
      </c>
      <c r="H750" s="282">
        <f>ROUND(T65,0)</f>
        <v>-3735</v>
      </c>
      <c r="I750" s="282">
        <f>ROUND(T66,0)</f>
        <v>15882</v>
      </c>
      <c r="J750" s="282">
        <f>ROUND(T67,0)</f>
        <v>92377</v>
      </c>
      <c r="K750" s="282">
        <f>ROUND(T68,0)</f>
        <v>0</v>
      </c>
      <c r="L750" s="282">
        <f>ROUND(T70,0)</f>
        <v>0</v>
      </c>
      <c r="M750" s="282">
        <f>ROUND(T71,0)</f>
        <v>5312408</v>
      </c>
      <c r="N750" s="282">
        <f>ROUND(T76,0)</f>
        <v>3525</v>
      </c>
      <c r="O750" s="282">
        <f>ROUND(T74,0)</f>
        <v>5779288</v>
      </c>
      <c r="P750" s="282">
        <f>IF(T77&gt;0,ROUND(T77,0),0)</f>
        <v>0</v>
      </c>
      <c r="Q750" s="282">
        <f>IF(T78&gt;0,ROUND(T78,0),0)</f>
        <v>1445</v>
      </c>
      <c r="R750" s="282">
        <f>IF(T79&gt;0,ROUND(T79,0),0)</f>
        <v>0</v>
      </c>
      <c r="S750" s="282">
        <f>IF(T80&gt;0,ROUND(T80,0),0)</f>
        <v>26</v>
      </c>
      <c r="T750" s="285">
        <f>IF(T81&gt;0,ROUND(T81,2),0)</f>
        <v>0</v>
      </c>
      <c r="U750" s="282"/>
      <c r="X750" s="282"/>
      <c r="Y750" s="282"/>
      <c r="Z750" s="282">
        <f t="shared" si="21"/>
        <v>15989172</v>
      </c>
    </row>
    <row r="751" spans="1:26" ht="12.65" customHeight="1" x14ac:dyDescent="0.35">
      <c r="A751" s="209" t="str">
        <f>RIGHT($C$84,3)&amp;"*"&amp;RIGHT($C$83,4)&amp;"*"&amp;U$55&amp;"*"&amp;"A"</f>
        <v>tal*159*7070*A</v>
      </c>
      <c r="B751" s="282">
        <f>ROUND(U59,0)</f>
        <v>0</v>
      </c>
      <c r="C751" s="285">
        <f>ROUND(U60,2)</f>
        <v>84.59</v>
      </c>
      <c r="D751" s="282">
        <f>ROUND(U61,0)</f>
        <v>5606786</v>
      </c>
      <c r="E751" s="282">
        <f>ROUND(U62,0)</f>
        <v>541603</v>
      </c>
      <c r="F751" s="282">
        <f>ROUND(U63,0)</f>
        <v>62360</v>
      </c>
      <c r="G751" s="282">
        <f>ROUND(U64,0)</f>
        <v>8553145</v>
      </c>
      <c r="H751" s="282">
        <f>ROUND(U65,0)</f>
        <v>561</v>
      </c>
      <c r="I751" s="282">
        <f>ROUND(U66,0)</f>
        <v>3964985</v>
      </c>
      <c r="J751" s="282">
        <f>ROUND(U67,0)</f>
        <v>277411</v>
      </c>
      <c r="K751" s="282">
        <f>ROUND(U68,0)</f>
        <v>252274</v>
      </c>
      <c r="L751" s="282">
        <f>ROUND(U70,0)</f>
        <v>1565450</v>
      </c>
      <c r="M751" s="282">
        <f>ROUND(U71,0)</f>
        <v>17807396</v>
      </c>
      <c r="N751" s="282">
        <f>ROUND(U76,0)</f>
        <v>10586</v>
      </c>
      <c r="O751" s="282">
        <f>ROUND(U74,0)</f>
        <v>78105343</v>
      </c>
      <c r="P751" s="282">
        <f>IF(U77&gt;0,ROUND(U77,0),0)</f>
        <v>0</v>
      </c>
      <c r="Q751" s="282">
        <f>IF(U78&gt;0,ROUND(U78,0),0)</f>
        <v>4341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3788586</v>
      </c>
    </row>
    <row r="752" spans="1:26" ht="12.65" customHeight="1" x14ac:dyDescent="0.35">
      <c r="A752" s="209" t="str">
        <f>RIGHT($C$84,3)&amp;"*"&amp;RIGHT($C$83,4)&amp;"*"&amp;V$55&amp;"*"&amp;"A"</f>
        <v>tal*159*7110*A</v>
      </c>
      <c r="B752" s="282">
        <f>ROUND(V59,0)</f>
        <v>0</v>
      </c>
      <c r="C752" s="285">
        <f>ROUND(V60,2)</f>
        <v>51.96</v>
      </c>
      <c r="D752" s="282">
        <f>ROUND(V61,0)</f>
        <v>5087101</v>
      </c>
      <c r="E752" s="282">
        <f>ROUND(V62,0)</f>
        <v>491402</v>
      </c>
      <c r="F752" s="282">
        <f>ROUND(V63,0)</f>
        <v>4406</v>
      </c>
      <c r="G752" s="282">
        <f>ROUND(V64,0)</f>
        <v>9245732</v>
      </c>
      <c r="H752" s="282">
        <f>ROUND(V65,0)</f>
        <v>371</v>
      </c>
      <c r="I752" s="282">
        <f>ROUND(V66,0)</f>
        <v>153775</v>
      </c>
      <c r="J752" s="282">
        <f>ROUND(V67,0)</f>
        <v>221715</v>
      </c>
      <c r="K752" s="282">
        <f>ROUND(V68,0)</f>
        <v>98904</v>
      </c>
      <c r="L752" s="282">
        <f>ROUND(V70,0)</f>
        <v>22759</v>
      </c>
      <c r="M752" s="282">
        <f>ROUND(V71,0)</f>
        <v>15348712</v>
      </c>
      <c r="N752" s="282">
        <f>ROUND(V76,0)</f>
        <v>8461</v>
      </c>
      <c r="O752" s="282">
        <f>ROUND(V74,0)</f>
        <v>107087613</v>
      </c>
      <c r="P752" s="282">
        <f>IF(V77&gt;0,ROUND(V77,0),0)</f>
        <v>0</v>
      </c>
      <c r="Q752" s="282">
        <f>IF(V78&gt;0,ROUND(V78,0),0)</f>
        <v>3469</v>
      </c>
      <c r="R752" s="282">
        <f>IF(V79&gt;0,ROUND(V79,0),0)</f>
        <v>0</v>
      </c>
      <c r="S752" s="282">
        <f>IF(V80&gt;0,ROUND(V80,0),0)</f>
        <v>10</v>
      </c>
      <c r="T752" s="285">
        <f>IF(V81&gt;0,ROUND(V81,2),0)</f>
        <v>0</v>
      </c>
      <c r="U752" s="282"/>
      <c r="X752" s="282"/>
      <c r="Y752" s="282"/>
      <c r="Z752" s="282">
        <f t="shared" si="21"/>
        <v>11685825</v>
      </c>
    </row>
    <row r="753" spans="1:26" ht="12.65" customHeight="1" x14ac:dyDescent="0.35">
      <c r="A753" s="209" t="str">
        <f>RIGHT($C$84,3)&amp;"*"&amp;RIGHT($C$83,4)&amp;"*"&amp;W$55&amp;"*"&amp;"A"</f>
        <v>tal*159*7120*A</v>
      </c>
      <c r="B753" s="282">
        <f>ROUND(W59,0)</f>
        <v>0</v>
      </c>
      <c r="C753" s="285">
        <f>ROUND(W60,2)</f>
        <v>7.72</v>
      </c>
      <c r="D753" s="282">
        <f>ROUND(W61,0)</f>
        <v>826572</v>
      </c>
      <c r="E753" s="282">
        <f>ROUND(W62,0)</f>
        <v>79845</v>
      </c>
      <c r="F753" s="282">
        <f>ROUND(W63,0)</f>
        <v>0</v>
      </c>
      <c r="G753" s="282">
        <f>ROUND(W64,0)</f>
        <v>86035</v>
      </c>
      <c r="H753" s="282">
        <f>ROUND(W65,0)</f>
        <v>0</v>
      </c>
      <c r="I753" s="282">
        <f>ROUND(W66,0)</f>
        <v>16849</v>
      </c>
      <c r="J753" s="282">
        <f>ROUND(W67,0)</f>
        <v>35989</v>
      </c>
      <c r="K753" s="282">
        <f>ROUND(W68,0)</f>
        <v>0</v>
      </c>
      <c r="L753" s="282">
        <f>ROUND(W70,0)</f>
        <v>0</v>
      </c>
      <c r="M753" s="282">
        <f>ROUND(W71,0)</f>
        <v>1104629</v>
      </c>
      <c r="N753" s="282">
        <f>ROUND(W76,0)</f>
        <v>1373</v>
      </c>
      <c r="O753" s="282">
        <f>ROUND(W74,0)</f>
        <v>5529718</v>
      </c>
      <c r="P753" s="282">
        <f>IF(W77&gt;0,ROUND(W77,0),0)</f>
        <v>0</v>
      </c>
      <c r="Q753" s="282">
        <f>IF(W78&gt;0,ROUND(W78,0),0)</f>
        <v>563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11048822</v>
      </c>
    </row>
    <row r="754" spans="1:26" ht="12.65" customHeight="1" x14ac:dyDescent="0.35">
      <c r="A754" s="209" t="str">
        <f>RIGHT($C$84,3)&amp;"*"&amp;RIGHT($C$83,4)&amp;"*"&amp;X$55&amp;"*"&amp;"A"</f>
        <v>tal*159*7130*A</v>
      </c>
      <c r="B754" s="282">
        <f>ROUND(X59,0)</f>
        <v>0</v>
      </c>
      <c r="C754" s="285">
        <f>ROUND(X60,2)</f>
        <v>14.32</v>
      </c>
      <c r="D754" s="282">
        <f>ROUND(X61,0)</f>
        <v>1293155</v>
      </c>
      <c r="E754" s="282">
        <f>ROUND(X62,0)</f>
        <v>124916</v>
      </c>
      <c r="F754" s="282">
        <f>ROUND(X63,0)</f>
        <v>0</v>
      </c>
      <c r="G754" s="282">
        <f>ROUND(X64,0)</f>
        <v>432668</v>
      </c>
      <c r="H754" s="282">
        <f>ROUND(X65,0)</f>
        <v>0</v>
      </c>
      <c r="I754" s="282">
        <f>ROUND(X66,0)</f>
        <v>137207</v>
      </c>
      <c r="J754" s="282">
        <f>ROUND(X67,0)</f>
        <v>32929</v>
      </c>
      <c r="K754" s="282">
        <f>ROUND(X68,0)</f>
        <v>0</v>
      </c>
      <c r="L754" s="282">
        <f>ROUND(X70,0)</f>
        <v>0</v>
      </c>
      <c r="M754" s="282">
        <f>ROUND(X71,0)</f>
        <v>2023580</v>
      </c>
      <c r="N754" s="282">
        <f>ROUND(X76,0)</f>
        <v>1257</v>
      </c>
      <c r="O754" s="282">
        <f>ROUND(X74,0)</f>
        <v>39862015</v>
      </c>
      <c r="P754" s="282">
        <f>IF(X77&gt;0,ROUND(X77,0),0)</f>
        <v>0</v>
      </c>
      <c r="Q754" s="282">
        <f>IF(X78&gt;0,ROUND(X78,0),0)</f>
        <v>515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837680</v>
      </c>
    </row>
    <row r="755" spans="1:26" ht="12.65" customHeight="1" x14ac:dyDescent="0.35">
      <c r="A755" s="209" t="str">
        <f>RIGHT($C$84,3)&amp;"*"&amp;RIGHT($C$83,4)&amp;"*"&amp;Y$55&amp;"*"&amp;"A"</f>
        <v>tal*159*7140*A</v>
      </c>
      <c r="B755" s="282">
        <f>ROUND(Y59,0)</f>
        <v>0</v>
      </c>
      <c r="C755" s="285">
        <f>ROUND(Y60,2)</f>
        <v>73.67</v>
      </c>
      <c r="D755" s="282">
        <f>ROUND(Y61,0)</f>
        <v>6290355</v>
      </c>
      <c r="E755" s="282">
        <f>ROUND(Y62,0)</f>
        <v>607634</v>
      </c>
      <c r="F755" s="282">
        <f>ROUND(Y63,0)</f>
        <v>642988</v>
      </c>
      <c r="G755" s="282">
        <f>ROUND(Y64,0)</f>
        <v>275432</v>
      </c>
      <c r="H755" s="282">
        <f>ROUND(Y65,0)</f>
        <v>2888</v>
      </c>
      <c r="I755" s="282">
        <f>ROUND(Y66,0)</f>
        <v>739130</v>
      </c>
      <c r="J755" s="282">
        <f>ROUND(Y67,0)</f>
        <v>315224</v>
      </c>
      <c r="K755" s="282">
        <f>ROUND(Y68,0)</f>
        <v>662665</v>
      </c>
      <c r="L755" s="282">
        <f>ROUND(Y70,0)</f>
        <v>14100</v>
      </c>
      <c r="M755" s="282">
        <f>ROUND(Y71,0)</f>
        <v>9542424</v>
      </c>
      <c r="N755" s="282">
        <f>ROUND(Y76,0)</f>
        <v>12029</v>
      </c>
      <c r="O755" s="282">
        <f>ROUND(Y74,0)</f>
        <v>27675210</v>
      </c>
      <c r="P755" s="282">
        <f>IF(Y77&gt;0,ROUND(Y77,0),0)</f>
        <v>0</v>
      </c>
      <c r="Q755" s="282">
        <f>IF(Y78&gt;0,ROUND(Y78,0),0)</f>
        <v>4932</v>
      </c>
      <c r="R755" s="282">
        <f>IF(Y79&gt;0,ROUND(Y79,0),0)</f>
        <v>0</v>
      </c>
      <c r="S755" s="282">
        <f>IF(Y80&gt;0,ROUND(Y80,0),0)</f>
        <v>11</v>
      </c>
      <c r="T755" s="285">
        <f>IF(Y81&gt;0,ROUND(Y81,2),0)</f>
        <v>0</v>
      </c>
      <c r="U755" s="282"/>
      <c r="X755" s="282"/>
      <c r="Y755" s="282"/>
      <c r="Z755" s="282">
        <f t="shared" si="21"/>
        <v>2073067</v>
      </c>
    </row>
    <row r="756" spans="1:26" ht="12.65" customHeight="1" x14ac:dyDescent="0.35">
      <c r="A756" s="209" t="str">
        <f>RIGHT($C$84,3)&amp;"*"&amp;RIGHT($C$83,4)&amp;"*"&amp;Z$55&amp;"*"&amp;"A"</f>
        <v>tal*159*7150*A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178</v>
      </c>
      <c r="H756" s="282">
        <f>ROUND(Z65,0)</f>
        <v>0</v>
      </c>
      <c r="I756" s="282">
        <f>ROUND(Z66,0)</f>
        <v>8506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8684</v>
      </c>
      <c r="N756" s="282">
        <f>ROUND(Z76,0)</f>
        <v>0</v>
      </c>
      <c r="O756" s="282">
        <f>ROUND(Z74,0)</f>
        <v>189433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6843872</v>
      </c>
    </row>
    <row r="757" spans="1:26" ht="12.65" customHeight="1" x14ac:dyDescent="0.35">
      <c r="A757" s="209" t="str">
        <f>RIGHT($C$84,3)&amp;"*"&amp;RIGHT($C$83,4)&amp;"*"&amp;AA$55&amp;"*"&amp;"A"</f>
        <v>tal*159*7160*A</v>
      </c>
      <c r="B757" s="282">
        <f>ROUND(AA59,0)</f>
        <v>0</v>
      </c>
      <c r="C757" s="285">
        <f>ROUND(AA60,2)</f>
        <v>6.22</v>
      </c>
      <c r="D757" s="282">
        <f>ROUND(AA61,0)</f>
        <v>625011</v>
      </c>
      <c r="E757" s="282">
        <f>ROUND(AA62,0)</f>
        <v>60375</v>
      </c>
      <c r="F757" s="282">
        <f>ROUND(AA63,0)</f>
        <v>0</v>
      </c>
      <c r="G757" s="282">
        <f>ROUND(AA64,0)</f>
        <v>737131</v>
      </c>
      <c r="H757" s="282">
        <f>ROUND(AA65,0)</f>
        <v>0</v>
      </c>
      <c r="I757" s="282">
        <f>ROUND(AA66,0)</f>
        <v>38410</v>
      </c>
      <c r="J757" s="282">
        <f>ROUND(AA67,0)</f>
        <v>85339</v>
      </c>
      <c r="K757" s="282">
        <f>ROUND(AA68,0)</f>
        <v>0</v>
      </c>
      <c r="L757" s="282">
        <f>ROUND(AA70,0)</f>
        <v>0</v>
      </c>
      <c r="M757" s="282">
        <f>ROUND(AA71,0)</f>
        <v>1546449</v>
      </c>
      <c r="N757" s="282">
        <f>ROUND(AA76,0)</f>
        <v>3257</v>
      </c>
      <c r="O757" s="282">
        <f>ROUND(AA74,0)</f>
        <v>16223075</v>
      </c>
      <c r="P757" s="282">
        <f>IF(AA77&gt;0,ROUND(AA77,0),0)</f>
        <v>0</v>
      </c>
      <c r="Q757" s="282">
        <f>IF(AA78&gt;0,ROUND(AA78,0),0)</f>
        <v>1335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6190</v>
      </c>
    </row>
    <row r="758" spans="1:26" ht="12.65" customHeight="1" x14ac:dyDescent="0.35">
      <c r="A758" s="209" t="str">
        <f>RIGHT($C$84,3)&amp;"*"&amp;RIGHT($C$83,4)&amp;"*"&amp;AB$55&amp;"*"&amp;"A"</f>
        <v>tal*159*7170*A</v>
      </c>
      <c r="B758" s="282"/>
      <c r="C758" s="285">
        <f>ROUND(AB60,2)</f>
        <v>58.78</v>
      </c>
      <c r="D758" s="282">
        <f>ROUND(AB61,0)</f>
        <v>6077742</v>
      </c>
      <c r="E758" s="282">
        <f>ROUND(AB62,0)</f>
        <v>587096</v>
      </c>
      <c r="F758" s="282">
        <f>ROUND(AB63,0)</f>
        <v>0</v>
      </c>
      <c r="G758" s="282">
        <f>ROUND(AB64,0)</f>
        <v>12736630</v>
      </c>
      <c r="H758" s="282">
        <f>ROUND(AB65,0)</f>
        <v>0</v>
      </c>
      <c r="I758" s="282">
        <f>ROUND(AB66,0)</f>
        <v>289974</v>
      </c>
      <c r="J758" s="282">
        <f>ROUND(AB67,0)</f>
        <v>166788</v>
      </c>
      <c r="K758" s="282">
        <f>ROUND(AB68,0)</f>
        <v>650558</v>
      </c>
      <c r="L758" s="282">
        <f>ROUND(AB70,0)</f>
        <v>132833</v>
      </c>
      <c r="M758" s="282">
        <f>ROUND(AB71,0)</f>
        <v>20399741</v>
      </c>
      <c r="N758" s="282">
        <f>ROUND(AB76,0)</f>
        <v>6365</v>
      </c>
      <c r="O758" s="282">
        <f>ROUND(AB74,0)</f>
        <v>36970073</v>
      </c>
      <c r="P758" s="282">
        <f>IF(AB77&gt;0,ROUND(AB77,0),0)</f>
        <v>0</v>
      </c>
      <c r="Q758" s="282">
        <f>IF(AB78&gt;0,ROUND(AB78,0),0)</f>
        <v>2610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1494362</v>
      </c>
    </row>
    <row r="759" spans="1:26" ht="12.65" customHeight="1" x14ac:dyDescent="0.35">
      <c r="A759" s="209" t="str">
        <f>RIGHT($C$84,3)&amp;"*"&amp;RIGHT($C$83,4)&amp;"*"&amp;AC$55&amp;"*"&amp;"A"</f>
        <v>tal*159*7180*A</v>
      </c>
      <c r="B759" s="282">
        <f>ROUND(AC59,0)</f>
        <v>0</v>
      </c>
      <c r="C759" s="285">
        <f>ROUND(AC60,2)</f>
        <v>59.31</v>
      </c>
      <c r="D759" s="282">
        <f>ROUND(AC61,0)</f>
        <v>4715739</v>
      </c>
      <c r="E759" s="282">
        <f>ROUND(AC62,0)</f>
        <v>455529</v>
      </c>
      <c r="F759" s="282">
        <f>ROUND(AC63,0)</f>
        <v>0</v>
      </c>
      <c r="G759" s="282">
        <f>ROUND(AC64,0)</f>
        <v>1017886</v>
      </c>
      <c r="H759" s="282">
        <f>ROUND(AC65,0)</f>
        <v>62</v>
      </c>
      <c r="I759" s="282">
        <f>ROUND(AC66,0)</f>
        <v>33026</v>
      </c>
      <c r="J759" s="282">
        <f>ROUND(AC67,0)</f>
        <v>30797</v>
      </c>
      <c r="K759" s="282">
        <f>ROUND(AC68,0)</f>
        <v>284567</v>
      </c>
      <c r="L759" s="282">
        <f>ROUND(AC70,0)</f>
        <v>0</v>
      </c>
      <c r="M759" s="282">
        <f>ROUND(AC71,0)</f>
        <v>6560664</v>
      </c>
      <c r="N759" s="282">
        <f>ROUND(AC76,0)</f>
        <v>1175</v>
      </c>
      <c r="O759" s="282">
        <f>ROUND(AC74,0)</f>
        <v>10075992</v>
      </c>
      <c r="P759" s="282">
        <f>IF(AC77&gt;0,ROUND(AC77,0),0)</f>
        <v>0</v>
      </c>
      <c r="Q759" s="282">
        <f>IF(AC78&gt;0,ROUND(AC78,0),0)</f>
        <v>482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11354867</v>
      </c>
    </row>
    <row r="760" spans="1:26" ht="12.65" customHeight="1" x14ac:dyDescent="0.35">
      <c r="A760" s="209" t="str">
        <f>RIGHT($C$84,3)&amp;"*"&amp;RIGHT($C$83,4)&amp;"*"&amp;AD$55&amp;"*"&amp;"A"</f>
        <v>tal*159*7190*A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3815707</v>
      </c>
    </row>
    <row r="761" spans="1:26" ht="12.65" customHeight="1" x14ac:dyDescent="0.35">
      <c r="A761" s="209" t="str">
        <f>RIGHT($C$84,3)&amp;"*"&amp;RIGHT($C$83,4)&amp;"*"&amp;AE$55&amp;"*"&amp;"A"</f>
        <v>tal*159*7200*A</v>
      </c>
      <c r="B761" s="282">
        <f>ROUND(AE59,0)</f>
        <v>0</v>
      </c>
      <c r="C761" s="285">
        <f>ROUND(AE60,2)</f>
        <v>67.94</v>
      </c>
      <c r="D761" s="282">
        <f>ROUND(AE61,0)</f>
        <v>6582196</v>
      </c>
      <c r="E761" s="282">
        <f>ROUND(AE62,0)</f>
        <v>635825</v>
      </c>
      <c r="F761" s="282">
        <f>ROUND(AE63,0)</f>
        <v>369688</v>
      </c>
      <c r="G761" s="282">
        <f>ROUND(AE64,0)</f>
        <v>45063</v>
      </c>
      <c r="H761" s="282">
        <f>ROUND(AE65,0)</f>
        <v>3571</v>
      </c>
      <c r="I761" s="282">
        <f>ROUND(AE66,0)</f>
        <v>30266</v>
      </c>
      <c r="J761" s="282">
        <f>ROUND(AE67,0)</f>
        <v>388154</v>
      </c>
      <c r="K761" s="282">
        <f>ROUND(AE68,0)</f>
        <v>0</v>
      </c>
      <c r="L761" s="282">
        <f>ROUND(AE70,0)</f>
        <v>-450</v>
      </c>
      <c r="M761" s="282">
        <f>ROUND(AE71,0)</f>
        <v>8073678</v>
      </c>
      <c r="N761" s="282">
        <f>ROUND(AE76,0)</f>
        <v>14812</v>
      </c>
      <c r="O761" s="282">
        <f>ROUND(AE74,0)</f>
        <v>16413287</v>
      </c>
      <c r="P761" s="282">
        <f>IF(AE77&gt;0,ROUND(AE77,0),0)</f>
        <v>0</v>
      </c>
      <c r="Q761" s="282">
        <f>IF(AE78&gt;0,ROUND(AE78,0),0)</f>
        <v>6073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0</v>
      </c>
    </row>
    <row r="762" spans="1:26" ht="12.65" customHeight="1" x14ac:dyDescent="0.35">
      <c r="A762" s="209" t="str">
        <f>RIGHT($C$84,3)&amp;"*"&amp;RIGHT($C$83,4)&amp;"*"&amp;AF$55&amp;"*"&amp;"A"</f>
        <v>tal*159*7220*A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6372639</v>
      </c>
    </row>
    <row r="763" spans="1:26" ht="12.65" customHeight="1" x14ac:dyDescent="0.35">
      <c r="A763" s="209" t="str">
        <f>RIGHT($C$84,3)&amp;"*"&amp;RIGHT($C$83,4)&amp;"*"&amp;AG$55&amp;"*"&amp;"A"</f>
        <v>tal*159*7230*A</v>
      </c>
      <c r="B763" s="282">
        <f>ROUND(AG59,0)</f>
        <v>0</v>
      </c>
      <c r="C763" s="285">
        <f>ROUND(AG60,2)</f>
        <v>119.15</v>
      </c>
      <c r="D763" s="282">
        <f>ROUND(AG61,0)</f>
        <v>10984780</v>
      </c>
      <c r="E763" s="282">
        <f>ROUND(AG62,0)</f>
        <v>1061104</v>
      </c>
      <c r="F763" s="282">
        <f>ROUND(AG63,0)</f>
        <v>386165</v>
      </c>
      <c r="G763" s="282">
        <f>ROUND(AG64,0)</f>
        <v>1449579</v>
      </c>
      <c r="H763" s="282">
        <f>ROUND(AG65,0)</f>
        <v>536</v>
      </c>
      <c r="I763" s="282">
        <f>ROUND(AG66,0)</f>
        <v>337472</v>
      </c>
      <c r="J763" s="282">
        <f>ROUND(AG67,0)</f>
        <v>404854</v>
      </c>
      <c r="K763" s="282">
        <f>ROUND(AG68,0)</f>
        <v>0</v>
      </c>
      <c r="L763" s="282">
        <f>ROUND(AG70,0)</f>
        <v>22500</v>
      </c>
      <c r="M763" s="282">
        <f>ROUND(AG71,0)</f>
        <v>14677005</v>
      </c>
      <c r="N763" s="282">
        <f>ROUND(AG76,0)</f>
        <v>15450</v>
      </c>
      <c r="O763" s="282">
        <f>ROUND(AG74,0)</f>
        <v>129196692</v>
      </c>
      <c r="P763" s="282">
        <f>IF(AG77&gt;0,ROUND(AG77,0),0)</f>
        <v>0</v>
      </c>
      <c r="Q763" s="282">
        <f>IF(AG78&gt;0,ROUND(AG78,0),0)</f>
        <v>6335</v>
      </c>
      <c r="R763" s="282">
        <f>IF(AG79&gt;0,ROUND(AG79,0),0)</f>
        <v>0</v>
      </c>
      <c r="S763" s="282">
        <f>IF(AG80&gt;0,ROUND(AG80,0),0)</f>
        <v>72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tal*159*7240*A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14224255</v>
      </c>
    </row>
    <row r="765" spans="1:26" ht="12.65" customHeight="1" x14ac:dyDescent="0.35">
      <c r="A765" s="209" t="str">
        <f>RIGHT($C$84,3)&amp;"*"&amp;RIGHT($C$83,4)&amp;"*"&amp;AI$55&amp;"*"&amp;"A"</f>
        <v>tal*159*7250*A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tal*159*7260*A</v>
      </c>
      <c r="B766" s="282">
        <f>ROUND(AJ59,0)</f>
        <v>0</v>
      </c>
      <c r="C766" s="285">
        <f>ROUND(AJ60,2)</f>
        <v>52.9</v>
      </c>
      <c r="D766" s="282">
        <f>ROUND(AJ61,0)</f>
        <v>5815604</v>
      </c>
      <c r="E766" s="282">
        <f>ROUND(AJ62,0)</f>
        <v>561774</v>
      </c>
      <c r="F766" s="282">
        <f>ROUND(AJ63,0)</f>
        <v>0</v>
      </c>
      <c r="G766" s="282">
        <f>ROUND(AJ64,0)</f>
        <v>180834</v>
      </c>
      <c r="H766" s="282">
        <f>ROUND(AJ65,0)</f>
        <v>42188</v>
      </c>
      <c r="I766" s="282">
        <f>ROUND(AJ66,0)</f>
        <v>419152</v>
      </c>
      <c r="J766" s="282">
        <f>ROUND(AJ67,0)</f>
        <v>521432</v>
      </c>
      <c r="K766" s="282">
        <f>ROUND(AJ68,0)</f>
        <v>407583</v>
      </c>
      <c r="L766" s="282">
        <f>ROUND(AJ70,0)</f>
        <v>873418</v>
      </c>
      <c r="M766" s="282">
        <f>ROUND(AJ71,0)</f>
        <v>7369429</v>
      </c>
      <c r="N766" s="282">
        <f>ROUND(AJ76,0)</f>
        <v>19898</v>
      </c>
      <c r="O766" s="282">
        <f>ROUND(AJ74,0)</f>
        <v>14452156</v>
      </c>
      <c r="P766" s="282">
        <f>IF(AJ77&gt;0,ROUND(AJ77,0),0)</f>
        <v>0</v>
      </c>
      <c r="Q766" s="282">
        <f>IF(AJ78&gt;0,ROUND(AJ78,0),0)</f>
        <v>8159</v>
      </c>
      <c r="R766" s="282">
        <f>IF(AJ79&gt;0,ROUND(AJ79,0),0)</f>
        <v>0</v>
      </c>
      <c r="S766" s="282">
        <f>IF(AJ80&gt;0,ROUND(AJ80,0),0)</f>
        <v>5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tal*159*7310*A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6897007</v>
      </c>
    </row>
    <row r="768" spans="1:26" ht="12.65" customHeight="1" x14ac:dyDescent="0.35">
      <c r="A768" s="209" t="str">
        <f>RIGHT($C$84,3)&amp;"*"&amp;RIGHT($C$83,4)&amp;"*"&amp;AL$55&amp;"*"&amp;"A"</f>
        <v>tal*159*7320*A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0</v>
      </c>
    </row>
    <row r="769" spans="1:26" ht="12.65" customHeight="1" x14ac:dyDescent="0.35">
      <c r="A769" s="209" t="str">
        <f>RIGHT($C$84,3)&amp;"*"&amp;RIGHT($C$83,4)&amp;"*"&amp;AM$55&amp;"*"&amp;"A"</f>
        <v>tal*159*7330*A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0</v>
      </c>
    </row>
    <row r="770" spans="1:26" ht="12.65" customHeight="1" x14ac:dyDescent="0.35">
      <c r="A770" s="209" t="str">
        <f>RIGHT($C$84,3)&amp;"*"&amp;RIGHT($C$83,4)&amp;"*"&amp;AN$55&amp;"*"&amp;"A"</f>
        <v>tal*159*7340*A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tal*159*7350*A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tal*159*7380*A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tal*159*7390*A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tal*159*7400*A</v>
      </c>
      <c r="B774" s="282">
        <f>ROUND(AR59,0)</f>
        <v>0</v>
      </c>
      <c r="C774" s="285">
        <f>ROUND(AR60,2)</f>
        <v>2.87</v>
      </c>
      <c r="D774" s="282">
        <f>ROUND(AR61,0)</f>
        <v>217652</v>
      </c>
      <c r="E774" s="282">
        <f>ROUND(AR62,0)</f>
        <v>21025</v>
      </c>
      <c r="F774" s="282">
        <f>ROUND(AR63,0)</f>
        <v>0</v>
      </c>
      <c r="G774" s="282">
        <f>ROUND(AR64,0)</f>
        <v>624</v>
      </c>
      <c r="H774" s="282">
        <f>ROUND(AR65,0)</f>
        <v>10823</v>
      </c>
      <c r="I774" s="282">
        <f>ROUND(AR66,0)</f>
        <v>101</v>
      </c>
      <c r="J774" s="282">
        <f>ROUND(AR67,0)</f>
        <v>0</v>
      </c>
      <c r="K774" s="282">
        <f>ROUND(AR68,0)</f>
        <v>0</v>
      </c>
      <c r="L774" s="282">
        <f>ROUND(AR70,0)</f>
        <v>10204</v>
      </c>
      <c r="M774" s="282">
        <f>ROUND(AR71,0)</f>
        <v>243416</v>
      </c>
      <c r="N774" s="282">
        <f>ROUND(AR76,0)</f>
        <v>0</v>
      </c>
      <c r="O774" s="282">
        <f>ROUND(AR74,0)</f>
        <v>1017013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tal*159*7410*A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113859</v>
      </c>
    </row>
    <row r="776" spans="1:26" ht="12.65" customHeight="1" x14ac:dyDescent="0.35">
      <c r="A776" s="209" t="str">
        <f>RIGHT($C$84,3)&amp;"*"&amp;RIGHT($C$83,4)&amp;"*"&amp;AT$55&amp;"*"&amp;"A"</f>
        <v>tal*159*7420*A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tal*159*7430*A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tal*159*7490*A</v>
      </c>
      <c r="B778" s="282"/>
      <c r="C778" s="285">
        <f>ROUND(AV60,2)</f>
        <v>7.29</v>
      </c>
      <c r="D778" s="282">
        <f>ROUND(AV61,0)</f>
        <v>412835</v>
      </c>
      <c r="E778" s="282">
        <f>ROUND(AV62,0)</f>
        <v>39879</v>
      </c>
      <c r="F778" s="282">
        <f>ROUND(AV63,0)</f>
        <v>0</v>
      </c>
      <c r="G778" s="282">
        <f>ROUND(AV64,0)</f>
        <v>6553</v>
      </c>
      <c r="H778" s="282">
        <f>ROUND(AV65,0)</f>
        <v>0</v>
      </c>
      <c r="I778" s="282">
        <f>ROUND(AV66,0)</f>
        <v>227463</v>
      </c>
      <c r="J778" s="282">
        <f>ROUND(AV67,0)</f>
        <v>0</v>
      </c>
      <c r="K778" s="282">
        <f>ROUND(AV68,0)</f>
        <v>0</v>
      </c>
      <c r="L778" s="282">
        <f>ROUND(AV70,0)</f>
        <v>0</v>
      </c>
      <c r="M778" s="282">
        <f>ROUND(AV71,0)</f>
        <v>686730</v>
      </c>
      <c r="N778" s="282">
        <f>ROUND(AV76,0)</f>
        <v>0</v>
      </c>
      <c r="O778" s="282">
        <f>ROUND(AV74,0)</f>
        <v>0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tal*159*8200*A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tal*159*8310*A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974</v>
      </c>
      <c r="H780" s="282">
        <f>ROUND(AX65,0)</f>
        <v>0</v>
      </c>
      <c r="I780" s="282">
        <f>ROUND(AX66,0)</f>
        <v>-181045</v>
      </c>
      <c r="J780" s="282">
        <f>ROUND(AX67,0)</f>
        <v>31162</v>
      </c>
      <c r="K780" s="282">
        <f>ROUND(AX68,0)</f>
        <v>691780</v>
      </c>
      <c r="L780" s="282">
        <f>ROUND(AX70,0)</f>
        <v>62197</v>
      </c>
      <c r="M780" s="282">
        <f>ROUND(AX71,0)</f>
        <v>706709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tal*159*8320*A</v>
      </c>
      <c r="B781" s="282">
        <f>ROUND(AY59,0)</f>
        <v>471726</v>
      </c>
      <c r="C781" s="285">
        <f>ROUND(AY60,2)</f>
        <v>90.74</v>
      </c>
      <c r="D781" s="282">
        <f>ROUND(AY61,0)</f>
        <v>4404116</v>
      </c>
      <c r="E781" s="282">
        <f>ROUND(AY62,0)</f>
        <v>425427</v>
      </c>
      <c r="F781" s="282">
        <f>ROUND(AY63,0)</f>
        <v>0</v>
      </c>
      <c r="G781" s="282">
        <f>ROUND(AY64,0)</f>
        <v>3283268</v>
      </c>
      <c r="H781" s="282">
        <f>ROUND(AY65,0)</f>
        <v>2323</v>
      </c>
      <c r="I781" s="282">
        <f>ROUND(AY66,0)</f>
        <v>57840</v>
      </c>
      <c r="J781" s="282">
        <f>ROUND(AY67,0)</f>
        <v>190843</v>
      </c>
      <c r="K781" s="282">
        <f>ROUND(AY68,0)</f>
        <v>4131</v>
      </c>
      <c r="L781" s="282">
        <f>ROUND(AY70,0)</f>
        <v>1721073</v>
      </c>
      <c r="M781" s="282">
        <f>ROUND(AY71,0)</f>
        <v>6861544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tal*159*8330*A</v>
      </c>
      <c r="B782" s="282">
        <f>ROUND(AZ59,0)</f>
        <v>0</v>
      </c>
      <c r="C782" s="285">
        <f>ROUND(AZ60,2)</f>
        <v>0</v>
      </c>
      <c r="D782" s="282">
        <f>ROUND(AZ61,0)</f>
        <v>-1</v>
      </c>
      <c r="E782" s="282">
        <f>ROUND(AZ62,0)</f>
        <v>0</v>
      </c>
      <c r="F782" s="282">
        <f>ROUND(AZ63,0)</f>
        <v>0</v>
      </c>
      <c r="G782" s="282">
        <f>ROUND(AZ64,0)</f>
        <v>-336727</v>
      </c>
      <c r="H782" s="282">
        <f>ROUND(AZ65,0)</f>
        <v>0</v>
      </c>
      <c r="I782" s="282">
        <f>ROUND(AZ66,0)</f>
        <v>3211</v>
      </c>
      <c r="J782" s="282">
        <f>ROUND(AZ67,0)</f>
        <v>136160</v>
      </c>
      <c r="K782" s="282">
        <f>ROUND(AZ68,0)</f>
        <v>0</v>
      </c>
      <c r="L782" s="282">
        <f>ROUND(AZ70,0)</f>
        <v>6284</v>
      </c>
      <c r="M782" s="282">
        <f>ROUND(AZ71,0)</f>
        <v>-203641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tal*159*8350*A</v>
      </c>
      <c r="B783" s="282">
        <f>ROUND(BA59,0)</f>
        <v>0</v>
      </c>
      <c r="C783" s="285">
        <f>ROUND(BA60,2)</f>
        <v>5.23</v>
      </c>
      <c r="D783" s="282">
        <f>ROUND(BA61,0)</f>
        <v>212197</v>
      </c>
      <c r="E783" s="282">
        <f>ROUND(BA62,0)</f>
        <v>20498</v>
      </c>
      <c r="F783" s="282">
        <f>ROUND(BA63,0)</f>
        <v>0</v>
      </c>
      <c r="G783" s="282">
        <f>ROUND(BA64,0)</f>
        <v>160466</v>
      </c>
      <c r="H783" s="282">
        <f>ROUND(BA65,0)</f>
        <v>0</v>
      </c>
      <c r="I783" s="282">
        <f>ROUND(BA66,0)</f>
        <v>353929</v>
      </c>
      <c r="J783" s="282">
        <f>ROUND(BA67,0)</f>
        <v>124463</v>
      </c>
      <c r="K783" s="282">
        <f>ROUND(BA68,0)</f>
        <v>0</v>
      </c>
      <c r="L783" s="282">
        <f>ROUND(BA70,0)</f>
        <v>68041</v>
      </c>
      <c r="M783" s="282">
        <f>ROUND(BA71,0)</f>
        <v>803645</v>
      </c>
      <c r="N783" s="282"/>
      <c r="O783" s="282"/>
      <c r="P783" s="282">
        <f>IF(BA77&gt;0,ROUND(BA77,0),0)</f>
        <v>0</v>
      </c>
      <c r="Q783" s="282">
        <f>IF(BA78&gt;0,ROUND(BA78,0),0)</f>
        <v>1947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tal*159*8360*A</v>
      </c>
      <c r="B784" s="282"/>
      <c r="C784" s="285">
        <f>ROUND(BB60,2)</f>
        <v>0</v>
      </c>
      <c r="D784" s="282">
        <f>ROUND(BB61,0)</f>
        <v>0</v>
      </c>
      <c r="E784" s="282">
        <f>ROUND(BB62,0)</f>
        <v>0</v>
      </c>
      <c r="F784" s="282">
        <f>ROUND(BB63,0)</f>
        <v>0</v>
      </c>
      <c r="G784" s="282">
        <f>ROUND(BB64,0)</f>
        <v>0</v>
      </c>
      <c r="H784" s="282">
        <f>ROUND(BB65,0)</f>
        <v>0</v>
      </c>
      <c r="I784" s="282">
        <f>ROUND(BB66,0)</f>
        <v>0</v>
      </c>
      <c r="J784" s="282">
        <f>ROUND(BB67,0)</f>
        <v>0</v>
      </c>
      <c r="K784" s="282">
        <f>ROUND(BB68,0)</f>
        <v>0</v>
      </c>
      <c r="L784" s="282">
        <f>ROUND(BB70,0)</f>
        <v>0</v>
      </c>
      <c r="M784" s="282">
        <f>ROUND(BB71,0)</f>
        <v>0</v>
      </c>
      <c r="N784" s="282"/>
      <c r="O784" s="282"/>
      <c r="P784" s="282">
        <f>IF(BB77&gt;0,ROUND(BB77,0),0)</f>
        <v>0</v>
      </c>
      <c r="Q784" s="282">
        <f>IF(BB78&gt;0,ROUND(BB78,0),0)</f>
        <v>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tal*159*8370*A</v>
      </c>
      <c r="B785" s="282"/>
      <c r="C785" s="285">
        <f>ROUND(BC60,2)</f>
        <v>33.479999999999997</v>
      </c>
      <c r="D785" s="282">
        <f>ROUND(BC61,0)</f>
        <v>1497380</v>
      </c>
      <c r="E785" s="282">
        <f>ROUND(BC62,0)</f>
        <v>144643</v>
      </c>
      <c r="F785" s="282">
        <f>ROUND(BC63,0)</f>
        <v>0</v>
      </c>
      <c r="G785" s="282">
        <f>ROUND(BC64,0)</f>
        <v>9090</v>
      </c>
      <c r="H785" s="282">
        <f>ROUND(BC65,0)</f>
        <v>0</v>
      </c>
      <c r="I785" s="282">
        <f>ROUND(BC66,0)</f>
        <v>5410</v>
      </c>
      <c r="J785" s="282">
        <f>ROUND(BC67,0)</f>
        <v>67889</v>
      </c>
      <c r="K785" s="282">
        <f>ROUND(BC68,0)</f>
        <v>-72309</v>
      </c>
      <c r="L785" s="282">
        <f>ROUND(BC70,0)</f>
        <v>0</v>
      </c>
      <c r="M785" s="282">
        <f>ROUND(BC71,0)</f>
        <v>1779671</v>
      </c>
      <c r="N785" s="282"/>
      <c r="O785" s="282"/>
      <c r="P785" s="282">
        <f>IF(BC77&gt;0,ROUND(BC77,0),0)</f>
        <v>0</v>
      </c>
      <c r="Q785" s="282">
        <f>IF(BC78&gt;0,ROUND(BC78,0),0)</f>
        <v>1062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tal*159*8420*A</v>
      </c>
      <c r="B786" s="282"/>
      <c r="C786" s="285">
        <f>ROUND(BD60,2)</f>
        <v>0</v>
      </c>
      <c r="D786" s="282">
        <f>ROUND(BD61,0)</f>
        <v>0</v>
      </c>
      <c r="E786" s="282">
        <f>ROUND(BD62,0)</f>
        <v>0</v>
      </c>
      <c r="F786" s="282">
        <f>ROUND(BD63,0)</f>
        <v>0</v>
      </c>
      <c r="G786" s="282">
        <f>ROUND(BD64,0)</f>
        <v>-278992</v>
      </c>
      <c r="H786" s="282">
        <f>ROUND(BD65,0)</f>
        <v>0</v>
      </c>
      <c r="I786" s="282">
        <f>ROUND(BD66,0)</f>
        <v>168508</v>
      </c>
      <c r="J786" s="282">
        <f>ROUND(BD67,0)</f>
        <v>25952</v>
      </c>
      <c r="K786" s="282">
        <f>ROUND(BD68,0)</f>
        <v>57573</v>
      </c>
      <c r="L786" s="282">
        <f>ROUND(BD70,0)</f>
        <v>0</v>
      </c>
      <c r="M786" s="282">
        <f>ROUND(BD71,0)</f>
        <v>-26959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tal*159*8430*A</v>
      </c>
      <c r="B787" s="282">
        <f>ROUND(BE59,0)</f>
        <v>456937</v>
      </c>
      <c r="C787" s="285">
        <f>ROUND(BE60,2)</f>
        <v>73.56</v>
      </c>
      <c r="D787" s="282">
        <f>ROUND(BE61,0)</f>
        <v>5434739</v>
      </c>
      <c r="E787" s="282">
        <f>ROUND(BE62,0)</f>
        <v>524983</v>
      </c>
      <c r="F787" s="282">
        <f>ROUND(BE63,0)</f>
        <v>45575</v>
      </c>
      <c r="G787" s="282">
        <f>ROUND(BE64,0)</f>
        <v>2633496</v>
      </c>
      <c r="H787" s="282">
        <f>ROUND(BE65,0)</f>
        <v>2465446</v>
      </c>
      <c r="I787" s="282">
        <f>ROUND(BE66,0)</f>
        <v>7596225</v>
      </c>
      <c r="J787" s="282">
        <f>ROUND(BE67,0)</f>
        <v>2523299</v>
      </c>
      <c r="K787" s="282">
        <f>ROUND(BE68,0)</f>
        <v>783982</v>
      </c>
      <c r="L787" s="282">
        <f>ROUND(BE70,0)</f>
        <v>145080</v>
      </c>
      <c r="M787" s="282">
        <f>ROUND(BE71,0)</f>
        <v>21936235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tal*159*8460*A</v>
      </c>
      <c r="B788" s="282"/>
      <c r="C788" s="285">
        <f>ROUND(BF60,2)</f>
        <v>90.08</v>
      </c>
      <c r="D788" s="282">
        <f>ROUND(BF61,0)</f>
        <v>3783168</v>
      </c>
      <c r="E788" s="282">
        <f>ROUND(BF62,0)</f>
        <v>365445</v>
      </c>
      <c r="F788" s="282">
        <f>ROUND(BF63,0)</f>
        <v>0</v>
      </c>
      <c r="G788" s="282">
        <f>ROUND(BF64,0)</f>
        <v>775978</v>
      </c>
      <c r="H788" s="282">
        <f>ROUND(BF65,0)</f>
        <v>443942</v>
      </c>
      <c r="I788" s="282">
        <f>ROUND(BF66,0)</f>
        <v>684296</v>
      </c>
      <c r="J788" s="282">
        <f>ROUND(BF67,0)</f>
        <v>83484</v>
      </c>
      <c r="K788" s="282">
        <f>ROUND(BF68,0)</f>
        <v>0</v>
      </c>
      <c r="L788" s="282">
        <f>ROUND(BF70,0)</f>
        <v>107328</v>
      </c>
      <c r="M788" s="282">
        <f>ROUND(BF71,0)</f>
        <v>6031364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tal*159*8470*A</v>
      </c>
      <c r="B789" s="282"/>
      <c r="C789" s="285">
        <f>ROUND(BG60,2)</f>
        <v>10.48</v>
      </c>
      <c r="D789" s="282">
        <f>ROUND(BG61,0)</f>
        <v>448025</v>
      </c>
      <c r="E789" s="282">
        <f>ROUND(BG62,0)</f>
        <v>43278</v>
      </c>
      <c r="F789" s="282">
        <f>ROUND(BG63,0)</f>
        <v>0</v>
      </c>
      <c r="G789" s="282">
        <f>ROUND(BG64,0)</f>
        <v>3481</v>
      </c>
      <c r="H789" s="282">
        <f>ROUND(BG65,0)</f>
        <v>0</v>
      </c>
      <c r="I789" s="282">
        <f>ROUND(BG66,0)</f>
        <v>2546</v>
      </c>
      <c r="J789" s="282">
        <f>ROUND(BG67,0)</f>
        <v>10947</v>
      </c>
      <c r="K789" s="282">
        <f>ROUND(BG68,0)</f>
        <v>0</v>
      </c>
      <c r="L789" s="282">
        <f>ROUND(BG70,0)</f>
        <v>0</v>
      </c>
      <c r="M789" s="282">
        <f>ROUND(BG71,0)</f>
        <v>512660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tal*159*8480*A</v>
      </c>
      <c r="B790" s="282"/>
      <c r="C790" s="285">
        <f>ROUND(BH60,2)</f>
        <v>14.63</v>
      </c>
      <c r="D790" s="282">
        <f>ROUND(BH61,0)</f>
        <v>1659871</v>
      </c>
      <c r="E790" s="282">
        <f>ROUND(BH62,0)</f>
        <v>160340</v>
      </c>
      <c r="F790" s="282">
        <f>ROUND(BH63,0)</f>
        <v>0</v>
      </c>
      <c r="G790" s="282">
        <f>ROUND(BH64,0)</f>
        <v>1462</v>
      </c>
      <c r="H790" s="282">
        <f>ROUND(BH65,0)</f>
        <v>2225</v>
      </c>
      <c r="I790" s="282">
        <f>ROUND(BH66,0)</f>
        <v>253031</v>
      </c>
      <c r="J790" s="282">
        <f>ROUND(BH67,0)</f>
        <v>129093</v>
      </c>
      <c r="K790" s="282">
        <f>ROUND(BH68,0)</f>
        <v>204</v>
      </c>
      <c r="L790" s="282">
        <f>ROUND(BH70,0)</f>
        <v>0</v>
      </c>
      <c r="M790" s="282">
        <f>ROUND(BH71,0)</f>
        <v>2276112</v>
      </c>
      <c r="N790" s="282"/>
      <c r="O790" s="282"/>
      <c r="P790" s="282">
        <f>IF(BH77&gt;0,ROUND(BH77,0),0)</f>
        <v>0</v>
      </c>
      <c r="Q790" s="282">
        <f>IF(BH78&gt;0,ROUND(BH78,0),0)</f>
        <v>2020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tal*159*8490*A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tal*159*8510*A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0</v>
      </c>
      <c r="H792" s="282">
        <f>ROUND(BJ65,0)</f>
        <v>0</v>
      </c>
      <c r="I792" s="282">
        <f>ROUND(BJ66,0)</f>
        <v>568338</v>
      </c>
      <c r="J792" s="282">
        <f>ROUND(BJ67,0)</f>
        <v>0</v>
      </c>
      <c r="K792" s="282">
        <f>ROUND(BJ68,0)</f>
        <v>0</v>
      </c>
      <c r="L792" s="282">
        <f>ROUND(BJ70,0)</f>
        <v>0</v>
      </c>
      <c r="M792" s="282">
        <f>ROUND(BJ71,0)</f>
        <v>568338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tal*159*8530*A</v>
      </c>
      <c r="B793" s="282"/>
      <c r="C793" s="285">
        <f>ROUND(BK60,2)</f>
        <v>1.73</v>
      </c>
      <c r="D793" s="282">
        <f>ROUND(BK61,0)</f>
        <v>82749</v>
      </c>
      <c r="E793" s="282">
        <f>ROUND(BK62,0)</f>
        <v>7993</v>
      </c>
      <c r="F793" s="282">
        <f>ROUND(BK63,0)</f>
        <v>0</v>
      </c>
      <c r="G793" s="282">
        <f>ROUND(BK64,0)</f>
        <v>739</v>
      </c>
      <c r="H793" s="282">
        <f>ROUND(BK65,0)</f>
        <v>0</v>
      </c>
      <c r="I793" s="282">
        <f>ROUND(BK66,0)</f>
        <v>178</v>
      </c>
      <c r="J793" s="282">
        <f>ROUND(BK67,0)</f>
        <v>30680</v>
      </c>
      <c r="K793" s="282">
        <f>ROUND(BK68,0)</f>
        <v>0</v>
      </c>
      <c r="L793" s="282">
        <f>ROUND(BK70,0)</f>
        <v>0</v>
      </c>
      <c r="M793" s="282">
        <f>ROUND(BK71,0)</f>
        <v>122515</v>
      </c>
      <c r="N793" s="282"/>
      <c r="O793" s="282"/>
      <c r="P793" s="282">
        <f>IF(BK77&gt;0,ROUND(BK77,0),0)</f>
        <v>0</v>
      </c>
      <c r="Q793" s="282">
        <f>IF(BK78&gt;0,ROUND(BK78,0),0)</f>
        <v>480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tal*159*8560*A</v>
      </c>
      <c r="B794" s="282"/>
      <c r="C794" s="285">
        <f>ROUND(BL60,2)</f>
        <v>0</v>
      </c>
      <c r="D794" s="282">
        <f>ROUND(BL61,0)</f>
        <v>0</v>
      </c>
      <c r="E794" s="282">
        <f>ROUND(BL62,0)</f>
        <v>0</v>
      </c>
      <c r="F794" s="282">
        <f>ROUND(BL63,0)</f>
        <v>0</v>
      </c>
      <c r="G794" s="282">
        <f>ROUND(BL64,0)</f>
        <v>0</v>
      </c>
      <c r="H794" s="282">
        <f>ROUND(BL65,0)</f>
        <v>0</v>
      </c>
      <c r="I794" s="282">
        <f>ROUND(BL66,0)</f>
        <v>0</v>
      </c>
      <c r="J794" s="282">
        <f>ROUND(BL67,0)</f>
        <v>53167</v>
      </c>
      <c r="K794" s="282">
        <f>ROUND(BL68,0)</f>
        <v>0</v>
      </c>
      <c r="L794" s="282">
        <f>ROUND(BL70,0)</f>
        <v>0</v>
      </c>
      <c r="M794" s="282">
        <f>ROUND(BL71,0)</f>
        <v>53167</v>
      </c>
      <c r="N794" s="282"/>
      <c r="O794" s="282"/>
      <c r="P794" s="282">
        <f>IF(BL77&gt;0,ROUND(BL77,0),0)</f>
        <v>0</v>
      </c>
      <c r="Q794" s="282">
        <f>IF(BL78&gt;0,ROUND(BL78,0),0)</f>
        <v>832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tal*159*8590*A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tal*159*8610*A</v>
      </c>
      <c r="B796" s="282"/>
      <c r="C796" s="285">
        <f>ROUND(BN60,2)</f>
        <v>17.149999999999999</v>
      </c>
      <c r="D796" s="282">
        <f>ROUND(BN61,0)</f>
        <v>2884784</v>
      </c>
      <c r="E796" s="282">
        <f>ROUND(BN62,0)</f>
        <v>278663</v>
      </c>
      <c r="F796" s="282">
        <f>ROUND(BN63,0)</f>
        <v>1718717</v>
      </c>
      <c r="G796" s="282">
        <f>ROUND(BN64,0)</f>
        <v>330199</v>
      </c>
      <c r="H796" s="282">
        <f>ROUND(BN65,0)</f>
        <v>10610</v>
      </c>
      <c r="I796" s="282">
        <f>ROUND(BN66,0)</f>
        <v>553961</v>
      </c>
      <c r="J796" s="282">
        <f>ROUND(BN67,0)</f>
        <v>203185</v>
      </c>
      <c r="K796" s="282">
        <f>ROUND(BN68,0)</f>
        <v>5924</v>
      </c>
      <c r="L796" s="282">
        <f>ROUND(BN70,0)</f>
        <v>432999</v>
      </c>
      <c r="M796" s="282">
        <f>ROUND(BN71,0)</f>
        <v>6057775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tal*159*8620*A</v>
      </c>
      <c r="B797" s="282"/>
      <c r="C797" s="285">
        <f>ROUND(BO60,2)</f>
        <v>3.38</v>
      </c>
      <c r="D797" s="282">
        <f>ROUND(BO61,0)</f>
        <v>272123</v>
      </c>
      <c r="E797" s="282">
        <f>ROUND(BO62,0)</f>
        <v>26286</v>
      </c>
      <c r="F797" s="282">
        <f>ROUND(BO63,0)</f>
        <v>0</v>
      </c>
      <c r="G797" s="282">
        <f>ROUND(BO64,0)</f>
        <v>182</v>
      </c>
      <c r="H797" s="282">
        <f>ROUND(BO65,0)</f>
        <v>0</v>
      </c>
      <c r="I797" s="282">
        <f>ROUND(BO66,0)</f>
        <v>0</v>
      </c>
      <c r="J797" s="282">
        <f>ROUND(BO67,0)</f>
        <v>28180</v>
      </c>
      <c r="K797" s="282">
        <f>ROUND(BO68,0)</f>
        <v>0</v>
      </c>
      <c r="L797" s="282">
        <f>ROUND(BO70,0)</f>
        <v>0</v>
      </c>
      <c r="M797" s="282">
        <f>ROUND(BO71,0)</f>
        <v>326771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tal*159*8630*A</v>
      </c>
      <c r="B798" s="282"/>
      <c r="C798" s="285">
        <f>ROUND(BP60,2)</f>
        <v>0</v>
      </c>
      <c r="D798" s="282">
        <f>ROUND(BP61,0)</f>
        <v>0</v>
      </c>
      <c r="E798" s="282">
        <f>ROUND(BP62,0)</f>
        <v>0</v>
      </c>
      <c r="F798" s="282">
        <f>ROUND(BP63,0)</f>
        <v>0</v>
      </c>
      <c r="G798" s="282">
        <f>ROUND(BP64,0)</f>
        <v>0</v>
      </c>
      <c r="H798" s="282">
        <f>ROUND(BP65,0)</f>
        <v>352</v>
      </c>
      <c r="I798" s="282">
        <f>ROUND(BP66,0)</f>
        <v>59562</v>
      </c>
      <c r="J798" s="282">
        <f>ROUND(BP67,0)</f>
        <v>15718</v>
      </c>
      <c r="K798" s="282">
        <f>ROUND(BP68,0)</f>
        <v>0</v>
      </c>
      <c r="L798" s="282">
        <f>ROUND(BP70,0)</f>
        <v>0</v>
      </c>
      <c r="M798" s="282">
        <f>ROUND(BP71,0)</f>
        <v>76231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tal*159*8640*A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tal*159*8650*A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tal*159*8660*A</v>
      </c>
      <c r="B801" s="282"/>
      <c r="C801" s="285">
        <f>ROUND(BS60,2)</f>
        <v>8.44</v>
      </c>
      <c r="D801" s="282">
        <f>ROUND(BS61,0)</f>
        <v>685276</v>
      </c>
      <c r="E801" s="282">
        <f>ROUND(BS62,0)</f>
        <v>66196</v>
      </c>
      <c r="F801" s="282">
        <f>ROUND(BS63,0)</f>
        <v>0</v>
      </c>
      <c r="G801" s="282">
        <f>ROUND(BS64,0)</f>
        <v>98043</v>
      </c>
      <c r="H801" s="282">
        <f>ROUND(BS65,0)</f>
        <v>2515</v>
      </c>
      <c r="I801" s="282">
        <f>ROUND(BS66,0)</f>
        <v>183290</v>
      </c>
      <c r="J801" s="282">
        <f>ROUND(BS67,0)</f>
        <v>74079</v>
      </c>
      <c r="K801" s="282">
        <f>ROUND(BS68,0)</f>
        <v>1478</v>
      </c>
      <c r="L801" s="282">
        <f>ROUND(BS70,0)</f>
        <v>143049</v>
      </c>
      <c r="M801" s="282">
        <f>ROUND(BS71,0)</f>
        <v>992209</v>
      </c>
      <c r="N801" s="282"/>
      <c r="O801" s="282"/>
      <c r="P801" s="282">
        <f>IF(BS77&gt;0,ROUND(BS77,0),0)</f>
        <v>0</v>
      </c>
      <c r="Q801" s="282">
        <f>IF(BS78&gt;0,ROUND(BS78,0),0)</f>
        <v>1159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tal*159*8670*A</v>
      </c>
      <c r="B802" s="282"/>
      <c r="C802" s="285">
        <f>ROUND(BT60,2)</f>
        <v>10.82</v>
      </c>
      <c r="D802" s="282">
        <f>ROUND(BT61,0)</f>
        <v>710485</v>
      </c>
      <c r="E802" s="282">
        <f>ROUND(BT62,0)</f>
        <v>68631</v>
      </c>
      <c r="F802" s="282">
        <f>ROUND(BT63,0)</f>
        <v>0</v>
      </c>
      <c r="G802" s="282">
        <f>ROUND(BT64,0)</f>
        <v>2541</v>
      </c>
      <c r="H802" s="282">
        <f>ROUND(BT65,0)</f>
        <v>0</v>
      </c>
      <c r="I802" s="282">
        <f>ROUND(BT66,0)</f>
        <v>9582</v>
      </c>
      <c r="J802" s="282">
        <f>ROUND(BT67,0)</f>
        <v>53623</v>
      </c>
      <c r="K802" s="282">
        <f>ROUND(BT68,0)</f>
        <v>0</v>
      </c>
      <c r="L802" s="282">
        <f>ROUND(BT70,0)</f>
        <v>83020</v>
      </c>
      <c r="M802" s="282">
        <f>ROUND(BT71,0)</f>
        <v>783371</v>
      </c>
      <c r="N802" s="282"/>
      <c r="O802" s="282"/>
      <c r="P802" s="282">
        <f>IF(BT77&gt;0,ROUND(BT77,0),0)</f>
        <v>0</v>
      </c>
      <c r="Q802" s="282">
        <f>IF(BT78&gt;0,ROUND(BT78,0),0)</f>
        <v>839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tal*159*8680*A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tal*159*8690*A</v>
      </c>
      <c r="B804" s="282"/>
      <c r="C804" s="285">
        <f>ROUND(BV60,2)</f>
        <v>38.200000000000003</v>
      </c>
      <c r="D804" s="282">
        <f>ROUND(BV61,0)</f>
        <v>4248907</v>
      </c>
      <c r="E804" s="282">
        <f>ROUND(BV62,0)</f>
        <v>410435</v>
      </c>
      <c r="F804" s="282">
        <f>ROUND(BV63,0)</f>
        <v>6875</v>
      </c>
      <c r="G804" s="282">
        <f>ROUND(BV64,0)</f>
        <v>630</v>
      </c>
      <c r="H804" s="282">
        <f>ROUND(BV65,0)</f>
        <v>0</v>
      </c>
      <c r="I804" s="282">
        <f>ROUND(BV66,0)</f>
        <v>1170666</v>
      </c>
      <c r="J804" s="282">
        <f>ROUND(BV67,0)</f>
        <v>167134</v>
      </c>
      <c r="K804" s="282">
        <f>ROUND(BV68,0)</f>
        <v>0</v>
      </c>
      <c r="L804" s="282">
        <f>ROUND(BV70,0)</f>
        <v>249492</v>
      </c>
      <c r="M804" s="282">
        <f>ROUND(BV71,0)</f>
        <v>5772822</v>
      </c>
      <c r="N804" s="282"/>
      <c r="O804" s="282"/>
      <c r="P804" s="282">
        <f>IF(BV77&gt;0,ROUND(BV77,0),0)</f>
        <v>0</v>
      </c>
      <c r="Q804" s="282">
        <f>IF(BV78&gt;0,ROUND(BV78,0),0)</f>
        <v>2615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tal*159*8700*A</v>
      </c>
      <c r="B805" s="282"/>
      <c r="C805" s="285">
        <f>ROUND(BW60,2)</f>
        <v>6.23</v>
      </c>
      <c r="D805" s="282">
        <f>ROUND(BW61,0)</f>
        <v>445924</v>
      </c>
      <c r="E805" s="282">
        <f>ROUND(BW62,0)</f>
        <v>43075</v>
      </c>
      <c r="F805" s="282">
        <f>ROUND(BW63,0)</f>
        <v>127636</v>
      </c>
      <c r="G805" s="282">
        <f>ROUND(BW64,0)</f>
        <v>6873</v>
      </c>
      <c r="H805" s="282">
        <f>ROUND(BW65,0)</f>
        <v>100</v>
      </c>
      <c r="I805" s="282">
        <f>ROUND(BW66,0)</f>
        <v>8389219</v>
      </c>
      <c r="J805" s="282">
        <f>ROUND(BW67,0)</f>
        <v>79311</v>
      </c>
      <c r="K805" s="282">
        <f>ROUND(BW68,0)</f>
        <v>0</v>
      </c>
      <c r="L805" s="282">
        <f>ROUND(BW70,0)</f>
        <v>102881</v>
      </c>
      <c r="M805" s="282">
        <f>ROUND(BW71,0)</f>
        <v>9014167</v>
      </c>
      <c r="N805" s="282"/>
      <c r="O805" s="282"/>
      <c r="P805" s="282">
        <f>IF(BW77&gt;0,ROUND(BW77,0),0)</f>
        <v>0</v>
      </c>
      <c r="Q805" s="282">
        <f>IF(BW78&gt;0,ROUND(BW78,0),0)</f>
        <v>1241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tal*159*8710*A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tal*159*8720*A</v>
      </c>
      <c r="B807" s="282"/>
      <c r="C807" s="285">
        <f>ROUND(BY60,2)</f>
        <v>104.03</v>
      </c>
      <c r="D807" s="282">
        <f>ROUND(BY61,0)</f>
        <v>9720008</v>
      </c>
      <c r="E807" s="282">
        <f>ROUND(BY62,0)</f>
        <v>938930</v>
      </c>
      <c r="F807" s="282">
        <f>ROUND(BY63,0)</f>
        <v>0</v>
      </c>
      <c r="G807" s="282">
        <f>ROUND(BY64,0)</f>
        <v>28587</v>
      </c>
      <c r="H807" s="282">
        <f>ROUND(BY65,0)</f>
        <v>2763</v>
      </c>
      <c r="I807" s="282">
        <f>ROUND(BY66,0)</f>
        <v>2104775</v>
      </c>
      <c r="J807" s="282">
        <f>ROUND(BY67,0)</f>
        <v>174329</v>
      </c>
      <c r="K807" s="282">
        <f>ROUND(BY68,0)</f>
        <v>763</v>
      </c>
      <c r="L807" s="282">
        <f>ROUND(BY70,0)</f>
        <v>5030</v>
      </c>
      <c r="M807" s="282">
        <f>ROUND(BY71,0)</f>
        <v>13168102</v>
      </c>
      <c r="N807" s="282"/>
      <c r="O807" s="282"/>
      <c r="P807" s="282">
        <f>IF(BY77&gt;0,ROUND(BY77,0),0)</f>
        <v>0</v>
      </c>
      <c r="Q807" s="282">
        <f>IF(BY78&gt;0,ROUND(BY78,0),0)</f>
        <v>2728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tal*159*8730*A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tal*159*8740*A</v>
      </c>
      <c r="B809" s="282"/>
      <c r="C809" s="285">
        <f>ROUND(CA60,2)</f>
        <v>11.94</v>
      </c>
      <c r="D809" s="282">
        <f>ROUND(CA61,0)</f>
        <v>979309</v>
      </c>
      <c r="E809" s="282">
        <f>ROUND(CA62,0)</f>
        <v>94599</v>
      </c>
      <c r="F809" s="282">
        <f>ROUND(CA63,0)</f>
        <v>0</v>
      </c>
      <c r="G809" s="282">
        <f>ROUND(CA64,0)</f>
        <v>2694</v>
      </c>
      <c r="H809" s="282">
        <f>ROUND(CA65,0)</f>
        <v>0</v>
      </c>
      <c r="I809" s="282">
        <f>ROUND(CA66,0)</f>
        <v>5154751</v>
      </c>
      <c r="J809" s="282">
        <f>ROUND(CA67,0)</f>
        <v>12245</v>
      </c>
      <c r="K809" s="282">
        <f>ROUND(CA68,0)</f>
        <v>0</v>
      </c>
      <c r="L809" s="282">
        <f>ROUND(CA70,0)</f>
        <v>500</v>
      </c>
      <c r="M809" s="282">
        <f>ROUND(CA71,0)</f>
        <v>6256098</v>
      </c>
      <c r="N809" s="282"/>
      <c r="O809" s="282"/>
      <c r="P809" s="282">
        <f>IF(CA77&gt;0,ROUND(CA77,0),0)</f>
        <v>0</v>
      </c>
      <c r="Q809" s="282">
        <f>IF(CA78&gt;0,ROUND(CA78,0),0)</f>
        <v>192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tal*159*8770*A</v>
      </c>
      <c r="B810" s="282"/>
      <c r="C810" s="285">
        <f>ROUND(CB60,2)</f>
        <v>2.39</v>
      </c>
      <c r="D810" s="282">
        <f>ROUND(CB61,0)</f>
        <v>228176</v>
      </c>
      <c r="E810" s="282">
        <f>ROUND(CB62,0)</f>
        <v>22041</v>
      </c>
      <c r="F810" s="282">
        <f>ROUND(CB63,0)</f>
        <v>23504</v>
      </c>
      <c r="G810" s="282">
        <f>ROUND(CB64,0)</f>
        <v>249</v>
      </c>
      <c r="H810" s="282">
        <f>ROUND(CB65,0)</f>
        <v>0</v>
      </c>
      <c r="I810" s="282">
        <f>ROUND(CB66,0)</f>
        <v>9823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287211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tal*159*8790*A</v>
      </c>
      <c r="B811" s="282"/>
      <c r="C811" s="285">
        <f>ROUND(CC60,2)</f>
        <v>23.57</v>
      </c>
      <c r="D811" s="282">
        <f>ROUND(CC61,0)</f>
        <v>2384620</v>
      </c>
      <c r="E811" s="282">
        <f>ROUND(CC62,0)</f>
        <v>230349</v>
      </c>
      <c r="F811" s="282">
        <f>ROUND(CC63,0)</f>
        <v>-74201</v>
      </c>
      <c r="G811" s="282">
        <f>ROUND(CC64,0)</f>
        <v>1264515</v>
      </c>
      <c r="H811" s="282">
        <f>ROUND(CC65,0)</f>
        <v>605</v>
      </c>
      <c r="I811" s="282">
        <f>ROUND(CC66,0)</f>
        <v>-177969</v>
      </c>
      <c r="J811" s="282">
        <f>ROUND(CC67,0)</f>
        <v>263552</v>
      </c>
      <c r="K811" s="282">
        <f>ROUND(CC68,0)</f>
        <v>0</v>
      </c>
      <c r="L811" s="282">
        <f>ROUND(CC70,0)</f>
        <v>25384640</v>
      </c>
      <c r="M811" s="282">
        <f>ROUND(CC71,0)</f>
        <v>130823012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tal*159*9000*A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20769324</v>
      </c>
      <c r="W812" s="180">
        <f>ROUND(CD71,0)</f>
        <v>20769324</v>
      </c>
      <c r="X812" s="282">
        <f>ROUND(CE73,0)</f>
        <v>1348710294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2">SUM(C733:C812)</f>
        <v>2364.0300000000011</v>
      </c>
      <c r="D814" s="180">
        <f t="shared" si="22"/>
        <v>203740220</v>
      </c>
      <c r="E814" s="180">
        <f t="shared" si="22"/>
        <v>19680832</v>
      </c>
      <c r="F814" s="180">
        <f t="shared" si="22"/>
        <v>8301096</v>
      </c>
      <c r="G814" s="180">
        <f t="shared" si="22"/>
        <v>91047958</v>
      </c>
      <c r="H814" s="180">
        <f t="shared" si="22"/>
        <v>3068337</v>
      </c>
      <c r="I814" s="180">
        <f t="shared" si="22"/>
        <v>39526639</v>
      </c>
      <c r="J814" s="180">
        <f t="shared" si="22"/>
        <v>11973897</v>
      </c>
      <c r="K814" s="180">
        <f t="shared" si="22"/>
        <v>4784629</v>
      </c>
      <c r="L814" s="180">
        <f>SUM(L733:L812)+SUM(U733:U812)</f>
        <v>31938064</v>
      </c>
      <c r="M814" s="180">
        <f>SUM(M733:M812)+SUM(W733:W812)</f>
        <v>525870620</v>
      </c>
      <c r="N814" s="180">
        <f t="shared" ref="N814:Z814" si="23">SUM(N733:N812)</f>
        <v>286032</v>
      </c>
      <c r="O814" s="180">
        <f t="shared" si="23"/>
        <v>752783034</v>
      </c>
      <c r="P814" s="180">
        <f t="shared" si="23"/>
        <v>471727</v>
      </c>
      <c r="Q814" s="180">
        <f t="shared" si="23"/>
        <v>132393</v>
      </c>
      <c r="R814" s="180">
        <f t="shared" si="23"/>
        <v>993374</v>
      </c>
      <c r="S814" s="180">
        <f t="shared" si="23"/>
        <v>839</v>
      </c>
      <c r="T814" s="263">
        <f t="shared" si="23"/>
        <v>0</v>
      </c>
      <c r="U814" s="180">
        <f t="shared" si="23"/>
        <v>0</v>
      </c>
      <c r="V814" s="180">
        <f t="shared" si="23"/>
        <v>20769324</v>
      </c>
      <c r="W814" s="180">
        <f t="shared" si="23"/>
        <v>20769324</v>
      </c>
      <c r="X814" s="180">
        <f t="shared" si="23"/>
        <v>1348710294</v>
      </c>
      <c r="Y814" s="180">
        <f t="shared" si="23"/>
        <v>0</v>
      </c>
      <c r="Z814" s="180">
        <f t="shared" si="23"/>
        <v>235488184</v>
      </c>
    </row>
    <row r="815" spans="1:26" ht="12.65" customHeight="1" x14ac:dyDescent="0.35">
      <c r="B815" s="180" t="s">
        <v>1005</v>
      </c>
      <c r="C815" s="263">
        <f>CE60</f>
        <v>2364.0300000000007</v>
      </c>
      <c r="D815" s="180">
        <f>CE61</f>
        <v>203740222.29000002</v>
      </c>
      <c r="E815" s="180">
        <f>CE62</f>
        <v>19680832</v>
      </c>
      <c r="F815" s="180">
        <f>CE63</f>
        <v>8301093</v>
      </c>
      <c r="G815" s="180">
        <f>CE64</f>
        <v>91047959.579999983</v>
      </c>
      <c r="H815" s="240">
        <f>CE65</f>
        <v>3068338.23</v>
      </c>
      <c r="I815" s="240">
        <f>CE66</f>
        <v>39526636.919999994</v>
      </c>
      <c r="J815" s="240">
        <f>CE67</f>
        <v>11973897</v>
      </c>
      <c r="K815" s="240">
        <f>CE68</f>
        <v>4784629.8600000013</v>
      </c>
      <c r="L815" s="240">
        <f>CE70</f>
        <v>31938063.450000003</v>
      </c>
      <c r="M815" s="240">
        <f>CE71</f>
        <v>525870618.51919156</v>
      </c>
      <c r="N815" s="180">
        <f>CE76</f>
        <v>456936.56000000011</v>
      </c>
      <c r="O815" s="180">
        <f>CE74</f>
        <v>752783032.43000007</v>
      </c>
      <c r="P815" s="180">
        <f>CE77</f>
        <v>471726.00000000006</v>
      </c>
      <c r="Q815" s="180">
        <f>CE78</f>
        <v>132392.63130006814</v>
      </c>
      <c r="R815" s="180">
        <f>CE79</f>
        <v>993375.00000000012</v>
      </c>
      <c r="S815" s="180">
        <f>CE80</f>
        <v>840.15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235748454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203740222.29000029</v>
      </c>
      <c r="G816" s="240">
        <f>C379</f>
        <v>19680834.810000014</v>
      </c>
      <c r="H816" s="240">
        <f>C380</f>
        <v>8301092.9999999991</v>
      </c>
      <c r="I816" s="240">
        <f>C381</f>
        <v>91047959.580000088</v>
      </c>
      <c r="J816" s="240">
        <f>C382</f>
        <v>3068338.2300000009</v>
      </c>
      <c r="K816" s="240">
        <f>C383</f>
        <v>39526636.920000017</v>
      </c>
      <c r="L816" s="240">
        <f>C384+C385+C386+C388</f>
        <v>17886056.18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Providence St. Peter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H-159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413 Lilly Rd NE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Olympia, WA 98506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H-159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Providence St. Peter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Thurston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Medrice Coluccio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Helan Andrus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Daidre West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360-491-9480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360-493-4277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17702</v>
      </c>
      <c r="G23" s="21">
        <f>data!D111</f>
        <v>108362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2115</v>
      </c>
      <c r="G26" s="13">
        <f>data!D114</f>
        <v>5029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42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57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167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9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37</v>
      </c>
      <c r="E34" s="49" t="s">
        <v>291</v>
      </c>
      <c r="F34" s="24"/>
      <c r="G34" s="21">
        <f>data!E127</f>
        <v>330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18</v>
      </c>
      <c r="E36" s="49" t="s">
        <v>292</v>
      </c>
      <c r="F36" s="24"/>
      <c r="G36" s="21">
        <f>data!C128</f>
        <v>372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36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Providence St. Peter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8870</v>
      </c>
      <c r="C7" s="48">
        <f>data!B139</f>
        <v>64228</v>
      </c>
      <c r="D7" s="48">
        <f>data!B140</f>
        <v>197604.96895282404</v>
      </c>
      <c r="E7" s="48">
        <f>data!B141</f>
        <v>818261093.83000004</v>
      </c>
      <c r="F7" s="48">
        <f>data!B142</f>
        <v>392293300.42000002</v>
      </c>
      <c r="G7" s="48">
        <f>data!B141+data!B142</f>
        <v>1210554394.25</v>
      </c>
    </row>
    <row r="8" spans="1:13" ht="20.149999999999999" customHeight="1" x14ac:dyDescent="0.35">
      <c r="A8" s="23" t="s">
        <v>297</v>
      </c>
      <c r="B8" s="48">
        <f>data!C138</f>
        <v>3400</v>
      </c>
      <c r="C8" s="48">
        <f>data!C139</f>
        <v>19988</v>
      </c>
      <c r="D8" s="48">
        <f>data!C140</f>
        <v>79023.803040767263</v>
      </c>
      <c r="E8" s="48">
        <f>data!C141</f>
        <v>240079087.58999997</v>
      </c>
      <c r="F8" s="48">
        <f>data!C142</f>
        <v>156881219.48999998</v>
      </c>
      <c r="G8" s="48">
        <f>data!C141+data!C142</f>
        <v>396960307.07999992</v>
      </c>
    </row>
    <row r="9" spans="1:13" ht="20.149999999999999" customHeight="1" x14ac:dyDescent="0.35">
      <c r="A9" s="23" t="s">
        <v>1058</v>
      </c>
      <c r="B9" s="48">
        <f>data!D138</f>
        <v>5432</v>
      </c>
      <c r="C9" s="48">
        <f>data!D139</f>
        <v>24146.010000000009</v>
      </c>
      <c r="D9" s="48">
        <f>data!D140</f>
        <v>153045.2280064089</v>
      </c>
      <c r="E9" s="48">
        <f>data!D141</f>
        <v>356235898.39000005</v>
      </c>
      <c r="F9" s="48">
        <f>data!D142</f>
        <v>303831576.11000001</v>
      </c>
      <c r="G9" s="48">
        <f>data!D141+data!D142</f>
        <v>660067474.5</v>
      </c>
    </row>
    <row r="10" spans="1:13" ht="20.149999999999999" customHeight="1" x14ac:dyDescent="0.35">
      <c r="A10" s="111" t="s">
        <v>203</v>
      </c>
      <c r="B10" s="48">
        <f>data!E138</f>
        <v>17702</v>
      </c>
      <c r="C10" s="48">
        <f>data!E139</f>
        <v>108362.01000000001</v>
      </c>
      <c r="D10" s="48">
        <f>data!E140</f>
        <v>429674.00000000023</v>
      </c>
      <c r="E10" s="48">
        <f>data!E141</f>
        <v>1414576079.8100002</v>
      </c>
      <c r="F10" s="48">
        <f>data!E142</f>
        <v>853006096.01999998</v>
      </c>
      <c r="G10" s="48">
        <f>data!E141+data!E142</f>
        <v>2267582175.8299999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Providence St. Peter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15962390.239999998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16903.150000000001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-301302.62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4101429.5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1354062.8799999997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21133483.149999999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1442220.4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4571026.32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6013246.7200000007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10934.68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10934.68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207341.39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20289426.629999999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20496768.02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244640.28999999998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1310021.24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1554661.53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Providence St. Peter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3679313.69</v>
      </c>
      <c r="D7" s="21">
        <f>data!C195</f>
        <v>0</v>
      </c>
      <c r="E7" s="21">
        <f>data!D195</f>
        <v>0</v>
      </c>
      <c r="F7" s="21">
        <f>data!E195</f>
        <v>3679313.69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4959465.5</v>
      </c>
      <c r="D8" s="21">
        <f>data!C196</f>
        <v>0</v>
      </c>
      <c r="E8" s="21">
        <f>data!D196</f>
        <v>0</v>
      </c>
      <c r="F8" s="21">
        <f>data!E196</f>
        <v>4959465.5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182438375.30000001</v>
      </c>
      <c r="D9" s="21">
        <f>data!C197</f>
        <v>761363.31</v>
      </c>
      <c r="E9" s="21">
        <f>data!D197</f>
        <v>0</v>
      </c>
      <c r="F9" s="21">
        <f>data!E197</f>
        <v>183199738.61000001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44093977.289999999</v>
      </c>
      <c r="D11" s="21">
        <f>data!C199</f>
        <v>7350.39</v>
      </c>
      <c r="E11" s="21">
        <f>data!D199</f>
        <v>0</v>
      </c>
      <c r="F11" s="21">
        <f>data!E199</f>
        <v>44101327.68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117458893.18000001</v>
      </c>
      <c r="D12" s="21">
        <f>data!C200</f>
        <v>4441109.0399999991</v>
      </c>
      <c r="E12" s="21">
        <f>data!D200</f>
        <v>-161088.39000000001</v>
      </c>
      <c r="F12" s="21">
        <f>data!E200</f>
        <v>122061090.61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1558898</v>
      </c>
      <c r="D14" s="21">
        <f>data!C202</f>
        <v>0</v>
      </c>
      <c r="E14" s="21">
        <f>data!D202</f>
        <v>0</v>
      </c>
      <c r="F14" s="21">
        <f>data!E202</f>
        <v>1558898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13440547.59</v>
      </c>
      <c r="D15" s="21">
        <f>data!C203</f>
        <v>-5208837.25</v>
      </c>
      <c r="E15" s="21">
        <f>data!D203</f>
        <v>-11992285.169999994</v>
      </c>
      <c r="F15" s="21">
        <f>data!E203</f>
        <v>20223995.509999994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367629470.55000001</v>
      </c>
      <c r="D16" s="21">
        <f>data!C204</f>
        <v>985.48999999929219</v>
      </c>
      <c r="E16" s="21">
        <f>data!D204</f>
        <v>-12153373.559999995</v>
      </c>
      <c r="F16" s="21">
        <f>data!E204</f>
        <v>379783829.60000002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109949503.02</v>
      </c>
      <c r="D25" s="21">
        <f>data!C210</f>
        <v>7310444.6699999999</v>
      </c>
      <c r="E25" s="21">
        <f>data!D210</f>
        <v>0</v>
      </c>
      <c r="F25" s="21">
        <f>data!E210</f>
        <v>117259947.69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42533084.520000003</v>
      </c>
      <c r="D27" s="21">
        <f>data!C212</f>
        <v>339865.33999999997</v>
      </c>
      <c r="E27" s="21">
        <f>data!D212</f>
        <v>0</v>
      </c>
      <c r="F27" s="21">
        <f>data!E212</f>
        <v>42872949.860000007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108783600.8</v>
      </c>
      <c r="D28" s="21">
        <f>data!C213</f>
        <v>3864267.5900000008</v>
      </c>
      <c r="E28" s="21">
        <f>data!D213</f>
        <v>-1934.6599999984362</v>
      </c>
      <c r="F28" s="21">
        <f>data!E213</f>
        <v>112649803.05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5737917.9199999999</v>
      </c>
      <c r="D30" s="21">
        <f>data!C215</f>
        <v>158050.40000000002</v>
      </c>
      <c r="E30" s="21">
        <f>data!D215</f>
        <v>0</v>
      </c>
      <c r="F30" s="21">
        <f>data!E215</f>
        <v>5895968.3200000003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267004106.25999996</v>
      </c>
      <c r="D32" s="21">
        <f>data!C217</f>
        <v>11672628.000000002</v>
      </c>
      <c r="E32" s="21">
        <f>data!D217</f>
        <v>-1934.6599999984362</v>
      </c>
      <c r="F32" s="21">
        <f>data!E217</f>
        <v>278678668.92000002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Providence St. Peter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7357368.3799999999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992195292.62000012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315957378.86000001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11671450.35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90581524.760000005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281168086.59999996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3724701.9299999978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1695298435.1199999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1300.8899999999999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13187671.120000001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11139120.449999997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24326791.57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1726982595.0699999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Providence St. Peter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13998.63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300207223.08000004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231448259.44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5167279.45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10341350.020000001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457779.98000000004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84739371.720000044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57549571.020000003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57549571.020000003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3679313.69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4959465.5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183199738.61000001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44101327.68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122061090.61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1558898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20223995.510000002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379783829.60000002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278678668.91999996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101105160.68000007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43107524.25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43107524.25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5256429.6500000004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5256429.6500000004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291758057.32000005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Providence St. Peter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18111394.650000002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20725445.030000001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44985537.489999995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83822377.170000002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473223.51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387888.48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27194306.16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28055418.149999999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28055418.149999999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179880261.99999976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179880261.99999976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291758057.31999975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Providence St. Peter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1414577123.6899993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853006096.01999962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2267583219.7099991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7357368.3799999999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1695298435.1199999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24326791.569999997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1726982595.0699999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540600624.63999915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57560702.559999987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57560702.559999987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598161327.19999909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221783249.69000009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21133483.150000017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8339336.9000000022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88534770.629999846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3418759.939999999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42768087.000000015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11672629.610000007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6013246.7200000007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10934.68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20496768.02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1554661.53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171996935.75488952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597722863.62488949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438463.57510960102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9093777.7899999991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9532241.3651096001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9532241.3651096001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Providence St. Peter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19985.213925230266</v>
      </c>
      <c r="D9" s="14">
        <f>data!D59</f>
        <v>0</v>
      </c>
      <c r="E9" s="14">
        <f>data!E59</f>
        <v>85240.408551733577</v>
      </c>
      <c r="F9" s="14">
        <f>data!F59</f>
        <v>0</v>
      </c>
      <c r="G9" s="14">
        <f>data!G59</f>
        <v>0</v>
      </c>
      <c r="H9" s="14">
        <f>data!H59</f>
        <v>3136.6014482664709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135.57999999999998</v>
      </c>
      <c r="D10" s="26">
        <f>data!D60</f>
        <v>0</v>
      </c>
      <c r="E10" s="26">
        <f>data!E60</f>
        <v>677.19999999999959</v>
      </c>
      <c r="F10" s="26">
        <f>data!F60</f>
        <v>0</v>
      </c>
      <c r="G10" s="26">
        <f>data!G60</f>
        <v>0</v>
      </c>
      <c r="H10" s="26">
        <f>data!H60</f>
        <v>31.43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16007825.92</v>
      </c>
      <c r="D11" s="14">
        <f>data!D61</f>
        <v>0</v>
      </c>
      <c r="E11" s="14">
        <f>data!E61</f>
        <v>67312874.710000008</v>
      </c>
      <c r="F11" s="14">
        <f>data!F61</f>
        <v>0</v>
      </c>
      <c r="G11" s="14">
        <f>data!G61</f>
        <v>0</v>
      </c>
      <c r="H11" s="14">
        <f>data!H61</f>
        <v>3653629.37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1525368</v>
      </c>
      <c r="D12" s="14">
        <f>data!D62</f>
        <v>0</v>
      </c>
      <c r="E12" s="14">
        <f>data!E62</f>
        <v>6414170</v>
      </c>
      <c r="F12" s="14">
        <f>data!F62</f>
        <v>0</v>
      </c>
      <c r="G12" s="14">
        <f>data!G62</f>
        <v>0</v>
      </c>
      <c r="H12" s="14">
        <f>data!H62</f>
        <v>348150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1744336.63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2045127.9200000002</v>
      </c>
      <c r="D14" s="14">
        <f>data!D64</f>
        <v>0</v>
      </c>
      <c r="E14" s="14">
        <f>data!E64</f>
        <v>10513182.749999994</v>
      </c>
      <c r="F14" s="14">
        <f>data!F64</f>
        <v>0</v>
      </c>
      <c r="G14" s="14">
        <f>data!G64</f>
        <v>33326.28</v>
      </c>
      <c r="H14" s="14">
        <f>data!H64</f>
        <v>43666.99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197.44</v>
      </c>
      <c r="D15" s="14">
        <f>data!D65</f>
        <v>0</v>
      </c>
      <c r="E15" s="14">
        <f>data!E65</f>
        <v>3731.7999999999997</v>
      </c>
      <c r="F15" s="14">
        <f>data!F65</f>
        <v>0</v>
      </c>
      <c r="G15" s="14">
        <f>data!G65</f>
        <v>0</v>
      </c>
      <c r="H15" s="14">
        <f>data!H65</f>
        <v>419.16999999999996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356117.13</v>
      </c>
      <c r="D16" s="14">
        <f>data!D66</f>
        <v>0</v>
      </c>
      <c r="E16" s="14">
        <f>data!E66</f>
        <v>3004140.2899999996</v>
      </c>
      <c r="F16" s="14">
        <f>data!F66</f>
        <v>0</v>
      </c>
      <c r="G16" s="14">
        <f>data!G66</f>
        <v>46.76</v>
      </c>
      <c r="H16" s="14">
        <f>data!H66</f>
        <v>398024.34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605822</v>
      </c>
      <c r="D17" s="14">
        <f>data!D67</f>
        <v>0</v>
      </c>
      <c r="E17" s="14">
        <f>data!E67</f>
        <v>2002837</v>
      </c>
      <c r="F17" s="14">
        <f>data!F67</f>
        <v>0</v>
      </c>
      <c r="G17" s="14">
        <f>data!G67</f>
        <v>242764</v>
      </c>
      <c r="H17" s="14">
        <f>data!H67</f>
        <v>329146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5281.22</v>
      </c>
      <c r="D18" s="14">
        <f>data!D68</f>
        <v>0</v>
      </c>
      <c r="E18" s="14">
        <f>data!E68</f>
        <v>18252.599999999999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99745.040000000008</v>
      </c>
      <c r="D19" s="14">
        <f>data!D69</f>
        <v>0</v>
      </c>
      <c r="E19" s="14">
        <f>data!E69</f>
        <v>246556.55</v>
      </c>
      <c r="F19" s="14">
        <f>data!F69</f>
        <v>0</v>
      </c>
      <c r="G19" s="14">
        <f>data!G69</f>
        <v>0</v>
      </c>
      <c r="H19" s="14">
        <f>data!H69</f>
        <v>15769.64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-514528.03</v>
      </c>
      <c r="F20" s="14">
        <f>-data!F70</f>
        <v>0</v>
      </c>
      <c r="G20" s="14">
        <f>-data!G70</f>
        <v>0</v>
      </c>
      <c r="H20" s="14">
        <f>-data!H70</f>
        <v>-90461.04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20645484.670000002</v>
      </c>
      <c r="D21" s="14">
        <f>data!D71</f>
        <v>0</v>
      </c>
      <c r="E21" s="14">
        <f>data!E71</f>
        <v>90745554.299999997</v>
      </c>
      <c r="F21" s="14">
        <f>data!F71</f>
        <v>0</v>
      </c>
      <c r="G21" s="14">
        <f>data!G71</f>
        <v>276137.03999999998</v>
      </c>
      <c r="H21" s="14">
        <f>data!H71</f>
        <v>4698344.47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16722708</v>
      </c>
      <c r="D23" s="48">
        <f>+data!M669</f>
        <v>0</v>
      </c>
      <c r="E23" s="48">
        <f>+data!M670</f>
        <v>76954439</v>
      </c>
      <c r="F23" s="48">
        <f>+data!M671</f>
        <v>0</v>
      </c>
      <c r="G23" s="48">
        <f>+data!M672</f>
        <v>1884074</v>
      </c>
      <c r="H23" s="48">
        <f>+data!M673</f>
        <v>5133613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107693518.31</v>
      </c>
      <c r="D24" s="14">
        <f>data!D73</f>
        <v>0</v>
      </c>
      <c r="E24" s="14">
        <f>data!E73</f>
        <v>417248742.19000047</v>
      </c>
      <c r="F24" s="14">
        <f>data!F73</f>
        <v>0</v>
      </c>
      <c r="G24" s="14">
        <f>data!G73</f>
        <v>0</v>
      </c>
      <c r="H24" s="14">
        <f>data!H73</f>
        <v>16836178.009999998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396174</v>
      </c>
      <c r="D25" s="14">
        <f>data!D74</f>
        <v>0</v>
      </c>
      <c r="E25" s="14">
        <f>data!E74</f>
        <v>33550251.129999999</v>
      </c>
      <c r="F25" s="14">
        <f>data!F74</f>
        <v>0</v>
      </c>
      <c r="G25" s="14">
        <f>data!G74</f>
        <v>0</v>
      </c>
      <c r="H25" s="14">
        <f>data!H74</f>
        <v>128078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108089692.31</v>
      </c>
      <c r="D26" s="14">
        <f>data!D75</f>
        <v>0</v>
      </c>
      <c r="E26" s="14">
        <f>data!E75</f>
        <v>450798993.32000047</v>
      </c>
      <c r="F26" s="14">
        <f>data!F75</f>
        <v>0</v>
      </c>
      <c r="G26" s="14">
        <f>data!G75</f>
        <v>0</v>
      </c>
      <c r="H26" s="14">
        <f>data!H75</f>
        <v>16964256.009999998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23715.499999999996</v>
      </c>
      <c r="D28" s="14">
        <f>data!D76</f>
        <v>0</v>
      </c>
      <c r="E28" s="14">
        <f>data!E76</f>
        <v>78403.040000000037</v>
      </c>
      <c r="F28" s="14">
        <f>data!F76</f>
        <v>0</v>
      </c>
      <c r="G28" s="14">
        <f>data!G76</f>
        <v>9503.24</v>
      </c>
      <c r="H28" s="14">
        <f>data!H76</f>
        <v>12884.749999999995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966130.17225136748</v>
      </c>
      <c r="F29" s="14">
        <f>data!F77</f>
        <v>0</v>
      </c>
      <c r="G29" s="14">
        <f>data!G77</f>
        <v>0</v>
      </c>
      <c r="H29" s="14">
        <f>data!H77</f>
        <v>36356.95692297908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327124.2864235462</v>
      </c>
      <c r="D30" s="14">
        <f>data!D78</f>
        <v>0</v>
      </c>
      <c r="E30" s="14">
        <f>data!E78</f>
        <v>1081467.3320586439</v>
      </c>
      <c r="F30" s="14">
        <f>data!F78</f>
        <v>0</v>
      </c>
      <c r="G30" s="14">
        <f>data!G78</f>
        <v>131084.75906945675</v>
      </c>
      <c r="H30" s="14">
        <f>data!H78</f>
        <v>177728.2641941256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490378.04910129419</v>
      </c>
      <c r="D31" s="14">
        <f>data!D79</f>
        <v>0</v>
      </c>
      <c r="E31" s="14">
        <f>data!E79</f>
        <v>2045171.2476624148</v>
      </c>
      <c r="F31" s="14">
        <f>data!F79</f>
        <v>0</v>
      </c>
      <c r="G31" s="14">
        <f>data!G79</f>
        <v>0</v>
      </c>
      <c r="H31" s="14">
        <f>data!H79</f>
        <v>76962.923927845011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101.86000000000001</v>
      </c>
      <c r="D32" s="84">
        <f>data!D80</f>
        <v>0</v>
      </c>
      <c r="E32" s="84">
        <f>data!E80</f>
        <v>437.53999999999996</v>
      </c>
      <c r="F32" s="84">
        <f>data!F80</f>
        <v>0</v>
      </c>
      <c r="G32" s="84">
        <f>data!G80</f>
        <v>0</v>
      </c>
      <c r="H32" s="84">
        <f>data!H80</f>
        <v>15.01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Providence St. Peter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5029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2115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16.059999999999999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0.01</v>
      </c>
      <c r="I42" s="26">
        <f>data!P60</f>
        <v>138.14999999999998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2106981.0099999998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817.72</v>
      </c>
      <c r="I43" s="14">
        <f>data!P61</f>
        <v>14069059.6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200772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78</v>
      </c>
      <c r="I44" s="14">
        <f>data!P62</f>
        <v>1340625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419809.26000000013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7612.5</v>
      </c>
      <c r="I45" s="14">
        <f>data!P63</f>
        <v>2432928.23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126970.60999999999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8995796.0699999984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474.86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63567.820000000007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52138.270000000004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2082161.0899999999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66027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767830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1260502.44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19819.52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105.6</v>
      </c>
      <c r="I51" s="14">
        <f>data!P69</f>
        <v>158705.99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2992992.53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8613.82</v>
      </c>
      <c r="I53" s="14">
        <f>data!P71</f>
        <v>31171176.239999998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2080659</v>
      </c>
      <c r="D55" s="48">
        <f>+data!M676</f>
        <v>240649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3120</v>
      </c>
      <c r="I55" s="48">
        <f>+data!M681</f>
        <v>21450043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10220560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133929212.42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547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164813360.05999997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10221107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298742572.47999996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2584.69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30057.47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21905.372489374498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35652.416009617154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414603.46294394589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46370.809308445721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13.33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0.01</v>
      </c>
      <c r="I64" s="26">
        <f>data!P80</f>
        <v>51.74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Providence St. Peter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107.7</v>
      </c>
      <c r="D74" s="26">
        <f>data!R60</f>
        <v>7.2200000000000006</v>
      </c>
      <c r="E74" s="26">
        <f>data!S60</f>
        <v>31.779999999999998</v>
      </c>
      <c r="F74" s="26">
        <f>data!T60</f>
        <v>25.619999999999997</v>
      </c>
      <c r="G74" s="26">
        <f>data!U60</f>
        <v>79.960000000000008</v>
      </c>
      <c r="H74" s="26">
        <f>data!V60</f>
        <v>51.259999999999991</v>
      </c>
      <c r="I74" s="26">
        <f>data!W60</f>
        <v>9.17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12668564.880000003</v>
      </c>
      <c r="D75" s="14">
        <f>data!R61</f>
        <v>510050</v>
      </c>
      <c r="E75" s="14">
        <f>data!S61</f>
        <v>1640726.25</v>
      </c>
      <c r="F75" s="14">
        <f>data!T61</f>
        <v>3450101.7</v>
      </c>
      <c r="G75" s="14">
        <f>data!U61</f>
        <v>6107863.6099999994</v>
      </c>
      <c r="H75" s="14">
        <f>data!V61</f>
        <v>5547269.3600000022</v>
      </c>
      <c r="I75" s="14">
        <f>data!W61</f>
        <v>964131.64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1207174</v>
      </c>
      <c r="D76" s="14">
        <f>data!R62</f>
        <v>48602</v>
      </c>
      <c r="E76" s="14">
        <f>data!S62</f>
        <v>156343</v>
      </c>
      <c r="F76" s="14">
        <f>data!T62</f>
        <v>328756</v>
      </c>
      <c r="G76" s="14">
        <f>data!U62</f>
        <v>582012</v>
      </c>
      <c r="H76" s="14">
        <f>data!V62</f>
        <v>528593</v>
      </c>
      <c r="I76" s="14">
        <f>data!W62</f>
        <v>91871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108154.95999999999</v>
      </c>
      <c r="E77" s="14">
        <f>data!S63</f>
        <v>0</v>
      </c>
      <c r="F77" s="14">
        <f>data!T63</f>
        <v>0</v>
      </c>
      <c r="G77" s="14">
        <f>data!U63</f>
        <v>111399.76000000002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1092628.5899999999</v>
      </c>
      <c r="D78" s="14">
        <f>data!R64</f>
        <v>141072.02000000002</v>
      </c>
      <c r="E78" s="14">
        <f>data!S64</f>
        <v>18710296.319999989</v>
      </c>
      <c r="F78" s="14">
        <f>data!T64</f>
        <v>1355033.03</v>
      </c>
      <c r="G78" s="14">
        <f>data!U64</f>
        <v>7798138</v>
      </c>
      <c r="H78" s="14">
        <f>data!V64</f>
        <v>12780107.74</v>
      </c>
      <c r="I78" s="14">
        <f>data!W64</f>
        <v>102629.94999999998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557.72</v>
      </c>
      <c r="D79" s="14">
        <f>data!R65</f>
        <v>0</v>
      </c>
      <c r="E79" s="14">
        <f>data!S65</f>
        <v>128.88</v>
      </c>
      <c r="F79" s="14">
        <f>data!T65</f>
        <v>585.02</v>
      </c>
      <c r="G79" s="14">
        <f>data!U65</f>
        <v>2141.66</v>
      </c>
      <c r="H79" s="14">
        <f>data!V65</f>
        <v>713.84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119122.69000000003</v>
      </c>
      <c r="D80" s="14">
        <f>data!R66</f>
        <v>1197.8</v>
      </c>
      <c r="E80" s="14">
        <f>data!S66</f>
        <v>324480.25</v>
      </c>
      <c r="F80" s="14">
        <f>data!T66</f>
        <v>4357.92</v>
      </c>
      <c r="G80" s="14">
        <f>data!U66</f>
        <v>4646004.93</v>
      </c>
      <c r="H80" s="14">
        <f>data!V66</f>
        <v>130268.57</v>
      </c>
      <c r="I80" s="14">
        <f>data!W66</f>
        <v>15957.360000000002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330634</v>
      </c>
      <c r="D81" s="14">
        <f>data!R67</f>
        <v>21435</v>
      </c>
      <c r="E81" s="14">
        <f>data!S67</f>
        <v>432049</v>
      </c>
      <c r="F81" s="14">
        <f>data!T67</f>
        <v>90052</v>
      </c>
      <c r="G81" s="14">
        <f>data!U67</f>
        <v>270431</v>
      </c>
      <c r="H81" s="14">
        <f>data!V67</f>
        <v>216137</v>
      </c>
      <c r="I81" s="14">
        <f>data!W67</f>
        <v>35084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158142.24000000002</v>
      </c>
      <c r="F82" s="14">
        <f>data!T68</f>
        <v>0</v>
      </c>
      <c r="G82" s="14">
        <f>data!U68</f>
        <v>107074.29000000001</v>
      </c>
      <c r="H82" s="14">
        <f>data!V68</f>
        <v>101760.05999999995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18348.599999999999</v>
      </c>
      <c r="D83" s="14">
        <f>data!R69</f>
        <v>-9785.7000000000007</v>
      </c>
      <c r="E83" s="14">
        <f>data!S69</f>
        <v>11601.57</v>
      </c>
      <c r="F83" s="14">
        <f>data!T69</f>
        <v>11337.119999999999</v>
      </c>
      <c r="G83" s="14">
        <f>data!U69</f>
        <v>107228.32999999999</v>
      </c>
      <c r="H83" s="14">
        <f>data!V69</f>
        <v>65474.62000000001</v>
      </c>
      <c r="I83" s="14">
        <f>data!W69</f>
        <v>4601.04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-1184613.01</v>
      </c>
      <c r="H84" s="14">
        <f>-data!V70</f>
        <v>-12680.369999999999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15437030.480000002</v>
      </c>
      <c r="D85" s="14">
        <f>data!R71</f>
        <v>820726.08000000007</v>
      </c>
      <c r="E85" s="14">
        <f>data!S71</f>
        <v>21433767.509999987</v>
      </c>
      <c r="F85" s="14">
        <f>data!T71</f>
        <v>5240222.79</v>
      </c>
      <c r="G85" s="14">
        <f>data!U71</f>
        <v>18547680.569999997</v>
      </c>
      <c r="H85" s="14">
        <f>data!V71</f>
        <v>19357643.82</v>
      </c>
      <c r="I85" s="14">
        <f>data!W71</f>
        <v>1214274.9900000002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10845133</v>
      </c>
      <c r="D87" s="48">
        <f>+data!M683</f>
        <v>1131508</v>
      </c>
      <c r="E87" s="48">
        <f>+data!M684</f>
        <v>11545986</v>
      </c>
      <c r="F87" s="48">
        <f>+data!M685</f>
        <v>3405227</v>
      </c>
      <c r="G87" s="48">
        <f>+data!M686</f>
        <v>10438909</v>
      </c>
      <c r="H87" s="48">
        <f>+data!M687</f>
        <v>11420809</v>
      </c>
      <c r="I87" s="48">
        <f>+data!M688</f>
        <v>797926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14357955</v>
      </c>
      <c r="D88" s="14">
        <f>data!R73</f>
        <v>18401538</v>
      </c>
      <c r="E88" s="14">
        <f>data!S73</f>
        <v>52009990.509999998</v>
      </c>
      <c r="F88" s="14">
        <f>data!T73</f>
        <v>16652074.810000001</v>
      </c>
      <c r="G88" s="14">
        <f>data!U73</f>
        <v>112953202.91</v>
      </c>
      <c r="H88" s="14">
        <f>data!V73</f>
        <v>125044086.85999998</v>
      </c>
      <c r="I88" s="14">
        <f>data!W73</f>
        <v>5101398.1199999992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20535396</v>
      </c>
      <c r="D89" s="14">
        <f>data!R74</f>
        <v>19654158</v>
      </c>
      <c r="E89" s="14">
        <f>data!S74</f>
        <v>62571969.580000006</v>
      </c>
      <c r="F89" s="14">
        <f>data!T74</f>
        <v>4033388.42</v>
      </c>
      <c r="G89" s="14">
        <f>data!U74</f>
        <v>79787986.409999996</v>
      </c>
      <c r="H89" s="14">
        <f>data!V74</f>
        <v>129597285.28000002</v>
      </c>
      <c r="I89" s="14">
        <f>data!W74</f>
        <v>6134437.9999999981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34893351</v>
      </c>
      <c r="D90" s="14">
        <f>data!R75</f>
        <v>38055696</v>
      </c>
      <c r="E90" s="14">
        <f>data!S75</f>
        <v>114581960.09</v>
      </c>
      <c r="F90" s="14">
        <f>data!T75</f>
        <v>20685463.23</v>
      </c>
      <c r="G90" s="14">
        <f>data!U75</f>
        <v>192741189.31999999</v>
      </c>
      <c r="H90" s="14">
        <f>data!V75</f>
        <v>254641372.13999999</v>
      </c>
      <c r="I90" s="14">
        <f>data!W75</f>
        <v>11235836.119999997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12942.980000000001</v>
      </c>
      <c r="D92" s="14">
        <f>data!R76</f>
        <v>839.09</v>
      </c>
      <c r="E92" s="14">
        <f>data!S76</f>
        <v>16912.990000000002</v>
      </c>
      <c r="F92" s="14">
        <f>data!T76</f>
        <v>3525.19</v>
      </c>
      <c r="G92" s="14">
        <f>data!U76</f>
        <v>10586.29</v>
      </c>
      <c r="H92" s="14">
        <f>data!V76</f>
        <v>8460.880000000001</v>
      </c>
      <c r="I92" s="14">
        <f>data!W76</f>
        <v>1373.38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178531.4708395029</v>
      </c>
      <c r="D94" s="14">
        <f>data!R78</f>
        <v>11574.148447012858</v>
      </c>
      <c r="E94" s="14">
        <f>data!S78</f>
        <v>233292.56330410804</v>
      </c>
      <c r="F94" s="14">
        <f>data!T78</f>
        <v>48625.382693066604</v>
      </c>
      <c r="G94" s="14">
        <f>data!U78</f>
        <v>146024.01645011589</v>
      </c>
      <c r="H94" s="14">
        <f>data!V78</f>
        <v>116706.76698847819</v>
      </c>
      <c r="I94" s="14">
        <f>data!W78</f>
        <v>18943.979780665388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79.05</v>
      </c>
      <c r="D96" s="84">
        <f>data!R80</f>
        <v>6.07</v>
      </c>
      <c r="E96" s="84">
        <f>data!S80</f>
        <v>0</v>
      </c>
      <c r="F96" s="84">
        <f>data!T80</f>
        <v>21.06</v>
      </c>
      <c r="G96" s="84">
        <f>data!U80</f>
        <v>0.01</v>
      </c>
      <c r="H96" s="84">
        <f>data!V80</f>
        <v>9.9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Providence St. Peter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13.96</v>
      </c>
      <c r="D106" s="26">
        <f>data!Y60</f>
        <v>73.960000000000036</v>
      </c>
      <c r="E106" s="26">
        <f>data!Z60</f>
        <v>0</v>
      </c>
      <c r="F106" s="26">
        <f>data!AA60</f>
        <v>5.93</v>
      </c>
      <c r="G106" s="26">
        <f>data!AB60</f>
        <v>56.410000000000004</v>
      </c>
      <c r="H106" s="26">
        <f>data!AC60</f>
        <v>59.410000000000004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1421130.6199999999</v>
      </c>
      <c r="D107" s="14">
        <f>data!Y61</f>
        <v>7099515.549999997</v>
      </c>
      <c r="E107" s="14">
        <f>data!Z61</f>
        <v>0</v>
      </c>
      <c r="F107" s="14">
        <f>data!AA61</f>
        <v>677496.47000000009</v>
      </c>
      <c r="G107" s="14">
        <f>data!AB61</f>
        <v>6679843.21</v>
      </c>
      <c r="H107" s="14">
        <f>data!AC61</f>
        <v>5513401.5899999999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135418</v>
      </c>
      <c r="D108" s="14">
        <f>data!Y62</f>
        <v>676505</v>
      </c>
      <c r="E108" s="14">
        <f>data!Z62</f>
        <v>0</v>
      </c>
      <c r="F108" s="14">
        <f>data!AA62</f>
        <v>64558</v>
      </c>
      <c r="G108" s="14">
        <f>data!AB62</f>
        <v>636515</v>
      </c>
      <c r="H108" s="14">
        <f>data!AC62</f>
        <v>525366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678094.78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14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475955.75999999995</v>
      </c>
      <c r="D110" s="14">
        <f>data!Y64</f>
        <v>327748.64999999997</v>
      </c>
      <c r="E110" s="14">
        <f>data!Z64</f>
        <v>2300</v>
      </c>
      <c r="F110" s="14">
        <f>data!AA64</f>
        <v>845719.99</v>
      </c>
      <c r="G110" s="14">
        <f>data!AB64</f>
        <v>14772216.069999998</v>
      </c>
      <c r="H110" s="14">
        <f>data!AC64</f>
        <v>1411523.59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3514.62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62.36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97327.71</v>
      </c>
      <c r="D112" s="14">
        <f>data!Y66</f>
        <v>786367.49</v>
      </c>
      <c r="E112" s="14">
        <f>data!Z66</f>
        <v>57347.51</v>
      </c>
      <c r="F112" s="14">
        <f>data!AA66</f>
        <v>35840.559999999998</v>
      </c>
      <c r="G112" s="14">
        <f>data!AB66</f>
        <v>147947.92000000001</v>
      </c>
      <c r="H112" s="14">
        <f>data!AC66</f>
        <v>55673.24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32101</v>
      </c>
      <c r="D113" s="14">
        <f>data!Y67</f>
        <v>307293</v>
      </c>
      <c r="E113" s="14">
        <f>data!Z67</f>
        <v>0</v>
      </c>
      <c r="F113" s="14">
        <f>data!AA67</f>
        <v>83192</v>
      </c>
      <c r="G113" s="14">
        <f>data!AB67</f>
        <v>162591</v>
      </c>
      <c r="H113" s="14">
        <f>data!AC67</f>
        <v>30022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531437.06000000006</v>
      </c>
      <c r="E114" s="14">
        <f>data!Z68</f>
        <v>0</v>
      </c>
      <c r="F114" s="14">
        <f>data!AA68</f>
        <v>0</v>
      </c>
      <c r="G114" s="14">
        <f>data!AB68</f>
        <v>661342.71000000008</v>
      </c>
      <c r="H114" s="14">
        <f>data!AC68</f>
        <v>279358.69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5661.18</v>
      </c>
      <c r="D115" s="14">
        <f>data!Y69</f>
        <v>24262.449999999997</v>
      </c>
      <c r="E115" s="14">
        <f>data!Z69</f>
        <v>0</v>
      </c>
      <c r="F115" s="14">
        <f>data!AA69</f>
        <v>1700.58</v>
      </c>
      <c r="G115" s="14">
        <f>data!AB69</f>
        <v>27212.52</v>
      </c>
      <c r="H115" s="14">
        <f>data!AC69</f>
        <v>24027.440000000002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-9600</v>
      </c>
      <c r="E116" s="14">
        <f>-data!Z70</f>
        <v>0</v>
      </c>
      <c r="F116" s="14">
        <f>-data!AA70</f>
        <v>0</v>
      </c>
      <c r="G116" s="14">
        <f>-data!AB70</f>
        <v>-40131.19000000001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2167594.27</v>
      </c>
      <c r="D117" s="14">
        <f>data!Y71</f>
        <v>10425138.599999996</v>
      </c>
      <c r="E117" s="14">
        <f>data!Z71</f>
        <v>59647.51</v>
      </c>
      <c r="F117" s="14">
        <f>data!AA71</f>
        <v>1708507.6</v>
      </c>
      <c r="G117" s="14">
        <f>data!AB71</f>
        <v>23047537.239999998</v>
      </c>
      <c r="H117" s="14">
        <f>data!AC71</f>
        <v>7839448.9100000011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1978367</v>
      </c>
      <c r="D119" s="48">
        <f>+data!M690</f>
        <v>6684224</v>
      </c>
      <c r="E119" s="48">
        <f>+data!M691</f>
        <v>21895</v>
      </c>
      <c r="F119" s="48">
        <f>+data!M692</f>
        <v>1438949</v>
      </c>
      <c r="G119" s="48">
        <f>+data!M693</f>
        <v>10828561</v>
      </c>
      <c r="H119" s="48">
        <f>+data!M694</f>
        <v>3751266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34025164.529999994</v>
      </c>
      <c r="D120" s="14">
        <f>data!Y73</f>
        <v>14306801.670000002</v>
      </c>
      <c r="E120" s="14">
        <f>data!Z73</f>
        <v>0</v>
      </c>
      <c r="F120" s="14">
        <f>data!AA73</f>
        <v>3391561.8499999996</v>
      </c>
      <c r="G120" s="14">
        <f>data!AB73</f>
        <v>140654301.80000001</v>
      </c>
      <c r="H120" s="14">
        <f>data!AC73</f>
        <v>66514572.299999997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48186574.969999999</v>
      </c>
      <c r="D121" s="14">
        <f>data!Y74</f>
        <v>35703911.980000004</v>
      </c>
      <c r="E121" s="14">
        <f>data!Z74</f>
        <v>232651.14999999997</v>
      </c>
      <c r="F121" s="14">
        <f>data!AA74</f>
        <v>18137061.120000001</v>
      </c>
      <c r="G121" s="14">
        <f>data!AB74</f>
        <v>33287473.409999989</v>
      </c>
      <c r="H121" s="14">
        <f>data!AC74</f>
        <v>9608255.25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82211739.5</v>
      </c>
      <c r="D122" s="14">
        <f>data!Y75</f>
        <v>50010713.650000006</v>
      </c>
      <c r="E122" s="14">
        <f>data!Z75</f>
        <v>232651.14999999997</v>
      </c>
      <c r="F122" s="14">
        <f>data!AA75</f>
        <v>21528622.969999999</v>
      </c>
      <c r="G122" s="14">
        <f>data!AB75</f>
        <v>173941775.21000001</v>
      </c>
      <c r="H122" s="14">
        <f>data!AC75</f>
        <v>76122827.549999997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1256.6099999999997</v>
      </c>
      <c r="D124" s="14">
        <f>data!Y76</f>
        <v>12029.269999999999</v>
      </c>
      <c r="E124" s="14">
        <f>data!Z76</f>
        <v>0</v>
      </c>
      <c r="F124" s="14">
        <f>data!AA76</f>
        <v>3256.6400000000008</v>
      </c>
      <c r="G124" s="14">
        <f>data!AB76</f>
        <v>6364.79</v>
      </c>
      <c r="H124" s="14">
        <f>data!AC76</f>
        <v>1175.26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17333.290445602765</v>
      </c>
      <c r="D126" s="14">
        <f>data!Y78</f>
        <v>165928.03714643046</v>
      </c>
      <c r="E126" s="14">
        <f>data!Z78</f>
        <v>0</v>
      </c>
      <c r="F126" s="14">
        <f>data!AA78</f>
        <v>44921.086889940249</v>
      </c>
      <c r="G126" s="14">
        <f>data!AB78</f>
        <v>87793.948556248986</v>
      </c>
      <c r="H126" s="14">
        <f>data!AC78</f>
        <v>16211.173656981171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10.28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0.16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Providence St. Peter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69.11</v>
      </c>
      <c r="D138" s="26">
        <f>data!AF60</f>
        <v>0</v>
      </c>
      <c r="E138" s="26">
        <f>data!AG60</f>
        <v>129.99</v>
      </c>
      <c r="F138" s="26">
        <f>data!AH60</f>
        <v>0</v>
      </c>
      <c r="G138" s="26">
        <f>data!AI60</f>
        <v>0</v>
      </c>
      <c r="H138" s="26">
        <f>data!AJ60</f>
        <v>57.769999999999996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6971632.4200000009</v>
      </c>
      <c r="D139" s="14">
        <f>data!AF61</f>
        <v>0</v>
      </c>
      <c r="E139" s="14">
        <f>data!AG61</f>
        <v>13156669.730000002</v>
      </c>
      <c r="F139" s="14">
        <f>data!AH61</f>
        <v>0</v>
      </c>
      <c r="G139" s="14">
        <f>data!AI61</f>
        <v>0</v>
      </c>
      <c r="H139" s="14">
        <f>data!AJ61</f>
        <v>6573171.5199999996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664319</v>
      </c>
      <c r="D140" s="14">
        <f>data!AF62</f>
        <v>0</v>
      </c>
      <c r="E140" s="14">
        <f>data!AG62</f>
        <v>1253685</v>
      </c>
      <c r="F140" s="14">
        <f>data!AH62</f>
        <v>0</v>
      </c>
      <c r="G140" s="14">
        <f>data!AI62</f>
        <v>0</v>
      </c>
      <c r="H140" s="14">
        <f>data!AJ62</f>
        <v>626350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205687.49999999997</v>
      </c>
      <c r="D141" s="14">
        <f>data!AF63</f>
        <v>0</v>
      </c>
      <c r="E141" s="14">
        <f>data!AG63</f>
        <v>430104.52</v>
      </c>
      <c r="F141" s="14">
        <f>data!AH63</f>
        <v>0</v>
      </c>
      <c r="G141" s="14">
        <f>data!AI63</f>
        <v>0</v>
      </c>
      <c r="H141" s="14">
        <f>data!AJ63</f>
        <v>84000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66796.5</v>
      </c>
      <c r="D142" s="14">
        <f>data!AF64</f>
        <v>0</v>
      </c>
      <c r="E142" s="14">
        <f>data!AG64</f>
        <v>1961205.0800000003</v>
      </c>
      <c r="F142" s="14">
        <f>data!AH64</f>
        <v>0</v>
      </c>
      <c r="G142" s="14">
        <f>data!AI64</f>
        <v>0</v>
      </c>
      <c r="H142" s="14">
        <f>data!AJ64</f>
        <v>211866.41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1858.41</v>
      </c>
      <c r="D143" s="14">
        <f>data!AF65</f>
        <v>0</v>
      </c>
      <c r="E143" s="14">
        <f>data!AG65</f>
        <v>548.37000000000012</v>
      </c>
      <c r="F143" s="14">
        <f>data!AH65</f>
        <v>0</v>
      </c>
      <c r="G143" s="14">
        <f>data!AI65</f>
        <v>0</v>
      </c>
      <c r="H143" s="14">
        <f>data!AJ65</f>
        <v>32739.940000000006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24558.1</v>
      </c>
      <c r="D144" s="14">
        <f>data!AF66</f>
        <v>0</v>
      </c>
      <c r="E144" s="14">
        <f>data!AG66</f>
        <v>441387.63999999996</v>
      </c>
      <c r="F144" s="14">
        <f>data!AH66</f>
        <v>0</v>
      </c>
      <c r="G144" s="14">
        <f>data!AI66</f>
        <v>0</v>
      </c>
      <c r="H144" s="14">
        <f>data!AJ66</f>
        <v>342804.25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378387</v>
      </c>
      <c r="D145" s="14">
        <f>data!AF67</f>
        <v>0</v>
      </c>
      <c r="E145" s="14">
        <f>data!AG67</f>
        <v>394668</v>
      </c>
      <c r="F145" s="14">
        <f>data!AH67</f>
        <v>0</v>
      </c>
      <c r="G145" s="14">
        <f>data!AI67</f>
        <v>0</v>
      </c>
      <c r="H145" s="14">
        <f>data!AJ67</f>
        <v>508312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61030.049999999988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443491.93000000005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7387.06</v>
      </c>
      <c r="D147" s="14">
        <f>data!AF69</f>
        <v>0</v>
      </c>
      <c r="E147" s="14">
        <f>data!AG69</f>
        <v>84960.51</v>
      </c>
      <c r="F147" s="14">
        <f>data!AH69</f>
        <v>0</v>
      </c>
      <c r="G147" s="14">
        <f>data!AI69</f>
        <v>0</v>
      </c>
      <c r="H147" s="14">
        <f>data!AJ69</f>
        <v>179857.84000000005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-15997.41</v>
      </c>
      <c r="D148" s="14">
        <f>-data!AF70</f>
        <v>0</v>
      </c>
      <c r="E148" s="14">
        <f>-data!AG70</f>
        <v>-146122.35</v>
      </c>
      <c r="F148" s="14">
        <f>-data!AH70</f>
        <v>0</v>
      </c>
      <c r="G148" s="14">
        <f>-data!AI70</f>
        <v>0</v>
      </c>
      <c r="H148" s="14">
        <f>-data!AJ70</f>
        <v>-872203.75999999989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8365658.6299999999</v>
      </c>
      <c r="D149" s="14">
        <f>data!AF71</f>
        <v>0</v>
      </c>
      <c r="E149" s="14">
        <f>data!AG71</f>
        <v>17577106.500000004</v>
      </c>
      <c r="F149" s="14">
        <f>data!AH71</f>
        <v>0</v>
      </c>
      <c r="G149" s="14">
        <f>data!AI71</f>
        <v>0</v>
      </c>
      <c r="H149" s="14">
        <f>data!AJ71</f>
        <v>8130390.1300000008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6014877</v>
      </c>
      <c r="D151" s="48">
        <f>+data!M697</f>
        <v>0</v>
      </c>
      <c r="E151" s="48">
        <f>+data!M698</f>
        <v>14438263</v>
      </c>
      <c r="F151" s="48">
        <f>+data!M699</f>
        <v>0</v>
      </c>
      <c r="G151" s="48">
        <f>+data!M700</f>
        <v>0</v>
      </c>
      <c r="H151" s="48">
        <f>+data!M701</f>
        <v>6849938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18108517</v>
      </c>
      <c r="D152" s="14">
        <f>data!AF73</f>
        <v>0</v>
      </c>
      <c r="E152" s="14">
        <f>data!AG73</f>
        <v>106845159.52</v>
      </c>
      <c r="F152" s="14">
        <f>data!AH73</f>
        <v>0</v>
      </c>
      <c r="G152" s="14">
        <f>data!AI73</f>
        <v>0</v>
      </c>
      <c r="H152" s="14">
        <f>data!AJ73</f>
        <v>25198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19626761</v>
      </c>
      <c r="D153" s="14">
        <f>data!AF74</f>
        <v>0</v>
      </c>
      <c r="E153" s="14">
        <f>data!AG74</f>
        <v>149263700.25999999</v>
      </c>
      <c r="F153" s="14">
        <f>data!AH74</f>
        <v>0</v>
      </c>
      <c r="G153" s="14">
        <f>data!AI74</f>
        <v>0</v>
      </c>
      <c r="H153" s="14">
        <f>data!AJ74</f>
        <v>17199636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37735278</v>
      </c>
      <c r="D154" s="14">
        <f>data!AF75</f>
        <v>0</v>
      </c>
      <c r="E154" s="14">
        <f>data!AG75</f>
        <v>256108859.77999997</v>
      </c>
      <c r="F154" s="14">
        <f>data!AH75</f>
        <v>0</v>
      </c>
      <c r="G154" s="14">
        <f>data!AI75</f>
        <v>0</v>
      </c>
      <c r="H154" s="14">
        <f>data!AJ75</f>
        <v>17224834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14812.35</v>
      </c>
      <c r="D156" s="14">
        <f>data!AF76</f>
        <v>0</v>
      </c>
      <c r="E156" s="14">
        <f>data!AG76</f>
        <v>15449.650000000003</v>
      </c>
      <c r="F156" s="14">
        <f>data!AH76</f>
        <v>0</v>
      </c>
      <c r="G156" s="14">
        <f>data!AI76</f>
        <v>0</v>
      </c>
      <c r="H156" s="14">
        <f>data!AJ76</f>
        <v>19898.390000000003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204316.9835763874</v>
      </c>
      <c r="D158" s="14">
        <f>data!AF78</f>
        <v>0</v>
      </c>
      <c r="E158" s="14">
        <f>data!AG78</f>
        <v>213107.70305258341</v>
      </c>
      <c r="F158" s="14">
        <f>data!AH78</f>
        <v>0</v>
      </c>
      <c r="G158" s="14">
        <f>data!AI78</f>
        <v>0</v>
      </c>
      <c r="H158" s="14">
        <f>data!AJ78</f>
        <v>274472.24936127977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0.01</v>
      </c>
      <c r="D160" s="26">
        <f>data!AF80</f>
        <v>0</v>
      </c>
      <c r="E160" s="26">
        <f>data!AG80</f>
        <v>68.989999999999995</v>
      </c>
      <c r="F160" s="26">
        <f>data!AH80</f>
        <v>0</v>
      </c>
      <c r="G160" s="26">
        <f>data!AI80</f>
        <v>0</v>
      </c>
      <c r="H160" s="26">
        <f>data!AJ80</f>
        <v>5.94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Providence St. Peter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2.9399999999999995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233603.48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22260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427.11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12565.04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215080.68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6468.26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104115.63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594520.19999999995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203764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256346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557039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813385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0.03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Providence St. Peter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479228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14.29</v>
      </c>
      <c r="G202" s="26">
        <f>data!AW60</f>
        <v>0</v>
      </c>
      <c r="H202" s="26">
        <f>data!AX60</f>
        <v>0</v>
      </c>
      <c r="I202" s="26">
        <f>data!AY60</f>
        <v>87.28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704040.74999999988</v>
      </c>
      <c r="G203" s="14">
        <f>data!AW61</f>
        <v>0</v>
      </c>
      <c r="H203" s="14">
        <f>data!AX61</f>
        <v>0</v>
      </c>
      <c r="I203" s="14">
        <f>data!AY61</f>
        <v>4589534.18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67087</v>
      </c>
      <c r="G204" s="14">
        <f>data!AW62</f>
        <v>0</v>
      </c>
      <c r="H204" s="14">
        <f>data!AX62</f>
        <v>0</v>
      </c>
      <c r="I204" s="14">
        <f>data!AY62</f>
        <v>437332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1912.66</v>
      </c>
      <c r="G206" s="14">
        <f>data!AW64</f>
        <v>25.76</v>
      </c>
      <c r="H206" s="14">
        <f>data!AX64</f>
        <v>510.25999999999993</v>
      </c>
      <c r="I206" s="14">
        <f>data!AY64</f>
        <v>1456843.2799999996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2143.9299999999998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268251.83</v>
      </c>
      <c r="G208" s="14">
        <f>data!AW66</f>
        <v>0</v>
      </c>
      <c r="H208" s="14">
        <f>data!AX66</f>
        <v>210248.12</v>
      </c>
      <c r="I208" s="14">
        <f>data!AY66</f>
        <v>986671.73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30378</v>
      </c>
      <c r="I209" s="14">
        <f>data!AY67</f>
        <v>186041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318091.45000000007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77.95</v>
      </c>
      <c r="G211" s="14">
        <f>data!AW69</f>
        <v>0</v>
      </c>
      <c r="H211" s="14">
        <f>data!AX69</f>
        <v>174261.99</v>
      </c>
      <c r="I211" s="14">
        <f>data!AY69</f>
        <v>85962.300000000032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-151999.97999999998</v>
      </c>
      <c r="I212" s="14">
        <f>-data!AY70</f>
        <v>-1393170.8899999997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1041370.19</v>
      </c>
      <c r="G213" s="14">
        <f>data!AW71</f>
        <v>25.76</v>
      </c>
      <c r="H213" s="14">
        <f>data!AX71</f>
        <v>581489.84000000008</v>
      </c>
      <c r="I213" s="14">
        <f>data!AY71</f>
        <v>6351357.5299999993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350685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1189.17</v>
      </c>
      <c r="I220" s="85">
        <f>data!AY76</f>
        <v>7282.7699999999995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0.08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Providence St. Peter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456936.56000000011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5.1499999999999995</v>
      </c>
      <c r="E234" s="26">
        <f>data!BB60</f>
        <v>0</v>
      </c>
      <c r="F234" s="26">
        <f>data!BC60</f>
        <v>32.340000000000003</v>
      </c>
      <c r="G234" s="26">
        <f>data!BD60</f>
        <v>0</v>
      </c>
      <c r="H234" s="26">
        <f>data!BE60</f>
        <v>57.370000000000005</v>
      </c>
      <c r="I234" s="26">
        <f>data!BF60</f>
        <v>87.02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254135.09999999995</v>
      </c>
      <c r="E235" s="14">
        <f>data!BB61</f>
        <v>0</v>
      </c>
      <c r="F235" s="14">
        <f>data!BC61</f>
        <v>1580236.6999999997</v>
      </c>
      <c r="G235" s="14">
        <f>data!BD61</f>
        <v>0</v>
      </c>
      <c r="H235" s="14">
        <f>data!BE61</f>
        <v>4575957.4600000009</v>
      </c>
      <c r="I235" s="14">
        <f>data!BF61</f>
        <v>4002487.3299999996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24216</v>
      </c>
      <c r="E236" s="14">
        <f>data!BB62</f>
        <v>0</v>
      </c>
      <c r="F236" s="14">
        <f>data!BC62</f>
        <v>150579</v>
      </c>
      <c r="G236" s="14">
        <f>data!BD62</f>
        <v>0</v>
      </c>
      <c r="H236" s="14">
        <f>data!BE62</f>
        <v>436038</v>
      </c>
      <c r="I236" s="14">
        <f>data!BF62</f>
        <v>381393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81832.98</v>
      </c>
      <c r="I237" s="14">
        <f>data!BF63</f>
        <v>8000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3924.780000000002</v>
      </c>
      <c r="D238" s="14">
        <f>data!BA64</f>
        <v>109469.19</v>
      </c>
      <c r="E238" s="14">
        <f>data!BB64</f>
        <v>0</v>
      </c>
      <c r="F238" s="14">
        <f>data!BC64</f>
        <v>18064.11</v>
      </c>
      <c r="G238" s="14">
        <f>data!BD64</f>
        <v>-205020.89</v>
      </c>
      <c r="H238" s="14">
        <f>data!BE64</f>
        <v>2330379.0699999994</v>
      </c>
      <c r="I238" s="14">
        <f>data!BF64</f>
        <v>576568.60000000009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2666737.7000000002</v>
      </c>
      <c r="I239" s="14">
        <f>data!BF65</f>
        <v>605152.09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197.6</v>
      </c>
      <c r="D240" s="14">
        <f>data!BA66</f>
        <v>476891.57000000007</v>
      </c>
      <c r="E240" s="14">
        <f>data!BB66</f>
        <v>0</v>
      </c>
      <c r="F240" s="14">
        <f>data!BC66</f>
        <v>361.58000000000004</v>
      </c>
      <c r="G240" s="14">
        <f>data!BD66</f>
        <v>165234.28</v>
      </c>
      <c r="H240" s="14">
        <f>data!BE66</f>
        <v>7183535.4099999974</v>
      </c>
      <c r="I240" s="14">
        <f>data!BF66</f>
        <v>860930.11999999988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132734</v>
      </c>
      <c r="D241" s="14">
        <f>data!BA67</f>
        <v>121332</v>
      </c>
      <c r="E241" s="14">
        <f>data!BB67</f>
        <v>0</v>
      </c>
      <c r="F241" s="14">
        <f>data!BC67</f>
        <v>66181</v>
      </c>
      <c r="G241" s="14">
        <f>data!BD67</f>
        <v>25299</v>
      </c>
      <c r="H241" s="14">
        <f>data!BE67</f>
        <v>2459812</v>
      </c>
      <c r="I241" s="14">
        <f>data!BF67</f>
        <v>81383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2108.6999999999998</v>
      </c>
      <c r="G242" s="14">
        <f>data!BD68</f>
        <v>94551.420000000013</v>
      </c>
      <c r="H242" s="14">
        <f>data!BE68</f>
        <v>1956615.42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13865.42</v>
      </c>
      <c r="G243" s="14">
        <f>data!BD69</f>
        <v>0</v>
      </c>
      <c r="H243" s="14">
        <f>data!BE69</f>
        <v>387370.57</v>
      </c>
      <c r="I243" s="14">
        <f>data!BF69</f>
        <v>12211.850000000002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-3868.2900000000004</v>
      </c>
      <c r="D244" s="14">
        <f>-data!BA70</f>
        <v>-83770.48000000001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-107674.53</v>
      </c>
      <c r="I244" s="14">
        <f>-data!BF70</f>
        <v>-110547.36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132988.09</v>
      </c>
      <c r="D245" s="14">
        <f>data!BA71</f>
        <v>902273.38000000012</v>
      </c>
      <c r="E245" s="14">
        <f>data!BB71</f>
        <v>0</v>
      </c>
      <c r="F245" s="14">
        <f>data!BC71</f>
        <v>1831396.5099999998</v>
      </c>
      <c r="G245" s="14">
        <f>data!BD71</f>
        <v>80063.81</v>
      </c>
      <c r="H245" s="14">
        <f>data!BE71</f>
        <v>21970604.079999998</v>
      </c>
      <c r="I245" s="14">
        <f>data!BF71</f>
        <v>6417578.629999999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5196.0199999999995</v>
      </c>
      <c r="D252" s="85">
        <f>data!BA76</f>
        <v>4749.6499999999996</v>
      </c>
      <c r="E252" s="85">
        <f>data!BB76</f>
        <v>0</v>
      </c>
      <c r="F252" s="85">
        <f>data!BC76</f>
        <v>2590.7200000000003</v>
      </c>
      <c r="G252" s="85">
        <f>data!BD76</f>
        <v>990.36</v>
      </c>
      <c r="H252" s="85">
        <f>data!BE76</f>
        <v>96291.749999999942</v>
      </c>
      <c r="I252" s="85">
        <f>data!BF76</f>
        <v>3185.8199999999993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65515.205962834276</v>
      </c>
      <c r="E254" s="85">
        <f>data!BB78</f>
        <v>0</v>
      </c>
      <c r="F254" s="85">
        <f>data!BC78</f>
        <v>35735.59196825746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Providence St. Peter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9.02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0.16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463343.08000000007</v>
      </c>
      <c r="D267" s="14">
        <f>data!BH61</f>
        <v>107.69000000000727</v>
      </c>
      <c r="E267" s="14">
        <f>data!BI61</f>
        <v>0</v>
      </c>
      <c r="F267" s="14">
        <f>data!BJ61</f>
        <v>0</v>
      </c>
      <c r="G267" s="14">
        <f>data!BK61</f>
        <v>12163.71</v>
      </c>
      <c r="H267" s="14">
        <f>data!BL61</f>
        <v>154.96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44151</v>
      </c>
      <c r="D268" s="14">
        <f>data!BH62</f>
        <v>10</v>
      </c>
      <c r="E268" s="14">
        <f>data!BI62</f>
        <v>0</v>
      </c>
      <c r="F268" s="14">
        <f>data!BJ62</f>
        <v>0</v>
      </c>
      <c r="G268" s="14">
        <f>data!BK62</f>
        <v>1159</v>
      </c>
      <c r="H268" s="14">
        <f>data!BL62</f>
        <v>15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3871.25</v>
      </c>
      <c r="D270" s="14">
        <f>data!BH64</f>
        <v>2369.35</v>
      </c>
      <c r="E270" s="14">
        <f>data!BI64</f>
        <v>0</v>
      </c>
      <c r="F270" s="14">
        <f>data!BJ64</f>
        <v>0</v>
      </c>
      <c r="G270" s="14">
        <f>data!BK64</f>
        <v>873.79</v>
      </c>
      <c r="H270" s="14">
        <f>data!BL64</f>
        <v>93.91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6984.58</v>
      </c>
      <c r="D272" s="14">
        <f>data!BH66</f>
        <v>41838.519999999997</v>
      </c>
      <c r="E272" s="14">
        <f>data!BI66</f>
        <v>0</v>
      </c>
      <c r="F272" s="14">
        <f>data!BJ66</f>
        <v>0</v>
      </c>
      <c r="G272" s="14">
        <f>data!BK66</f>
        <v>387.59999999999997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10671</v>
      </c>
      <c r="D273" s="14">
        <f>data!BH67</f>
        <v>125845</v>
      </c>
      <c r="E273" s="14">
        <f>data!BI67</f>
        <v>0</v>
      </c>
      <c r="F273" s="14">
        <f>data!BJ67</f>
        <v>0</v>
      </c>
      <c r="G273" s="14">
        <f>data!BK67</f>
        <v>29909</v>
      </c>
      <c r="H273" s="14">
        <f>data!BL67</f>
        <v>51830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3686.44</v>
      </c>
      <c r="D275" s="14">
        <f>data!BH69</f>
        <v>2.8421709430404007E-14</v>
      </c>
      <c r="E275" s="14">
        <f>data!BI69</f>
        <v>0</v>
      </c>
      <c r="F275" s="14">
        <f>data!BJ69</f>
        <v>0</v>
      </c>
      <c r="G275" s="14">
        <f>data!BK69</f>
        <v>906.27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532707.35000000009</v>
      </c>
      <c r="D277" s="14">
        <f>data!BH71</f>
        <v>170170.56</v>
      </c>
      <c r="E277" s="14">
        <f>data!BI71</f>
        <v>0</v>
      </c>
      <c r="F277" s="14">
        <f>data!BJ71</f>
        <v>0</v>
      </c>
      <c r="G277" s="14">
        <f>data!BK71</f>
        <v>45399.369999999995</v>
      </c>
      <c r="H277" s="14">
        <f>data!BL71</f>
        <v>52093.87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417.74</v>
      </c>
      <c r="D284" s="85">
        <f>data!BH76</f>
        <v>4926.329999999999</v>
      </c>
      <c r="E284" s="85">
        <f>data!BI76</f>
        <v>0</v>
      </c>
      <c r="F284" s="85">
        <f>data!BJ76</f>
        <v>0</v>
      </c>
      <c r="G284" s="85">
        <f>data!BK76</f>
        <v>1170.8</v>
      </c>
      <c r="H284" s="85">
        <f>data!BL76</f>
        <v>2028.92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67952.275344686321</v>
      </c>
      <c r="E286" s="85">
        <f>data!BI78</f>
        <v>0</v>
      </c>
      <c r="F286" s="213" t="str">
        <f>IF(data!BJ78&gt;0,data!BJ78,"")</f>
        <v>x</v>
      </c>
      <c r="G286" s="85">
        <f>data!BK78</f>
        <v>16149.653793708247</v>
      </c>
      <c r="H286" s="85">
        <f>data!BL78</f>
        <v>27986.296186479791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Providence St. Peter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18.479999999999997</v>
      </c>
      <c r="D298" s="26">
        <f>data!BO60</f>
        <v>9.42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7.9</v>
      </c>
      <c r="I298" s="26">
        <f>data!BT60</f>
        <v>11.11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3199885.65</v>
      </c>
      <c r="D299" s="14">
        <f>data!BO61</f>
        <v>850923.21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667567.88</v>
      </c>
      <c r="I299" s="14">
        <f>data!BT61</f>
        <v>736581.71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304914</v>
      </c>
      <c r="D300" s="14">
        <f>data!BO62</f>
        <v>81084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63612</v>
      </c>
      <c r="I300" s="14">
        <f>data!BT62</f>
        <v>70188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1813112.23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99217.39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24161.71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94146.72</v>
      </c>
      <c r="I302" s="14">
        <f>data!BT64</f>
        <v>2943.0299999999997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8032.48</v>
      </c>
      <c r="D303" s="14">
        <f>data!BO65</f>
        <v>0</v>
      </c>
      <c r="E303" s="14">
        <f>data!BP65</f>
        <v>184.38</v>
      </c>
      <c r="F303" s="14">
        <f>data!BQ65</f>
        <v>0</v>
      </c>
      <c r="G303" s="14">
        <f>data!BR65</f>
        <v>0</v>
      </c>
      <c r="H303" s="14">
        <f>data!BS65</f>
        <v>3930.34</v>
      </c>
      <c r="I303" s="14">
        <f>data!BT65</f>
        <v>468.7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966452.27</v>
      </c>
      <c r="D304" s="14">
        <f>data!BO66</f>
        <v>0</v>
      </c>
      <c r="E304" s="14">
        <f>data!BP66</f>
        <v>116447.39</v>
      </c>
      <c r="F304" s="14">
        <f>data!BQ66</f>
        <v>0</v>
      </c>
      <c r="G304" s="14">
        <f>data!BR66</f>
        <v>0</v>
      </c>
      <c r="H304" s="14">
        <f>data!BS66</f>
        <v>131119.76</v>
      </c>
      <c r="I304" s="14">
        <f>data!BT66</f>
        <v>8485.65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198073</v>
      </c>
      <c r="D305" s="14">
        <f>data!BO67</f>
        <v>27471</v>
      </c>
      <c r="E305" s="14">
        <f>data!BP67</f>
        <v>15323</v>
      </c>
      <c r="F305" s="14">
        <f>data!BQ67</f>
        <v>0</v>
      </c>
      <c r="G305" s="14">
        <f>data!BR67</f>
        <v>0</v>
      </c>
      <c r="H305" s="14">
        <f>data!BS67</f>
        <v>72215</v>
      </c>
      <c r="I305" s="14">
        <f>data!BT67</f>
        <v>52274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10134.6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1739.4000000000003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579332.98</v>
      </c>
      <c r="D307" s="14">
        <f>data!BO69</f>
        <v>0</v>
      </c>
      <c r="E307" s="14">
        <f>data!BP69</f>
        <v>2257.6</v>
      </c>
      <c r="F307" s="14">
        <f>data!BQ69</f>
        <v>0</v>
      </c>
      <c r="G307" s="14">
        <f>data!BR69</f>
        <v>0</v>
      </c>
      <c r="H307" s="14">
        <f>data!BS69</f>
        <v>38331.839999999989</v>
      </c>
      <c r="I307" s="14">
        <f>data!BT69</f>
        <v>14459.7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-437665.33999999997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-162444.12999999998</v>
      </c>
      <c r="I308" s="14">
        <f>-data!BT70</f>
        <v>-222986.33000000002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6666433.5800000001</v>
      </c>
      <c r="D309" s="14">
        <f>data!BO71</f>
        <v>959478.21</v>
      </c>
      <c r="E309" s="14">
        <f>data!BP71</f>
        <v>134212.37000000002</v>
      </c>
      <c r="F309" s="14">
        <f>data!BQ71</f>
        <v>0</v>
      </c>
      <c r="G309" s="14">
        <f>data!BR71</f>
        <v>0</v>
      </c>
      <c r="H309" s="14">
        <f>data!BS71</f>
        <v>1009436.1999999998</v>
      </c>
      <c r="I309" s="14">
        <f>data!BT71</f>
        <v>662414.46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7753.76</v>
      </c>
      <c r="D316" s="85">
        <f>data!BO76</f>
        <v>1075.3700000000001</v>
      </c>
      <c r="E316" s="85">
        <f>data!BP76</f>
        <v>599.81999999999994</v>
      </c>
      <c r="F316" s="85">
        <f>data!BQ76</f>
        <v>0</v>
      </c>
      <c r="G316" s="85">
        <f>data!BR76</f>
        <v>0</v>
      </c>
      <c r="H316" s="85">
        <f>data!BS76</f>
        <v>2826.94</v>
      </c>
      <c r="I316" s="85">
        <f>data!BT76</f>
        <v>2046.3100000000004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38993.937731111713</v>
      </c>
      <c r="I318" s="85">
        <f>data!BT78</f>
        <v>28226.168478478929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Providence St. Peter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35.6</v>
      </c>
      <c r="E330" s="26">
        <f>data!BW60</f>
        <v>5.41</v>
      </c>
      <c r="F330" s="26">
        <f>data!BX60</f>
        <v>0</v>
      </c>
      <c r="G330" s="26">
        <f>data!BY60</f>
        <v>106.08</v>
      </c>
      <c r="H330" s="26">
        <f>data!BZ60</f>
        <v>0</v>
      </c>
      <c r="I330" s="26">
        <f>data!CA60</f>
        <v>12.019999999999998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4056644.17</v>
      </c>
      <c r="E331" s="86">
        <f>data!BW61</f>
        <v>380505.74999999994</v>
      </c>
      <c r="F331" s="86">
        <f>data!BX61</f>
        <v>0</v>
      </c>
      <c r="G331" s="86">
        <f>data!BY61</f>
        <v>10885522.029999999</v>
      </c>
      <c r="H331" s="86">
        <f>data!BZ61</f>
        <v>0</v>
      </c>
      <c r="I331" s="86">
        <f>data!CA61</f>
        <v>990550.60000000009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386553</v>
      </c>
      <c r="E332" s="86">
        <f>data!BW62</f>
        <v>36258</v>
      </c>
      <c r="F332" s="86">
        <f>data!BX62</f>
        <v>0</v>
      </c>
      <c r="G332" s="86">
        <f>data!BY62</f>
        <v>1037269</v>
      </c>
      <c r="H332" s="86">
        <f>data!BZ62</f>
        <v>0</v>
      </c>
      <c r="I332" s="86">
        <f>data!CA62</f>
        <v>94388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23600.95</v>
      </c>
      <c r="E333" s="86">
        <f>data!BW63</f>
        <v>66089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6639.4500000000007</v>
      </c>
      <c r="E334" s="86">
        <f>data!BW64</f>
        <v>13406.560000000001</v>
      </c>
      <c r="F334" s="86">
        <f>data!BX64</f>
        <v>0</v>
      </c>
      <c r="G334" s="86">
        <f>data!BY64</f>
        <v>128266.67000000001</v>
      </c>
      <c r="H334" s="86">
        <f>data!BZ64</f>
        <v>0</v>
      </c>
      <c r="I334" s="86">
        <f>data!CA64</f>
        <v>1138.7799999999997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1426.25</v>
      </c>
      <c r="F335" s="86">
        <f>data!BX65</f>
        <v>0</v>
      </c>
      <c r="G335" s="86">
        <f>data!BY65</f>
        <v>5660.79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1225034.7899999998</v>
      </c>
      <c r="E336" s="86">
        <f>data!BW66</f>
        <v>7935310.3700000001</v>
      </c>
      <c r="F336" s="86">
        <f>data!BX66</f>
        <v>0</v>
      </c>
      <c r="G336" s="86">
        <f>data!BY66</f>
        <v>2741982.0799999996</v>
      </c>
      <c r="H336" s="86">
        <f>data!BZ66</f>
        <v>0</v>
      </c>
      <c r="I336" s="86">
        <f>data!CA66</f>
        <v>5648347.6499999994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162929</v>
      </c>
      <c r="E337" s="86">
        <f>data!BW67</f>
        <v>77315</v>
      </c>
      <c r="F337" s="86">
        <f>data!BX67</f>
        <v>0</v>
      </c>
      <c r="G337" s="86">
        <f>data!BY67</f>
        <v>169942</v>
      </c>
      <c r="H337" s="86">
        <f>data!BZ67</f>
        <v>0</v>
      </c>
      <c r="I337" s="86">
        <f>data!CA67</f>
        <v>11937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2332.4399999999996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121418.18999999999</v>
      </c>
      <c r="E339" s="86">
        <f>data!BW69</f>
        <v>39144.69</v>
      </c>
      <c r="F339" s="86">
        <f>data!BX69</f>
        <v>0</v>
      </c>
      <c r="G339" s="86">
        <f>data!BY69</f>
        <v>218978.59</v>
      </c>
      <c r="H339" s="86">
        <f>data!BZ69</f>
        <v>0</v>
      </c>
      <c r="I339" s="86">
        <f>data!CA69</f>
        <v>9477.17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-228125.94999999998</v>
      </c>
      <c r="E340" s="14">
        <f>-data!BW70</f>
        <v>-100336</v>
      </c>
      <c r="F340" s="14">
        <f>-data!BX70</f>
        <v>0</v>
      </c>
      <c r="G340" s="14">
        <f>-data!BY70</f>
        <v>-29961.97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5754693.6000000006</v>
      </c>
      <c r="E341" s="14">
        <f>data!BW71</f>
        <v>8449119.6199999992</v>
      </c>
      <c r="F341" s="14">
        <f>data!BX71</f>
        <v>0</v>
      </c>
      <c r="G341" s="14">
        <f>data!BY71</f>
        <v>15159991.629999997</v>
      </c>
      <c r="H341" s="14">
        <f>data!BZ71</f>
        <v>0</v>
      </c>
      <c r="I341" s="14">
        <f>data!CA71</f>
        <v>6755839.1999999993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6378</v>
      </c>
      <c r="E348" s="85">
        <f>data!BW76</f>
        <v>3026.59</v>
      </c>
      <c r="F348" s="85">
        <f>data!BX76</f>
        <v>0</v>
      </c>
      <c r="G348" s="85">
        <f>data!BY76</f>
        <v>6652.5600000000013</v>
      </c>
      <c r="H348" s="85">
        <f>data!BZ76</f>
        <v>0</v>
      </c>
      <c r="I348" s="85">
        <f>data!CA76</f>
        <v>467.28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87976.163218543908</v>
      </c>
      <c r="E350" s="85">
        <f>data!BW78</f>
        <v>41747.848202510635</v>
      </c>
      <c r="F350" s="85">
        <f>data!BX78</f>
        <v>0</v>
      </c>
      <c r="G350" s="85">
        <f>data!BY78</f>
        <v>91763.359106484248</v>
      </c>
      <c r="H350" s="85">
        <f>data!BZ78</f>
        <v>0</v>
      </c>
      <c r="I350" s="85">
        <f>data!CA78</f>
        <v>6445.5160785138287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Providence St. Peter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2.14</v>
      </c>
      <c r="D362" s="26">
        <f>data!CC60</f>
        <v>9.48</v>
      </c>
      <c r="E362" s="217"/>
      <c r="F362" s="211"/>
      <c r="G362" s="211"/>
      <c r="H362" s="211"/>
      <c r="I362" s="87">
        <f>data!CE60</f>
        <v>2290.8899999999994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213140.66</v>
      </c>
      <c r="D363" s="86">
        <f>data!CC61</f>
        <v>1253406.7100000002</v>
      </c>
      <c r="E363" s="218"/>
      <c r="F363" s="219"/>
      <c r="G363" s="219"/>
      <c r="H363" s="219"/>
      <c r="I363" s="86">
        <f>data!CE61</f>
        <v>221783249.69000003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20310</v>
      </c>
      <c r="D364" s="86">
        <f>data!CC62</f>
        <v>119436</v>
      </c>
      <c r="E364" s="218"/>
      <c r="F364" s="219"/>
      <c r="G364" s="219"/>
      <c r="H364" s="219"/>
      <c r="I364" s="86">
        <f>data!CE62</f>
        <v>21133482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1740</v>
      </c>
      <c r="D365" s="86">
        <f>data!CC63</f>
        <v>23602.209999999992</v>
      </c>
      <c r="E365" s="218"/>
      <c r="F365" s="219"/>
      <c r="G365" s="219"/>
      <c r="H365" s="219"/>
      <c r="I365" s="86">
        <f>data!CE63</f>
        <v>8339336.9000000013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253.68</v>
      </c>
      <c r="D366" s="86">
        <f>data!CC64</f>
        <v>150193.47999999995</v>
      </c>
      <c r="E366" s="218"/>
      <c r="F366" s="219"/>
      <c r="G366" s="219"/>
      <c r="H366" s="219"/>
      <c r="I366" s="86">
        <f>data!CE64</f>
        <v>88534770.62999998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1216.33</v>
      </c>
      <c r="E367" s="218"/>
      <c r="F367" s="219"/>
      <c r="G367" s="219"/>
      <c r="H367" s="219"/>
      <c r="I367" s="86">
        <f>data!CE65</f>
        <v>3418759.94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41.25</v>
      </c>
      <c r="D368" s="86">
        <f>data!CC66</f>
        <v>454980.35</v>
      </c>
      <c r="E368" s="218"/>
      <c r="F368" s="219"/>
      <c r="G368" s="219"/>
      <c r="H368" s="219"/>
      <c r="I368" s="86">
        <f>data!CE66</f>
        <v>42768086.999999993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256921</v>
      </c>
      <c r="E369" s="218"/>
      <c r="F369" s="219"/>
      <c r="G369" s="219"/>
      <c r="H369" s="219"/>
      <c r="I369" s="86">
        <f>data!CE67</f>
        <v>11672629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6013246.7200000007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4045.1800000000003</v>
      </c>
      <c r="D371" s="86">
        <f>data!CC69</f>
        <v>169180101.26488951</v>
      </c>
      <c r="E371" s="86">
        <f>data!CD69</f>
        <v>22062364.23</v>
      </c>
      <c r="F371" s="219"/>
      <c r="G371" s="219"/>
      <c r="H371" s="219"/>
      <c r="I371" s="86">
        <f>data!CE69</f>
        <v>194059299.98488951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-51745929.780000001</v>
      </c>
      <c r="E372" s="228">
        <f>data!CD70</f>
        <v>0</v>
      </c>
      <c r="F372" s="220"/>
      <c r="G372" s="220"/>
      <c r="H372" s="220"/>
      <c r="I372" s="14">
        <f>-data!CE70</f>
        <v>-57560702.560000002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239530.77</v>
      </c>
      <c r="D373" s="86">
        <f>data!CC71</f>
        <v>119693927.56488952</v>
      </c>
      <c r="E373" s="86">
        <f>data!CD71</f>
        <v>22062364.23</v>
      </c>
      <c r="F373" s="219"/>
      <c r="G373" s="219"/>
      <c r="H373" s="219"/>
      <c r="I373" s="14">
        <f>data!CE71</f>
        <v>540162159.30488968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1414576079.8100002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853006096.01999998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2267582175.8299999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10057.43</v>
      </c>
      <c r="E380" s="214"/>
      <c r="F380" s="211"/>
      <c r="G380" s="211"/>
      <c r="H380" s="211"/>
      <c r="I380" s="14">
        <f>data!CE76</f>
        <v>456936.56000000011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1024392.5016637211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4453935.3379593501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2658883.0299999993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821.06999999999994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