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27D2687D-AF22-4548-A670-95B8158046EB}" xr6:coauthVersionLast="45" xr6:coauthVersionMax="45" xr10:uidLastSave="{00000000-0000-0000-0000-000000000000}"/>
  <workbookProtection workbookAlgorithmName="SHA-512" workbookHashValue="byxqh8yLdst3op7+/tvxzOEivIlJ20mZJmFNKqVWUw+iQY+02NBqe5iV61nksdfal7apUklbHu/64tXAnsNyqQ==" workbookSaltValue="o9nh7qsUG9MY32tYdpp/FQ==" workbookSpinCount="100000" lockStructure="1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12" i="10" l="1"/>
  <c r="X812" i="10"/>
  <c r="W812" i="10"/>
  <c r="V812" i="10"/>
  <c r="U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T808" i="10"/>
  <c r="S808" i="10"/>
  <c r="R808" i="10"/>
  <c r="Q808" i="10"/>
  <c r="P808" i="10"/>
  <c r="L808" i="10"/>
  <c r="K808" i="10"/>
  <c r="I808" i="10"/>
  <c r="H808" i="10"/>
  <c r="G808" i="10"/>
  <c r="F808" i="10"/>
  <c r="D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T805" i="10"/>
  <c r="S805" i="10"/>
  <c r="R805" i="10"/>
  <c r="Q805" i="10"/>
  <c r="P805" i="10"/>
  <c r="L805" i="10"/>
  <c r="K805" i="10"/>
  <c r="J805" i="10"/>
  <c r="I805" i="10"/>
  <c r="H805" i="10"/>
  <c r="G805" i="10"/>
  <c r="F805" i="10"/>
  <c r="D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T803" i="10"/>
  <c r="S803" i="10"/>
  <c r="R803" i="10"/>
  <c r="Q803" i="10"/>
  <c r="P803" i="10"/>
  <c r="L803" i="10"/>
  <c r="K803" i="10"/>
  <c r="I803" i="10"/>
  <c r="H803" i="10"/>
  <c r="G803" i="10"/>
  <c r="F803" i="10"/>
  <c r="D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T799" i="10"/>
  <c r="S799" i="10"/>
  <c r="R799" i="10"/>
  <c r="Q799" i="10"/>
  <c r="P799" i="10"/>
  <c r="L799" i="10"/>
  <c r="K799" i="10"/>
  <c r="I799" i="10"/>
  <c r="H799" i="10"/>
  <c r="G799" i="10"/>
  <c r="F799" i="10"/>
  <c r="D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T795" i="10"/>
  <c r="S795" i="10"/>
  <c r="R795" i="10"/>
  <c r="Q795" i="10"/>
  <c r="P795" i="10"/>
  <c r="L795" i="10"/>
  <c r="K795" i="10"/>
  <c r="I795" i="10"/>
  <c r="H795" i="10"/>
  <c r="G795" i="10"/>
  <c r="F795" i="10"/>
  <c r="D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B787" i="10"/>
  <c r="T786" i="10"/>
  <c r="S786" i="10"/>
  <c r="R786" i="10"/>
  <c r="Q786" i="10"/>
  <c r="P786" i="10"/>
  <c r="L786" i="10"/>
  <c r="K786" i="10"/>
  <c r="I786" i="10"/>
  <c r="H786" i="10"/>
  <c r="G786" i="10"/>
  <c r="F786" i="10"/>
  <c r="D786" i="10"/>
  <c r="T785" i="10"/>
  <c r="S785" i="10"/>
  <c r="R785" i="10"/>
  <c r="Q785" i="10"/>
  <c r="P785" i="10"/>
  <c r="L785" i="10"/>
  <c r="K785" i="10"/>
  <c r="I785" i="10"/>
  <c r="H785" i="10"/>
  <c r="G785" i="10"/>
  <c r="F785" i="10"/>
  <c r="D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B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B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B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T778" i="10"/>
  <c r="S778" i="10"/>
  <c r="R778" i="10"/>
  <c r="Q778" i="10"/>
  <c r="P778" i="10"/>
  <c r="O778" i="10"/>
  <c r="N778" i="10"/>
  <c r="L778" i="10"/>
  <c r="K778" i="10"/>
  <c r="I778" i="10"/>
  <c r="H778" i="10"/>
  <c r="G778" i="10"/>
  <c r="F778" i="10"/>
  <c r="D778" i="10"/>
  <c r="T777" i="10"/>
  <c r="S777" i="10"/>
  <c r="R777" i="10"/>
  <c r="Q777" i="10"/>
  <c r="P777" i="10"/>
  <c r="O777" i="10"/>
  <c r="N777" i="10"/>
  <c r="L777" i="10"/>
  <c r="K777" i="10"/>
  <c r="I777" i="10"/>
  <c r="H777" i="10"/>
  <c r="G777" i="10"/>
  <c r="F777" i="10"/>
  <c r="D777" i="10"/>
  <c r="B777" i="10"/>
  <c r="T776" i="10"/>
  <c r="S776" i="10"/>
  <c r="R776" i="10"/>
  <c r="Q776" i="10"/>
  <c r="P776" i="10"/>
  <c r="O776" i="10"/>
  <c r="N776" i="10"/>
  <c r="L776" i="10"/>
  <c r="K776" i="10"/>
  <c r="I776" i="10"/>
  <c r="H776" i="10"/>
  <c r="G776" i="10"/>
  <c r="F776" i="10"/>
  <c r="D776" i="10"/>
  <c r="B776" i="10"/>
  <c r="T775" i="10"/>
  <c r="S775" i="10"/>
  <c r="R775" i="10"/>
  <c r="Q775" i="10"/>
  <c r="P775" i="10"/>
  <c r="O775" i="10"/>
  <c r="N775" i="10"/>
  <c r="L775" i="10"/>
  <c r="K775" i="10"/>
  <c r="I775" i="10"/>
  <c r="H775" i="10"/>
  <c r="G775" i="10"/>
  <c r="F775" i="10"/>
  <c r="D775" i="10"/>
  <c r="B775" i="10"/>
  <c r="T774" i="10"/>
  <c r="S774" i="10"/>
  <c r="R774" i="10"/>
  <c r="Q774" i="10"/>
  <c r="P774" i="10"/>
  <c r="O774" i="10"/>
  <c r="N774" i="10"/>
  <c r="L774" i="10"/>
  <c r="K774" i="10"/>
  <c r="I774" i="10"/>
  <c r="H774" i="10"/>
  <c r="G774" i="10"/>
  <c r="F774" i="10"/>
  <c r="D774" i="10"/>
  <c r="B774" i="10"/>
  <c r="T773" i="10"/>
  <c r="S773" i="10"/>
  <c r="R773" i="10"/>
  <c r="Q773" i="10"/>
  <c r="P773" i="10"/>
  <c r="O773" i="10"/>
  <c r="N773" i="10"/>
  <c r="L773" i="10"/>
  <c r="K773" i="10"/>
  <c r="I773" i="10"/>
  <c r="H773" i="10"/>
  <c r="G773" i="10"/>
  <c r="F773" i="10"/>
  <c r="D773" i="10"/>
  <c r="B773" i="10"/>
  <c r="T772" i="10"/>
  <c r="S772" i="10"/>
  <c r="R772" i="10"/>
  <c r="Q772" i="10"/>
  <c r="P772" i="10"/>
  <c r="O772" i="10"/>
  <c r="N772" i="10"/>
  <c r="L772" i="10"/>
  <c r="K772" i="10"/>
  <c r="I772" i="10"/>
  <c r="H772" i="10"/>
  <c r="G772" i="10"/>
  <c r="F772" i="10"/>
  <c r="D772" i="10"/>
  <c r="B772" i="10"/>
  <c r="T771" i="10"/>
  <c r="S771" i="10"/>
  <c r="R771" i="10"/>
  <c r="Q771" i="10"/>
  <c r="P771" i="10"/>
  <c r="O771" i="10"/>
  <c r="N771" i="10"/>
  <c r="L771" i="10"/>
  <c r="K771" i="10"/>
  <c r="I771" i="10"/>
  <c r="H771" i="10"/>
  <c r="G771" i="10"/>
  <c r="F771" i="10"/>
  <c r="D771" i="10"/>
  <c r="B771" i="10"/>
  <c r="T770" i="10"/>
  <c r="S770" i="10"/>
  <c r="R770" i="10"/>
  <c r="Q770" i="10"/>
  <c r="P770" i="10"/>
  <c r="O770" i="10"/>
  <c r="N770" i="10"/>
  <c r="L770" i="10"/>
  <c r="K770" i="10"/>
  <c r="I770" i="10"/>
  <c r="H770" i="10"/>
  <c r="G770" i="10"/>
  <c r="F770" i="10"/>
  <c r="D770" i="10"/>
  <c r="B770" i="10"/>
  <c r="T769" i="10"/>
  <c r="S769" i="10"/>
  <c r="R769" i="10"/>
  <c r="Q769" i="10"/>
  <c r="P769" i="10"/>
  <c r="O769" i="10"/>
  <c r="N769" i="10"/>
  <c r="L769" i="10"/>
  <c r="K769" i="10"/>
  <c r="I769" i="10"/>
  <c r="H769" i="10"/>
  <c r="G769" i="10"/>
  <c r="F769" i="10"/>
  <c r="D769" i="10"/>
  <c r="B769" i="10"/>
  <c r="T768" i="10"/>
  <c r="S768" i="10"/>
  <c r="R768" i="10"/>
  <c r="Q768" i="10"/>
  <c r="P768" i="10"/>
  <c r="O768" i="10"/>
  <c r="N768" i="10"/>
  <c r="L768" i="10"/>
  <c r="K768" i="10"/>
  <c r="I768" i="10"/>
  <c r="H768" i="10"/>
  <c r="G768" i="10"/>
  <c r="F768" i="10"/>
  <c r="D768" i="10"/>
  <c r="B768" i="10"/>
  <c r="T767" i="10"/>
  <c r="S767" i="10"/>
  <c r="R767" i="10"/>
  <c r="Q767" i="10"/>
  <c r="P767" i="10"/>
  <c r="O767" i="10"/>
  <c r="N767" i="10"/>
  <c r="L767" i="10"/>
  <c r="K767" i="10"/>
  <c r="I767" i="10"/>
  <c r="H767" i="10"/>
  <c r="G767" i="10"/>
  <c r="F767" i="10"/>
  <c r="D767" i="10"/>
  <c r="B767" i="10"/>
  <c r="T766" i="10"/>
  <c r="S766" i="10"/>
  <c r="R766" i="10"/>
  <c r="Q766" i="10"/>
  <c r="P766" i="10"/>
  <c r="O766" i="10"/>
  <c r="N766" i="10"/>
  <c r="L766" i="10"/>
  <c r="K766" i="10"/>
  <c r="I766" i="10"/>
  <c r="H766" i="10"/>
  <c r="G766" i="10"/>
  <c r="F766" i="10"/>
  <c r="D766" i="10"/>
  <c r="B766" i="10"/>
  <c r="T765" i="10"/>
  <c r="S765" i="10"/>
  <c r="R765" i="10"/>
  <c r="Q765" i="10"/>
  <c r="P765" i="10"/>
  <c r="O765" i="10"/>
  <c r="N765" i="10"/>
  <c r="L765" i="10"/>
  <c r="K765" i="10"/>
  <c r="I765" i="10"/>
  <c r="H765" i="10"/>
  <c r="G765" i="10"/>
  <c r="F765" i="10"/>
  <c r="D765" i="10"/>
  <c r="B765" i="10"/>
  <c r="T764" i="10"/>
  <c r="S764" i="10"/>
  <c r="R764" i="10"/>
  <c r="Q764" i="10"/>
  <c r="P764" i="10"/>
  <c r="O764" i="10"/>
  <c r="N764" i="10"/>
  <c r="L764" i="10"/>
  <c r="K764" i="10"/>
  <c r="I764" i="10"/>
  <c r="H764" i="10"/>
  <c r="G764" i="10"/>
  <c r="F764" i="10"/>
  <c r="D764" i="10"/>
  <c r="B764" i="10"/>
  <c r="T763" i="10"/>
  <c r="S763" i="10"/>
  <c r="R763" i="10"/>
  <c r="Q763" i="10"/>
  <c r="P763" i="10"/>
  <c r="O763" i="10"/>
  <c r="N763" i="10"/>
  <c r="L763" i="10"/>
  <c r="K763" i="10"/>
  <c r="I763" i="10"/>
  <c r="H763" i="10"/>
  <c r="G763" i="10"/>
  <c r="F763" i="10"/>
  <c r="D763" i="10"/>
  <c r="B763" i="10"/>
  <c r="T762" i="10"/>
  <c r="S762" i="10"/>
  <c r="R762" i="10"/>
  <c r="Q762" i="10"/>
  <c r="P762" i="10"/>
  <c r="O762" i="10"/>
  <c r="N762" i="10"/>
  <c r="L762" i="10"/>
  <c r="K762" i="10"/>
  <c r="I762" i="10"/>
  <c r="H762" i="10"/>
  <c r="G762" i="10"/>
  <c r="F762" i="10"/>
  <c r="D762" i="10"/>
  <c r="B762" i="10"/>
  <c r="T761" i="10"/>
  <c r="S761" i="10"/>
  <c r="R761" i="10"/>
  <c r="Q761" i="10"/>
  <c r="P761" i="10"/>
  <c r="O761" i="10"/>
  <c r="N761" i="10"/>
  <c r="L761" i="10"/>
  <c r="K761" i="10"/>
  <c r="I761" i="10"/>
  <c r="H761" i="10"/>
  <c r="G761" i="10"/>
  <c r="F761" i="10"/>
  <c r="D761" i="10"/>
  <c r="B761" i="10"/>
  <c r="T760" i="10"/>
  <c r="S760" i="10"/>
  <c r="R760" i="10"/>
  <c r="Q760" i="10"/>
  <c r="P760" i="10"/>
  <c r="O760" i="10"/>
  <c r="N760" i="10"/>
  <c r="L760" i="10"/>
  <c r="K760" i="10"/>
  <c r="I760" i="10"/>
  <c r="H760" i="10"/>
  <c r="G760" i="10"/>
  <c r="F760" i="10"/>
  <c r="D760" i="10"/>
  <c r="B760" i="10"/>
  <c r="T759" i="10"/>
  <c r="S759" i="10"/>
  <c r="R759" i="10"/>
  <c r="Q759" i="10"/>
  <c r="P759" i="10"/>
  <c r="O759" i="10"/>
  <c r="N759" i="10"/>
  <c r="L759" i="10"/>
  <c r="K759" i="10"/>
  <c r="I759" i="10"/>
  <c r="H759" i="10"/>
  <c r="G759" i="10"/>
  <c r="F759" i="10"/>
  <c r="D759" i="10"/>
  <c r="B759" i="10"/>
  <c r="T758" i="10"/>
  <c r="S758" i="10"/>
  <c r="R758" i="10"/>
  <c r="Q758" i="10"/>
  <c r="P758" i="10"/>
  <c r="O758" i="10"/>
  <c r="N758" i="10"/>
  <c r="L758" i="10"/>
  <c r="K758" i="10"/>
  <c r="I758" i="10"/>
  <c r="H758" i="10"/>
  <c r="G758" i="10"/>
  <c r="F758" i="10"/>
  <c r="D758" i="10"/>
  <c r="T757" i="10"/>
  <c r="S757" i="10"/>
  <c r="R757" i="10"/>
  <c r="Q757" i="10"/>
  <c r="P757" i="10"/>
  <c r="O757" i="10"/>
  <c r="N757" i="10"/>
  <c r="L757" i="10"/>
  <c r="K757" i="10"/>
  <c r="I757" i="10"/>
  <c r="H757" i="10"/>
  <c r="G757" i="10"/>
  <c r="F757" i="10"/>
  <c r="D757" i="10"/>
  <c r="B757" i="10"/>
  <c r="T756" i="10"/>
  <c r="S756" i="10"/>
  <c r="R756" i="10"/>
  <c r="Q756" i="10"/>
  <c r="P756" i="10"/>
  <c r="O756" i="10"/>
  <c r="N756" i="10"/>
  <c r="L756" i="10"/>
  <c r="K756" i="10"/>
  <c r="I756" i="10"/>
  <c r="H756" i="10"/>
  <c r="G756" i="10"/>
  <c r="F756" i="10"/>
  <c r="D756" i="10"/>
  <c r="B756" i="10"/>
  <c r="T755" i="10"/>
  <c r="S755" i="10"/>
  <c r="R755" i="10"/>
  <c r="Q755" i="10"/>
  <c r="P755" i="10"/>
  <c r="O755" i="10"/>
  <c r="N755" i="10"/>
  <c r="L755" i="10"/>
  <c r="K755" i="10"/>
  <c r="I755" i="10"/>
  <c r="H755" i="10"/>
  <c r="G755" i="10"/>
  <c r="F755" i="10"/>
  <c r="D755" i="10"/>
  <c r="B755" i="10"/>
  <c r="T754" i="10"/>
  <c r="S754" i="10"/>
  <c r="R754" i="10"/>
  <c r="Q754" i="10"/>
  <c r="P754" i="10"/>
  <c r="O754" i="10"/>
  <c r="N754" i="10"/>
  <c r="L754" i="10"/>
  <c r="K754" i="10"/>
  <c r="I754" i="10"/>
  <c r="H754" i="10"/>
  <c r="G754" i="10"/>
  <c r="F754" i="10"/>
  <c r="D754" i="10"/>
  <c r="B754" i="10"/>
  <c r="T753" i="10"/>
  <c r="S753" i="10"/>
  <c r="R753" i="10"/>
  <c r="Q753" i="10"/>
  <c r="P753" i="10"/>
  <c r="O753" i="10"/>
  <c r="N753" i="10"/>
  <c r="L753" i="10"/>
  <c r="K753" i="10"/>
  <c r="I753" i="10"/>
  <c r="H753" i="10"/>
  <c r="G753" i="10"/>
  <c r="F753" i="10"/>
  <c r="D753" i="10"/>
  <c r="B753" i="10"/>
  <c r="T752" i="10"/>
  <c r="S752" i="10"/>
  <c r="R752" i="10"/>
  <c r="Q752" i="10"/>
  <c r="P752" i="10"/>
  <c r="O752" i="10"/>
  <c r="N752" i="10"/>
  <c r="L752" i="10"/>
  <c r="K752" i="10"/>
  <c r="I752" i="10"/>
  <c r="H752" i="10"/>
  <c r="G752" i="10"/>
  <c r="F752" i="10"/>
  <c r="D752" i="10"/>
  <c r="B752" i="10"/>
  <c r="T751" i="10"/>
  <c r="S751" i="10"/>
  <c r="R751" i="10"/>
  <c r="Q751" i="10"/>
  <c r="P751" i="10"/>
  <c r="O751" i="10"/>
  <c r="N751" i="10"/>
  <c r="L751" i="10"/>
  <c r="K751" i="10"/>
  <c r="I751" i="10"/>
  <c r="H751" i="10"/>
  <c r="G751" i="10"/>
  <c r="F751" i="10"/>
  <c r="D751" i="10"/>
  <c r="B751" i="10"/>
  <c r="T750" i="10"/>
  <c r="S750" i="10"/>
  <c r="R750" i="10"/>
  <c r="Q750" i="10"/>
  <c r="P750" i="10"/>
  <c r="O750" i="10"/>
  <c r="N750" i="10"/>
  <c r="L750" i="10"/>
  <c r="K750" i="10"/>
  <c r="I750" i="10"/>
  <c r="H750" i="10"/>
  <c r="G750" i="10"/>
  <c r="F750" i="10"/>
  <c r="D750" i="10"/>
  <c r="T749" i="10"/>
  <c r="S749" i="10"/>
  <c r="R749" i="10"/>
  <c r="Q749" i="10"/>
  <c r="P749" i="10"/>
  <c r="O749" i="10"/>
  <c r="N749" i="10"/>
  <c r="L749" i="10"/>
  <c r="K749" i="10"/>
  <c r="I749" i="10"/>
  <c r="H749" i="10"/>
  <c r="G749" i="10"/>
  <c r="F749" i="10"/>
  <c r="D749" i="10"/>
  <c r="T748" i="10"/>
  <c r="S748" i="10"/>
  <c r="R748" i="10"/>
  <c r="Q748" i="10"/>
  <c r="P748" i="10"/>
  <c r="O748" i="10"/>
  <c r="N748" i="10"/>
  <c r="L748" i="10"/>
  <c r="K748" i="10"/>
  <c r="I748" i="10"/>
  <c r="H748" i="10"/>
  <c r="G748" i="10"/>
  <c r="F748" i="10"/>
  <c r="D748" i="10"/>
  <c r="B748" i="10"/>
  <c r="T747" i="10"/>
  <c r="S747" i="10"/>
  <c r="R747" i="10"/>
  <c r="Q747" i="10"/>
  <c r="P747" i="10"/>
  <c r="O747" i="10"/>
  <c r="N747" i="10"/>
  <c r="L747" i="10"/>
  <c r="K747" i="10"/>
  <c r="I747" i="10"/>
  <c r="H747" i="10"/>
  <c r="G747" i="10"/>
  <c r="F747" i="10"/>
  <c r="D747" i="10"/>
  <c r="B747" i="10"/>
  <c r="T746" i="10"/>
  <c r="S746" i="10"/>
  <c r="R746" i="10"/>
  <c r="Q746" i="10"/>
  <c r="P746" i="10"/>
  <c r="O746" i="10"/>
  <c r="N746" i="10"/>
  <c r="L746" i="10"/>
  <c r="K746" i="10"/>
  <c r="I746" i="10"/>
  <c r="H746" i="10"/>
  <c r="G746" i="10"/>
  <c r="F746" i="10"/>
  <c r="D746" i="10"/>
  <c r="B746" i="10"/>
  <c r="T745" i="10"/>
  <c r="S745" i="10"/>
  <c r="R745" i="10"/>
  <c r="Q745" i="10"/>
  <c r="P745" i="10"/>
  <c r="O745" i="10"/>
  <c r="N745" i="10"/>
  <c r="L745" i="10"/>
  <c r="K745" i="10"/>
  <c r="I745" i="10"/>
  <c r="H745" i="10"/>
  <c r="G745" i="10"/>
  <c r="F745" i="10"/>
  <c r="E745" i="10"/>
  <c r="D745" i="10"/>
  <c r="B745" i="10"/>
  <c r="T744" i="10"/>
  <c r="S744" i="10"/>
  <c r="R744" i="10"/>
  <c r="Q744" i="10"/>
  <c r="P744" i="10"/>
  <c r="O744" i="10"/>
  <c r="N744" i="10"/>
  <c r="L744" i="10"/>
  <c r="K744" i="10"/>
  <c r="I744" i="10"/>
  <c r="H744" i="10"/>
  <c r="G744" i="10"/>
  <c r="F744" i="10"/>
  <c r="D744" i="10"/>
  <c r="B744" i="10"/>
  <c r="T743" i="10"/>
  <c r="S743" i="10"/>
  <c r="R743" i="10"/>
  <c r="Q743" i="10"/>
  <c r="P743" i="10"/>
  <c r="O743" i="10"/>
  <c r="N743" i="10"/>
  <c r="L743" i="10"/>
  <c r="K743" i="10"/>
  <c r="I743" i="10"/>
  <c r="H743" i="10"/>
  <c r="G743" i="10"/>
  <c r="F743" i="10"/>
  <c r="D743" i="10"/>
  <c r="B743" i="10"/>
  <c r="T742" i="10"/>
  <c r="S742" i="10"/>
  <c r="R742" i="10"/>
  <c r="Q742" i="10"/>
  <c r="P742" i="10"/>
  <c r="O742" i="10"/>
  <c r="N742" i="10"/>
  <c r="L742" i="10"/>
  <c r="K742" i="10"/>
  <c r="I742" i="10"/>
  <c r="H742" i="10"/>
  <c r="G742" i="10"/>
  <c r="F742" i="10"/>
  <c r="D742" i="10"/>
  <c r="B742" i="10"/>
  <c r="T741" i="10"/>
  <c r="S741" i="10"/>
  <c r="R741" i="10"/>
  <c r="Q741" i="10"/>
  <c r="P741" i="10"/>
  <c r="O741" i="10"/>
  <c r="N741" i="10"/>
  <c r="L741" i="10"/>
  <c r="K741" i="10"/>
  <c r="I741" i="10"/>
  <c r="H741" i="10"/>
  <c r="G741" i="10"/>
  <c r="F741" i="10"/>
  <c r="D741" i="10"/>
  <c r="B741" i="10"/>
  <c r="T740" i="10"/>
  <c r="S740" i="10"/>
  <c r="R740" i="10"/>
  <c r="Q740" i="10"/>
  <c r="P740" i="10"/>
  <c r="O740" i="10"/>
  <c r="N740" i="10"/>
  <c r="L740" i="10"/>
  <c r="K740" i="10"/>
  <c r="I740" i="10"/>
  <c r="H740" i="10"/>
  <c r="G740" i="10"/>
  <c r="F740" i="10"/>
  <c r="D740" i="10"/>
  <c r="B740" i="10"/>
  <c r="T739" i="10"/>
  <c r="S739" i="10"/>
  <c r="R739" i="10"/>
  <c r="Q739" i="10"/>
  <c r="P739" i="10"/>
  <c r="O739" i="10"/>
  <c r="N739" i="10"/>
  <c r="L739" i="10"/>
  <c r="K739" i="10"/>
  <c r="I739" i="10"/>
  <c r="H739" i="10"/>
  <c r="G739" i="10"/>
  <c r="F739" i="10"/>
  <c r="D739" i="10"/>
  <c r="B739" i="10"/>
  <c r="T738" i="10"/>
  <c r="S738" i="10"/>
  <c r="R738" i="10"/>
  <c r="Q738" i="10"/>
  <c r="P738" i="10"/>
  <c r="O738" i="10"/>
  <c r="N738" i="10"/>
  <c r="L738" i="10"/>
  <c r="K738" i="10"/>
  <c r="I738" i="10"/>
  <c r="H738" i="10"/>
  <c r="G738" i="10"/>
  <c r="F738" i="10"/>
  <c r="D738" i="10"/>
  <c r="B738" i="10"/>
  <c r="T737" i="10"/>
  <c r="S737" i="10"/>
  <c r="R737" i="10"/>
  <c r="Q737" i="10"/>
  <c r="P737" i="10"/>
  <c r="O737" i="10"/>
  <c r="N737" i="10"/>
  <c r="L737" i="10"/>
  <c r="K737" i="10"/>
  <c r="I737" i="10"/>
  <c r="H737" i="10"/>
  <c r="G737" i="10"/>
  <c r="F737" i="10"/>
  <c r="D737" i="10"/>
  <c r="B737" i="10"/>
  <c r="T736" i="10"/>
  <c r="S736" i="10"/>
  <c r="R736" i="10"/>
  <c r="Q736" i="10"/>
  <c r="P736" i="10"/>
  <c r="O736" i="10"/>
  <c r="N736" i="10"/>
  <c r="L736" i="10"/>
  <c r="K736" i="10"/>
  <c r="I736" i="10"/>
  <c r="H736" i="10"/>
  <c r="G736" i="10"/>
  <c r="F736" i="10"/>
  <c r="D736" i="10"/>
  <c r="B736" i="10"/>
  <c r="T735" i="10"/>
  <c r="S735" i="10"/>
  <c r="R735" i="10"/>
  <c r="Q735" i="10"/>
  <c r="P735" i="10"/>
  <c r="O735" i="10"/>
  <c r="N735" i="10"/>
  <c r="L735" i="10"/>
  <c r="K735" i="10"/>
  <c r="I735" i="10"/>
  <c r="H735" i="10"/>
  <c r="G735" i="10"/>
  <c r="F735" i="10"/>
  <c r="D735" i="10"/>
  <c r="B735" i="10"/>
  <c r="T734" i="10"/>
  <c r="S734" i="10"/>
  <c r="R734" i="10"/>
  <c r="Q734" i="10"/>
  <c r="P734" i="10"/>
  <c r="O734" i="10"/>
  <c r="N734" i="10"/>
  <c r="L734" i="10"/>
  <c r="K734" i="10"/>
  <c r="I734" i="10"/>
  <c r="H734" i="10"/>
  <c r="G734" i="10"/>
  <c r="F734" i="10"/>
  <c r="D734" i="10"/>
  <c r="B734" i="10"/>
  <c r="Z733" i="10"/>
  <c r="T733" i="10"/>
  <c r="S733" i="10"/>
  <c r="R733" i="10"/>
  <c r="Q733" i="10"/>
  <c r="P733" i="10"/>
  <c r="O733" i="10"/>
  <c r="N733" i="10"/>
  <c r="L733" i="10"/>
  <c r="K733" i="10"/>
  <c r="I733" i="10"/>
  <c r="H733" i="10"/>
  <c r="G733" i="10"/>
  <c r="F733" i="10"/>
  <c r="D733" i="10"/>
  <c r="B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412" i="10"/>
  <c r="BZ67" i="10"/>
  <c r="J808" i="10" s="1"/>
  <c r="BV67" i="10"/>
  <c r="J804" i="10" s="1"/>
  <c r="BR67" i="10"/>
  <c r="J800" i="10" s="1"/>
  <c r="BN67" i="10"/>
  <c r="J796" i="10" s="1"/>
  <c r="BJ67" i="10"/>
  <c r="J792" i="10" s="1"/>
  <c r="BF67" i="10"/>
  <c r="J788" i="10" s="1"/>
  <c r="BB67" i="10"/>
  <c r="J784" i="10" s="1"/>
  <c r="AX67" i="10"/>
  <c r="J780" i="10" s="1"/>
  <c r="AT67" i="10"/>
  <c r="J776" i="10" s="1"/>
  <c r="AP67" i="10"/>
  <c r="J772" i="10" s="1"/>
  <c r="AL67" i="10"/>
  <c r="J768" i="10" s="1"/>
  <c r="AH67" i="10"/>
  <c r="J764" i="10" s="1"/>
  <c r="AD67" i="10"/>
  <c r="J760" i="10" s="1"/>
  <c r="Z67" i="10"/>
  <c r="J756" i="10" s="1"/>
  <c r="V67" i="10"/>
  <c r="J752" i="10" s="1"/>
  <c r="R67" i="10"/>
  <c r="J748" i="10" s="1"/>
  <c r="N67" i="10"/>
  <c r="J744" i="10" s="1"/>
  <c r="J67" i="10"/>
  <c r="J740" i="10" s="1"/>
  <c r="F67" i="10"/>
  <c r="J736" i="10" s="1"/>
  <c r="CC62" i="10"/>
  <c r="E811" i="10" s="1"/>
  <c r="BY62" i="10"/>
  <c r="E807" i="10" s="1"/>
  <c r="BU62" i="10"/>
  <c r="E803" i="10" s="1"/>
  <c r="BQ62" i="10"/>
  <c r="E799" i="10" s="1"/>
  <c r="BM62" i="10"/>
  <c r="E795" i="10" s="1"/>
  <c r="BI62" i="10"/>
  <c r="E791" i="10" s="1"/>
  <c r="BE62" i="10"/>
  <c r="E787" i="10" s="1"/>
  <c r="BA62" i="10"/>
  <c r="E783" i="10" s="1"/>
  <c r="AW62" i="10"/>
  <c r="E779" i="10" s="1"/>
  <c r="AS62" i="10"/>
  <c r="E775" i="10" s="1"/>
  <c r="AO62" i="10"/>
  <c r="E771" i="10" s="1"/>
  <c r="AK62" i="10"/>
  <c r="E767" i="10" s="1"/>
  <c r="AG62" i="10"/>
  <c r="E763" i="10" s="1"/>
  <c r="AC62" i="10"/>
  <c r="E759" i="10" s="1"/>
  <c r="Y62" i="10"/>
  <c r="E755" i="10" s="1"/>
  <c r="U62" i="10"/>
  <c r="E751" i="10" s="1"/>
  <c r="Q62" i="10"/>
  <c r="E747" i="10" s="1"/>
  <c r="M62" i="10"/>
  <c r="E743" i="10" s="1"/>
  <c r="I62" i="10"/>
  <c r="E739" i="10" s="1"/>
  <c r="E62" i="10"/>
  <c r="E735" i="10" s="1"/>
  <c r="CC52" i="10"/>
  <c r="CC67" i="10" s="1"/>
  <c r="J811" i="10" s="1"/>
  <c r="CB52" i="10"/>
  <c r="CB67" i="10" s="1"/>
  <c r="J810" i="10" s="1"/>
  <c r="CA52" i="10"/>
  <c r="CA67" i="10" s="1"/>
  <c r="J809" i="10" s="1"/>
  <c r="BZ52" i="10"/>
  <c r="BY52" i="10"/>
  <c r="BY67" i="10" s="1"/>
  <c r="J807" i="10" s="1"/>
  <c r="BX52" i="10"/>
  <c r="BX67" i="10" s="1"/>
  <c r="J806" i="10" s="1"/>
  <c r="BW52" i="10"/>
  <c r="BW67" i="10" s="1"/>
  <c r="BV52" i="10"/>
  <c r="BU52" i="10"/>
  <c r="BU67" i="10" s="1"/>
  <c r="J803" i="10" s="1"/>
  <c r="BT52" i="10"/>
  <c r="BT67" i="10" s="1"/>
  <c r="J802" i="10" s="1"/>
  <c r="BS52" i="10"/>
  <c r="BS67" i="10" s="1"/>
  <c r="J801" i="10" s="1"/>
  <c r="BR52" i="10"/>
  <c r="BQ52" i="10"/>
  <c r="BQ67" i="10" s="1"/>
  <c r="J799" i="10" s="1"/>
  <c r="BP52" i="10"/>
  <c r="BP67" i="10" s="1"/>
  <c r="J798" i="10" s="1"/>
  <c r="BO52" i="10"/>
  <c r="BO67" i="10" s="1"/>
  <c r="J797" i="10" s="1"/>
  <c r="BN52" i="10"/>
  <c r="BM52" i="10"/>
  <c r="BM67" i="10" s="1"/>
  <c r="J795" i="10" s="1"/>
  <c r="BL52" i="10"/>
  <c r="BL67" i="10" s="1"/>
  <c r="J794" i="10" s="1"/>
  <c r="BK52" i="10"/>
  <c r="BK67" i="10" s="1"/>
  <c r="J793" i="10" s="1"/>
  <c r="BJ52" i="10"/>
  <c r="BI52" i="10"/>
  <c r="BI67" i="10" s="1"/>
  <c r="J791" i="10" s="1"/>
  <c r="BH52" i="10"/>
  <c r="BH67" i="10" s="1"/>
  <c r="J790" i="10" s="1"/>
  <c r="BG52" i="10"/>
  <c r="BG67" i="10" s="1"/>
  <c r="J789" i="10" s="1"/>
  <c r="BF52" i="10"/>
  <c r="BE52" i="10"/>
  <c r="BE67" i="10" s="1"/>
  <c r="J787" i="10" s="1"/>
  <c r="BD52" i="10"/>
  <c r="BD67" i="10" s="1"/>
  <c r="J786" i="10" s="1"/>
  <c r="BC52" i="10"/>
  <c r="BC67" i="10" s="1"/>
  <c r="J785" i="10" s="1"/>
  <c r="BB52" i="10"/>
  <c r="BA52" i="10"/>
  <c r="BA67" i="10" s="1"/>
  <c r="J783" i="10" s="1"/>
  <c r="AZ52" i="10"/>
  <c r="AZ67" i="10" s="1"/>
  <c r="J782" i="10" s="1"/>
  <c r="AY52" i="10"/>
  <c r="AY67" i="10" s="1"/>
  <c r="J781" i="10" s="1"/>
  <c r="AX52" i="10"/>
  <c r="AW52" i="10"/>
  <c r="AW67" i="10" s="1"/>
  <c r="J779" i="10" s="1"/>
  <c r="AV52" i="10"/>
  <c r="AV67" i="10" s="1"/>
  <c r="J778" i="10" s="1"/>
  <c r="AU52" i="10"/>
  <c r="AU67" i="10" s="1"/>
  <c r="J777" i="10" s="1"/>
  <c r="AT52" i="10"/>
  <c r="AS52" i="10"/>
  <c r="AS67" i="10" s="1"/>
  <c r="J775" i="10" s="1"/>
  <c r="AR52" i="10"/>
  <c r="AR67" i="10" s="1"/>
  <c r="J774" i="10" s="1"/>
  <c r="AQ52" i="10"/>
  <c r="AQ67" i="10" s="1"/>
  <c r="J773" i="10" s="1"/>
  <c r="AP52" i="10"/>
  <c r="AO52" i="10"/>
  <c r="AO67" i="10" s="1"/>
  <c r="J771" i="10" s="1"/>
  <c r="AN52" i="10"/>
  <c r="AN67" i="10" s="1"/>
  <c r="J770" i="10" s="1"/>
  <c r="AM52" i="10"/>
  <c r="AM67" i="10" s="1"/>
  <c r="J769" i="10" s="1"/>
  <c r="AL52" i="10"/>
  <c r="AK52" i="10"/>
  <c r="AK67" i="10" s="1"/>
  <c r="J767" i="10" s="1"/>
  <c r="AJ52" i="10"/>
  <c r="AJ67" i="10" s="1"/>
  <c r="J766" i="10" s="1"/>
  <c r="AI52" i="10"/>
  <c r="AI67" i="10" s="1"/>
  <c r="J765" i="10" s="1"/>
  <c r="AH52" i="10"/>
  <c r="AG52" i="10"/>
  <c r="AG67" i="10" s="1"/>
  <c r="J763" i="10" s="1"/>
  <c r="AF52" i="10"/>
  <c r="AF67" i="10" s="1"/>
  <c r="J762" i="10" s="1"/>
  <c r="AE52" i="10"/>
  <c r="AE67" i="10" s="1"/>
  <c r="J761" i="10" s="1"/>
  <c r="AD52" i="10"/>
  <c r="AC52" i="10"/>
  <c r="AC67" i="10" s="1"/>
  <c r="J759" i="10" s="1"/>
  <c r="AB52" i="10"/>
  <c r="AB67" i="10" s="1"/>
  <c r="J758" i="10" s="1"/>
  <c r="AA52" i="10"/>
  <c r="AA67" i="10" s="1"/>
  <c r="J757" i="10" s="1"/>
  <c r="Z52" i="10"/>
  <c r="Y52" i="10"/>
  <c r="Y67" i="10" s="1"/>
  <c r="J755" i="10" s="1"/>
  <c r="X52" i="10"/>
  <c r="X67" i="10" s="1"/>
  <c r="J754" i="10" s="1"/>
  <c r="W52" i="10"/>
  <c r="W67" i="10" s="1"/>
  <c r="J753" i="10" s="1"/>
  <c r="V52" i="10"/>
  <c r="U52" i="10"/>
  <c r="U67" i="10" s="1"/>
  <c r="J751" i="10" s="1"/>
  <c r="T52" i="10"/>
  <c r="T67" i="10" s="1"/>
  <c r="J750" i="10" s="1"/>
  <c r="S52" i="10"/>
  <c r="S67" i="10" s="1"/>
  <c r="J749" i="10" s="1"/>
  <c r="R52" i="10"/>
  <c r="Q52" i="10"/>
  <c r="Q67" i="10" s="1"/>
  <c r="J747" i="10" s="1"/>
  <c r="P52" i="10"/>
  <c r="P67" i="10" s="1"/>
  <c r="J746" i="10" s="1"/>
  <c r="O52" i="10"/>
  <c r="O67" i="10" s="1"/>
  <c r="J745" i="10" s="1"/>
  <c r="N52" i="10"/>
  <c r="M52" i="10"/>
  <c r="M67" i="10" s="1"/>
  <c r="J743" i="10" s="1"/>
  <c r="L52" i="10"/>
  <c r="L67" i="10" s="1"/>
  <c r="J742" i="10" s="1"/>
  <c r="K52" i="10"/>
  <c r="K67" i="10" s="1"/>
  <c r="J741" i="10" s="1"/>
  <c r="J52" i="10"/>
  <c r="I52" i="10"/>
  <c r="I67" i="10" s="1"/>
  <c r="J739" i="10" s="1"/>
  <c r="H52" i="10"/>
  <c r="H67" i="10" s="1"/>
  <c r="J738" i="10" s="1"/>
  <c r="G52" i="10"/>
  <c r="G67" i="10" s="1"/>
  <c r="J737" i="10" s="1"/>
  <c r="F52" i="10"/>
  <c r="E52" i="10"/>
  <c r="E67" i="10" s="1"/>
  <c r="J735" i="10" s="1"/>
  <c r="D52" i="10"/>
  <c r="D67" i="10" s="1"/>
  <c r="J734" i="10" s="1"/>
  <c r="C52" i="10"/>
  <c r="C67" i="10" s="1"/>
  <c r="J733" i="10" s="1"/>
  <c r="CC48" i="10"/>
  <c r="CB48" i="10"/>
  <c r="CB62" i="10" s="1"/>
  <c r="E810" i="10" s="1"/>
  <c r="CA48" i="10"/>
  <c r="CA62" i="10" s="1"/>
  <c r="E809" i="10" s="1"/>
  <c r="BZ48" i="10"/>
  <c r="BZ62" i="10" s="1"/>
  <c r="E808" i="10" s="1"/>
  <c r="BY48" i="10"/>
  <c r="BX48" i="10"/>
  <c r="BX62" i="10" s="1"/>
  <c r="E806" i="10" s="1"/>
  <c r="BW48" i="10"/>
  <c r="BW62" i="10" s="1"/>
  <c r="E805" i="10" s="1"/>
  <c r="BV48" i="10"/>
  <c r="BV62" i="10" s="1"/>
  <c r="E804" i="10" s="1"/>
  <c r="BU48" i="10"/>
  <c r="BT48" i="10"/>
  <c r="BT62" i="10" s="1"/>
  <c r="E802" i="10" s="1"/>
  <c r="BS48" i="10"/>
  <c r="BS62" i="10" s="1"/>
  <c r="E801" i="10" s="1"/>
  <c r="BR48" i="10"/>
  <c r="BR62" i="10" s="1"/>
  <c r="E800" i="10" s="1"/>
  <c r="BQ48" i="10"/>
  <c r="BP48" i="10"/>
  <c r="BP62" i="10" s="1"/>
  <c r="E798" i="10" s="1"/>
  <c r="BO48" i="10"/>
  <c r="BO62" i="10" s="1"/>
  <c r="E797" i="10" s="1"/>
  <c r="BN48" i="10"/>
  <c r="BN62" i="10" s="1"/>
  <c r="E796" i="10" s="1"/>
  <c r="BM48" i="10"/>
  <c r="BL48" i="10"/>
  <c r="BL62" i="10" s="1"/>
  <c r="E794" i="10" s="1"/>
  <c r="BK48" i="10"/>
  <c r="BK62" i="10" s="1"/>
  <c r="E793" i="10" s="1"/>
  <c r="BJ48" i="10"/>
  <c r="BJ62" i="10" s="1"/>
  <c r="E792" i="10" s="1"/>
  <c r="BI48" i="10"/>
  <c r="BH48" i="10"/>
  <c r="BH62" i="10" s="1"/>
  <c r="E790" i="10" s="1"/>
  <c r="BG48" i="10"/>
  <c r="BG62" i="10" s="1"/>
  <c r="E789" i="10" s="1"/>
  <c r="BF48" i="10"/>
  <c r="BF62" i="10" s="1"/>
  <c r="E788" i="10" s="1"/>
  <c r="BE48" i="10"/>
  <c r="BD48" i="10"/>
  <c r="BD62" i="10" s="1"/>
  <c r="E786" i="10" s="1"/>
  <c r="BC48" i="10"/>
  <c r="BC62" i="10" s="1"/>
  <c r="E785" i="10" s="1"/>
  <c r="BB48" i="10"/>
  <c r="BB62" i="10" s="1"/>
  <c r="E784" i="10" s="1"/>
  <c r="BA48" i="10"/>
  <c r="AZ48" i="10"/>
  <c r="AZ62" i="10" s="1"/>
  <c r="E782" i="10" s="1"/>
  <c r="AY48" i="10"/>
  <c r="AY62" i="10" s="1"/>
  <c r="E781" i="10" s="1"/>
  <c r="AX48" i="10"/>
  <c r="AX62" i="10" s="1"/>
  <c r="E780" i="10" s="1"/>
  <c r="AW48" i="10"/>
  <c r="AV48" i="10"/>
  <c r="AV62" i="10" s="1"/>
  <c r="E778" i="10" s="1"/>
  <c r="AU48" i="10"/>
  <c r="AU62" i="10" s="1"/>
  <c r="E777" i="10" s="1"/>
  <c r="AT48" i="10"/>
  <c r="AT62" i="10" s="1"/>
  <c r="E776" i="10" s="1"/>
  <c r="AS48" i="10"/>
  <c r="AR48" i="10"/>
  <c r="AR62" i="10" s="1"/>
  <c r="E774" i="10" s="1"/>
  <c r="AQ48" i="10"/>
  <c r="AQ62" i="10" s="1"/>
  <c r="E773" i="10" s="1"/>
  <c r="AP48" i="10"/>
  <c r="AP62" i="10" s="1"/>
  <c r="E772" i="10" s="1"/>
  <c r="AO48" i="10"/>
  <c r="AN48" i="10"/>
  <c r="AN62" i="10" s="1"/>
  <c r="E770" i="10" s="1"/>
  <c r="AM48" i="10"/>
  <c r="AM62" i="10" s="1"/>
  <c r="E769" i="10" s="1"/>
  <c r="AL48" i="10"/>
  <c r="AL62" i="10" s="1"/>
  <c r="E768" i="10" s="1"/>
  <c r="AK48" i="10"/>
  <c r="AJ48" i="10"/>
  <c r="AJ62" i="10" s="1"/>
  <c r="E766" i="10" s="1"/>
  <c r="AI48" i="10"/>
  <c r="AI62" i="10" s="1"/>
  <c r="E765" i="10" s="1"/>
  <c r="AH48" i="10"/>
  <c r="AH62" i="10" s="1"/>
  <c r="E764" i="10" s="1"/>
  <c r="AG48" i="10"/>
  <c r="AF48" i="10"/>
  <c r="AF62" i="10" s="1"/>
  <c r="E762" i="10" s="1"/>
  <c r="AE48" i="10"/>
  <c r="AE62" i="10" s="1"/>
  <c r="E761" i="10" s="1"/>
  <c r="AD48" i="10"/>
  <c r="AD62" i="10" s="1"/>
  <c r="E760" i="10" s="1"/>
  <c r="AC48" i="10"/>
  <c r="AB48" i="10"/>
  <c r="AB62" i="10" s="1"/>
  <c r="E758" i="10" s="1"/>
  <c r="AA48" i="10"/>
  <c r="AA62" i="10" s="1"/>
  <c r="E757" i="10" s="1"/>
  <c r="Z48" i="10"/>
  <c r="Z62" i="10" s="1"/>
  <c r="E756" i="10" s="1"/>
  <c r="Y48" i="10"/>
  <c r="X48" i="10"/>
  <c r="X62" i="10" s="1"/>
  <c r="E754" i="10" s="1"/>
  <c r="W48" i="10"/>
  <c r="W62" i="10" s="1"/>
  <c r="E753" i="10" s="1"/>
  <c r="V48" i="10"/>
  <c r="V62" i="10" s="1"/>
  <c r="E752" i="10" s="1"/>
  <c r="U48" i="10"/>
  <c r="T48" i="10"/>
  <c r="T62" i="10" s="1"/>
  <c r="E750" i="10" s="1"/>
  <c r="S48" i="10"/>
  <c r="S62" i="10" s="1"/>
  <c r="E749" i="10" s="1"/>
  <c r="R48" i="10"/>
  <c r="R62" i="10" s="1"/>
  <c r="E748" i="10" s="1"/>
  <c r="Q48" i="10"/>
  <c r="P48" i="10"/>
  <c r="P62" i="10" s="1"/>
  <c r="E746" i="10" s="1"/>
  <c r="O48" i="10"/>
  <c r="O62" i="10" s="1"/>
  <c r="N48" i="10"/>
  <c r="N62" i="10" s="1"/>
  <c r="E744" i="10" s="1"/>
  <c r="M48" i="10"/>
  <c r="L48" i="10"/>
  <c r="L62" i="10" s="1"/>
  <c r="E742" i="10" s="1"/>
  <c r="K48" i="10"/>
  <c r="K62" i="10" s="1"/>
  <c r="E741" i="10" s="1"/>
  <c r="J48" i="10"/>
  <c r="J62" i="10" s="1"/>
  <c r="E740" i="10" s="1"/>
  <c r="I48" i="10"/>
  <c r="H48" i="10"/>
  <c r="H62" i="10" s="1"/>
  <c r="E738" i="10" s="1"/>
  <c r="G48" i="10"/>
  <c r="G62" i="10" s="1"/>
  <c r="E737" i="10" s="1"/>
  <c r="F48" i="10"/>
  <c r="F62" i="10" s="1"/>
  <c r="E736" i="10" s="1"/>
  <c r="E48" i="10"/>
  <c r="D48" i="10"/>
  <c r="D62" i="10" s="1"/>
  <c r="E734" i="10" s="1"/>
  <c r="C48" i="10"/>
  <c r="C62" i="10" s="1"/>
  <c r="E733" i="10" s="1"/>
  <c r="X813" i="1"/>
  <c r="W813" i="1"/>
  <c r="V813" i="1"/>
  <c r="U813" i="1"/>
  <c r="T812" i="1"/>
  <c r="S812" i="1"/>
  <c r="R812" i="1"/>
  <c r="Q812" i="1"/>
  <c r="P812" i="1"/>
  <c r="M812" i="1"/>
  <c r="L812" i="1"/>
  <c r="K812" i="1"/>
  <c r="I812" i="1"/>
  <c r="H812" i="1"/>
  <c r="G812" i="1"/>
  <c r="F812" i="1"/>
  <c r="D812" i="1"/>
  <c r="T811" i="1"/>
  <c r="S811" i="1"/>
  <c r="R811" i="1"/>
  <c r="Q811" i="1"/>
  <c r="P811" i="1"/>
  <c r="M811" i="1"/>
  <c r="L811" i="1"/>
  <c r="K811" i="1"/>
  <c r="I811" i="1"/>
  <c r="H811" i="1"/>
  <c r="G811" i="1"/>
  <c r="F811" i="1"/>
  <c r="D811" i="1"/>
  <c r="T810" i="1"/>
  <c r="S810" i="1"/>
  <c r="R810" i="1"/>
  <c r="Q810" i="1"/>
  <c r="P810" i="1"/>
  <c r="M810" i="1"/>
  <c r="L810" i="1"/>
  <c r="K810" i="1"/>
  <c r="I810" i="1"/>
  <c r="H810" i="1"/>
  <c r="G810" i="1"/>
  <c r="F810" i="1"/>
  <c r="D810" i="1"/>
  <c r="T809" i="1"/>
  <c r="S809" i="1"/>
  <c r="R809" i="1"/>
  <c r="Q809" i="1"/>
  <c r="P809" i="1"/>
  <c r="M809" i="1"/>
  <c r="L809" i="1"/>
  <c r="K809" i="1"/>
  <c r="I809" i="1"/>
  <c r="H809" i="1"/>
  <c r="G809" i="1"/>
  <c r="F809" i="1"/>
  <c r="D809" i="1"/>
  <c r="T808" i="1"/>
  <c r="S808" i="1"/>
  <c r="R808" i="1"/>
  <c r="Q808" i="1"/>
  <c r="P808" i="1"/>
  <c r="M808" i="1"/>
  <c r="L808" i="1"/>
  <c r="K808" i="1"/>
  <c r="I808" i="1"/>
  <c r="H808" i="1"/>
  <c r="G808" i="1"/>
  <c r="F808" i="1"/>
  <c r="D808" i="1"/>
  <c r="T807" i="1"/>
  <c r="S807" i="1"/>
  <c r="R807" i="1"/>
  <c r="Q807" i="1"/>
  <c r="P807" i="1"/>
  <c r="M807" i="1"/>
  <c r="L807" i="1"/>
  <c r="K807" i="1"/>
  <c r="I807" i="1"/>
  <c r="H807" i="1"/>
  <c r="G807" i="1"/>
  <c r="F807" i="1"/>
  <c r="D807" i="1"/>
  <c r="T806" i="1"/>
  <c r="S806" i="1"/>
  <c r="R806" i="1"/>
  <c r="Q806" i="1"/>
  <c r="P806" i="1"/>
  <c r="M806" i="1"/>
  <c r="L806" i="1"/>
  <c r="K806" i="1"/>
  <c r="I806" i="1"/>
  <c r="H806" i="1"/>
  <c r="G806" i="1"/>
  <c r="F806" i="1"/>
  <c r="D806" i="1"/>
  <c r="T805" i="1"/>
  <c r="S805" i="1"/>
  <c r="R805" i="1"/>
  <c r="Q805" i="1"/>
  <c r="P805" i="1"/>
  <c r="M805" i="1"/>
  <c r="L805" i="1"/>
  <c r="K805" i="1"/>
  <c r="I805" i="1"/>
  <c r="H805" i="1"/>
  <c r="G805" i="1"/>
  <c r="F805" i="1"/>
  <c r="D805" i="1"/>
  <c r="T804" i="1"/>
  <c r="S804" i="1"/>
  <c r="R804" i="1"/>
  <c r="Q804" i="1"/>
  <c r="P804" i="1"/>
  <c r="M804" i="1"/>
  <c r="L804" i="1"/>
  <c r="K804" i="1"/>
  <c r="I804" i="1"/>
  <c r="H804" i="1"/>
  <c r="G804" i="1"/>
  <c r="F804" i="1"/>
  <c r="D804" i="1"/>
  <c r="T803" i="1"/>
  <c r="S803" i="1"/>
  <c r="R803" i="1"/>
  <c r="Q803" i="1"/>
  <c r="P803" i="1"/>
  <c r="M803" i="1"/>
  <c r="L803" i="1"/>
  <c r="K803" i="1"/>
  <c r="I803" i="1"/>
  <c r="H803" i="1"/>
  <c r="G803" i="1"/>
  <c r="F803" i="1"/>
  <c r="D803" i="1"/>
  <c r="T802" i="1"/>
  <c r="S802" i="1"/>
  <c r="R802" i="1"/>
  <c r="Q802" i="1"/>
  <c r="P802" i="1"/>
  <c r="M802" i="1"/>
  <c r="L802" i="1"/>
  <c r="K802" i="1"/>
  <c r="I802" i="1"/>
  <c r="H802" i="1"/>
  <c r="G802" i="1"/>
  <c r="F802" i="1"/>
  <c r="D802" i="1"/>
  <c r="T801" i="1"/>
  <c r="S801" i="1"/>
  <c r="R801" i="1"/>
  <c r="Q801" i="1"/>
  <c r="P801" i="1"/>
  <c r="M801" i="1"/>
  <c r="L801" i="1"/>
  <c r="K801" i="1"/>
  <c r="I801" i="1"/>
  <c r="H801" i="1"/>
  <c r="G801" i="1"/>
  <c r="F801" i="1"/>
  <c r="D801" i="1"/>
  <c r="T800" i="1"/>
  <c r="S800" i="1"/>
  <c r="R800" i="1"/>
  <c r="Q800" i="1"/>
  <c r="P800" i="1"/>
  <c r="M800" i="1"/>
  <c r="L800" i="1"/>
  <c r="K800" i="1"/>
  <c r="I800" i="1"/>
  <c r="H800" i="1"/>
  <c r="G800" i="1"/>
  <c r="F800" i="1"/>
  <c r="D800" i="1"/>
  <c r="T799" i="1"/>
  <c r="S799" i="1"/>
  <c r="R799" i="1"/>
  <c r="Q799" i="1"/>
  <c r="P799" i="1"/>
  <c r="M799" i="1"/>
  <c r="L799" i="1"/>
  <c r="K799" i="1"/>
  <c r="I799" i="1"/>
  <c r="H799" i="1"/>
  <c r="G799" i="1"/>
  <c r="F799" i="1"/>
  <c r="D799" i="1"/>
  <c r="T798" i="1"/>
  <c r="S798" i="1"/>
  <c r="R798" i="1"/>
  <c r="Q798" i="1"/>
  <c r="P798" i="1"/>
  <c r="M798" i="1"/>
  <c r="L798" i="1"/>
  <c r="K798" i="1"/>
  <c r="I798" i="1"/>
  <c r="H798" i="1"/>
  <c r="G798" i="1"/>
  <c r="F798" i="1"/>
  <c r="D798" i="1"/>
  <c r="T797" i="1"/>
  <c r="S797" i="1"/>
  <c r="R797" i="1"/>
  <c r="Q797" i="1"/>
  <c r="P797" i="1"/>
  <c r="M797" i="1"/>
  <c r="L797" i="1"/>
  <c r="K797" i="1"/>
  <c r="I797" i="1"/>
  <c r="H797" i="1"/>
  <c r="G797" i="1"/>
  <c r="F797" i="1"/>
  <c r="D797" i="1"/>
  <c r="T796" i="1"/>
  <c r="S796" i="1"/>
  <c r="R796" i="1"/>
  <c r="Q796" i="1"/>
  <c r="P796" i="1"/>
  <c r="M796" i="1"/>
  <c r="L796" i="1"/>
  <c r="K796" i="1"/>
  <c r="I796" i="1"/>
  <c r="H796" i="1"/>
  <c r="G796" i="1"/>
  <c r="F796" i="1"/>
  <c r="D796" i="1"/>
  <c r="T795" i="1"/>
  <c r="S795" i="1"/>
  <c r="R795" i="1"/>
  <c r="Q795" i="1"/>
  <c r="P795" i="1"/>
  <c r="M795" i="1"/>
  <c r="L795" i="1"/>
  <c r="K795" i="1"/>
  <c r="I795" i="1"/>
  <c r="H795" i="1"/>
  <c r="G795" i="1"/>
  <c r="F795" i="1"/>
  <c r="D795" i="1"/>
  <c r="T794" i="1"/>
  <c r="S794" i="1"/>
  <c r="R794" i="1"/>
  <c r="Q794" i="1"/>
  <c r="P794" i="1"/>
  <c r="M794" i="1"/>
  <c r="L794" i="1"/>
  <c r="K794" i="1"/>
  <c r="I794" i="1"/>
  <c r="H794" i="1"/>
  <c r="G794" i="1"/>
  <c r="F794" i="1"/>
  <c r="D794" i="1"/>
  <c r="T793" i="1"/>
  <c r="S793" i="1"/>
  <c r="R793" i="1"/>
  <c r="Q793" i="1"/>
  <c r="P793" i="1"/>
  <c r="M793" i="1"/>
  <c r="L793" i="1"/>
  <c r="K793" i="1"/>
  <c r="I793" i="1"/>
  <c r="H793" i="1"/>
  <c r="G793" i="1"/>
  <c r="F793" i="1"/>
  <c r="D793" i="1"/>
  <c r="T792" i="1"/>
  <c r="S792" i="1"/>
  <c r="R792" i="1"/>
  <c r="Q792" i="1"/>
  <c r="P792" i="1"/>
  <c r="M792" i="1"/>
  <c r="L792" i="1"/>
  <c r="K792" i="1"/>
  <c r="I792" i="1"/>
  <c r="H792" i="1"/>
  <c r="G792" i="1"/>
  <c r="F792" i="1"/>
  <c r="D792" i="1"/>
  <c r="T791" i="1"/>
  <c r="S791" i="1"/>
  <c r="R791" i="1"/>
  <c r="Q791" i="1"/>
  <c r="P791" i="1"/>
  <c r="M791" i="1"/>
  <c r="L791" i="1"/>
  <c r="K791" i="1"/>
  <c r="I791" i="1"/>
  <c r="H791" i="1"/>
  <c r="G791" i="1"/>
  <c r="F791" i="1"/>
  <c r="D791" i="1"/>
  <c r="T790" i="1"/>
  <c r="S790" i="1"/>
  <c r="R790" i="1"/>
  <c r="Q790" i="1"/>
  <c r="P790" i="1"/>
  <c r="M790" i="1"/>
  <c r="L790" i="1"/>
  <c r="K790" i="1"/>
  <c r="I790" i="1"/>
  <c r="H790" i="1"/>
  <c r="G790" i="1"/>
  <c r="F790" i="1"/>
  <c r="D790" i="1"/>
  <c r="T789" i="1"/>
  <c r="S789" i="1"/>
  <c r="R789" i="1"/>
  <c r="Q789" i="1"/>
  <c r="P789" i="1"/>
  <c r="M789" i="1"/>
  <c r="L789" i="1"/>
  <c r="K789" i="1"/>
  <c r="I789" i="1"/>
  <c r="H789" i="1"/>
  <c r="G789" i="1"/>
  <c r="F789" i="1"/>
  <c r="D789" i="1"/>
  <c r="T788" i="1"/>
  <c r="S788" i="1"/>
  <c r="R788" i="1"/>
  <c r="Q788" i="1"/>
  <c r="P788" i="1"/>
  <c r="M788" i="1"/>
  <c r="L788" i="1"/>
  <c r="K788" i="1"/>
  <c r="I788" i="1"/>
  <c r="H788" i="1"/>
  <c r="G788" i="1"/>
  <c r="F788" i="1"/>
  <c r="D788" i="1"/>
  <c r="B788" i="1"/>
  <c r="T787" i="1"/>
  <c r="S787" i="1"/>
  <c r="R787" i="1"/>
  <c r="Q787" i="1"/>
  <c r="P787" i="1"/>
  <c r="M787" i="1"/>
  <c r="L787" i="1"/>
  <c r="K787" i="1"/>
  <c r="I787" i="1"/>
  <c r="H787" i="1"/>
  <c r="G787" i="1"/>
  <c r="F787" i="1"/>
  <c r="D787" i="1"/>
  <c r="T786" i="1"/>
  <c r="S786" i="1"/>
  <c r="R786" i="1"/>
  <c r="Q786" i="1"/>
  <c r="P786" i="1"/>
  <c r="M786" i="1"/>
  <c r="L786" i="1"/>
  <c r="K786" i="1"/>
  <c r="I786" i="1"/>
  <c r="H786" i="1"/>
  <c r="G786" i="1"/>
  <c r="F786" i="1"/>
  <c r="D786" i="1"/>
  <c r="T785" i="1"/>
  <c r="S785" i="1"/>
  <c r="R785" i="1"/>
  <c r="Q785" i="1"/>
  <c r="P785" i="1"/>
  <c r="M785" i="1"/>
  <c r="L785" i="1"/>
  <c r="K785" i="1"/>
  <c r="I785" i="1"/>
  <c r="H785" i="1"/>
  <c r="G785" i="1"/>
  <c r="F785" i="1"/>
  <c r="D785" i="1"/>
  <c r="T784" i="1"/>
  <c r="S784" i="1"/>
  <c r="R784" i="1"/>
  <c r="Q784" i="1"/>
  <c r="P784" i="1"/>
  <c r="M784" i="1"/>
  <c r="L784" i="1"/>
  <c r="K784" i="1"/>
  <c r="I784" i="1"/>
  <c r="H784" i="1"/>
  <c r="G784" i="1"/>
  <c r="F784" i="1"/>
  <c r="D784" i="1"/>
  <c r="B784" i="1"/>
  <c r="T783" i="1"/>
  <c r="S783" i="1"/>
  <c r="R783" i="1"/>
  <c r="Q783" i="1"/>
  <c r="P783" i="1"/>
  <c r="M783" i="1"/>
  <c r="L783" i="1"/>
  <c r="K783" i="1"/>
  <c r="I783" i="1"/>
  <c r="H783" i="1"/>
  <c r="G783" i="1"/>
  <c r="F783" i="1"/>
  <c r="D783" i="1"/>
  <c r="B783" i="1"/>
  <c r="T782" i="1"/>
  <c r="S782" i="1"/>
  <c r="R782" i="1"/>
  <c r="Q782" i="1"/>
  <c r="P782" i="1"/>
  <c r="M782" i="1"/>
  <c r="L782" i="1"/>
  <c r="K782" i="1"/>
  <c r="I782" i="1"/>
  <c r="H782" i="1"/>
  <c r="G782" i="1"/>
  <c r="F782" i="1"/>
  <c r="D782" i="1"/>
  <c r="B782" i="1"/>
  <c r="T781" i="1"/>
  <c r="S781" i="1"/>
  <c r="R781" i="1"/>
  <c r="Q781" i="1"/>
  <c r="P781" i="1"/>
  <c r="M781" i="1"/>
  <c r="L781" i="1"/>
  <c r="K781" i="1"/>
  <c r="I781" i="1"/>
  <c r="H781" i="1"/>
  <c r="G781" i="1"/>
  <c r="F781" i="1"/>
  <c r="D781" i="1"/>
  <c r="T780" i="1"/>
  <c r="S780" i="1"/>
  <c r="R780" i="1"/>
  <c r="Q780" i="1"/>
  <c r="P780" i="1"/>
  <c r="M780" i="1"/>
  <c r="L780" i="1"/>
  <c r="K780" i="1"/>
  <c r="I780" i="1"/>
  <c r="H780" i="1"/>
  <c r="G780" i="1"/>
  <c r="F780" i="1"/>
  <c r="D780" i="1"/>
  <c r="T779" i="1"/>
  <c r="S779" i="1"/>
  <c r="R779" i="1"/>
  <c r="Q779" i="1"/>
  <c r="P779" i="1"/>
  <c r="O779" i="1"/>
  <c r="N779" i="1"/>
  <c r="M779" i="1"/>
  <c r="L779" i="1"/>
  <c r="K779" i="1"/>
  <c r="I779" i="1"/>
  <c r="H779" i="1"/>
  <c r="G779" i="1"/>
  <c r="F779" i="1"/>
  <c r="D779" i="1"/>
  <c r="T778" i="1"/>
  <c r="S778" i="1"/>
  <c r="R778" i="1"/>
  <c r="Q778" i="1"/>
  <c r="P778" i="1"/>
  <c r="O778" i="1"/>
  <c r="N778" i="1"/>
  <c r="M778" i="1"/>
  <c r="L778" i="1"/>
  <c r="K778" i="1"/>
  <c r="I778" i="1"/>
  <c r="H778" i="1"/>
  <c r="G778" i="1"/>
  <c r="F778" i="1"/>
  <c r="D778" i="1"/>
  <c r="B778" i="1"/>
  <c r="T777" i="1"/>
  <c r="S777" i="1"/>
  <c r="R777" i="1"/>
  <c r="Q777" i="1"/>
  <c r="P777" i="1"/>
  <c r="O777" i="1"/>
  <c r="N777" i="1"/>
  <c r="M777" i="1"/>
  <c r="L777" i="1"/>
  <c r="K777" i="1"/>
  <c r="I777" i="1"/>
  <c r="H777" i="1"/>
  <c r="G777" i="1"/>
  <c r="F777" i="1"/>
  <c r="D777" i="1"/>
  <c r="B777" i="1"/>
  <c r="T776" i="1"/>
  <c r="S776" i="1"/>
  <c r="R776" i="1"/>
  <c r="Q776" i="1"/>
  <c r="P776" i="1"/>
  <c r="O776" i="1"/>
  <c r="N776" i="1"/>
  <c r="M776" i="1"/>
  <c r="L776" i="1"/>
  <c r="K776" i="1"/>
  <c r="I776" i="1"/>
  <c r="H776" i="1"/>
  <c r="G776" i="1"/>
  <c r="F776" i="1"/>
  <c r="D776" i="1"/>
  <c r="B776" i="1"/>
  <c r="T775" i="1"/>
  <c r="S775" i="1"/>
  <c r="R775" i="1"/>
  <c r="Q775" i="1"/>
  <c r="P775" i="1"/>
  <c r="O775" i="1"/>
  <c r="N775" i="1"/>
  <c r="M775" i="1"/>
  <c r="L775" i="1"/>
  <c r="K775" i="1"/>
  <c r="I775" i="1"/>
  <c r="H775" i="1"/>
  <c r="G775" i="1"/>
  <c r="F775" i="1"/>
  <c r="D775" i="1"/>
  <c r="B775" i="1"/>
  <c r="T774" i="1"/>
  <c r="S774" i="1"/>
  <c r="R774" i="1"/>
  <c r="Q774" i="1"/>
  <c r="P774" i="1"/>
  <c r="O774" i="1"/>
  <c r="N774" i="1"/>
  <c r="M774" i="1"/>
  <c r="L774" i="1"/>
  <c r="K774" i="1"/>
  <c r="I774" i="1"/>
  <c r="H774" i="1"/>
  <c r="G774" i="1"/>
  <c r="F774" i="1"/>
  <c r="D774" i="1"/>
  <c r="B774" i="1"/>
  <c r="T773" i="1"/>
  <c r="S773" i="1"/>
  <c r="R773" i="1"/>
  <c r="Q773" i="1"/>
  <c r="P773" i="1"/>
  <c r="O773" i="1"/>
  <c r="N773" i="1"/>
  <c r="M773" i="1"/>
  <c r="L773" i="1"/>
  <c r="K773" i="1"/>
  <c r="I773" i="1"/>
  <c r="H773" i="1"/>
  <c r="G773" i="1"/>
  <c r="F773" i="1"/>
  <c r="D773" i="1"/>
  <c r="B773" i="1"/>
  <c r="T772" i="1"/>
  <c r="S772" i="1"/>
  <c r="R772" i="1"/>
  <c r="Q772" i="1"/>
  <c r="P772" i="1"/>
  <c r="O772" i="1"/>
  <c r="N772" i="1"/>
  <c r="M772" i="1"/>
  <c r="L772" i="1"/>
  <c r="K772" i="1"/>
  <c r="I772" i="1"/>
  <c r="H772" i="1"/>
  <c r="G772" i="1"/>
  <c r="F772" i="1"/>
  <c r="D772" i="1"/>
  <c r="B772" i="1"/>
  <c r="T771" i="1"/>
  <c r="S771" i="1"/>
  <c r="R771" i="1"/>
  <c r="Q771" i="1"/>
  <c r="P771" i="1"/>
  <c r="O771" i="1"/>
  <c r="N771" i="1"/>
  <c r="M771" i="1"/>
  <c r="L771" i="1"/>
  <c r="K771" i="1"/>
  <c r="I771" i="1"/>
  <c r="H771" i="1"/>
  <c r="G771" i="1"/>
  <c r="F771" i="1"/>
  <c r="D771" i="1"/>
  <c r="B771" i="1"/>
  <c r="T770" i="1"/>
  <c r="S770" i="1"/>
  <c r="R770" i="1"/>
  <c r="Q770" i="1"/>
  <c r="P770" i="1"/>
  <c r="O770" i="1"/>
  <c r="N770" i="1"/>
  <c r="M770" i="1"/>
  <c r="L770" i="1"/>
  <c r="K770" i="1"/>
  <c r="I770" i="1"/>
  <c r="H770" i="1"/>
  <c r="G770" i="1"/>
  <c r="F770" i="1"/>
  <c r="D770" i="1"/>
  <c r="B770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D769" i="1"/>
  <c r="B769" i="1"/>
  <c r="T768" i="1"/>
  <c r="S768" i="1"/>
  <c r="R768" i="1"/>
  <c r="Q768" i="1"/>
  <c r="P768" i="1"/>
  <c r="O768" i="1"/>
  <c r="N768" i="1"/>
  <c r="M768" i="1"/>
  <c r="L768" i="1"/>
  <c r="K768" i="1"/>
  <c r="I768" i="1"/>
  <c r="H768" i="1"/>
  <c r="G768" i="1"/>
  <c r="F768" i="1"/>
  <c r="D768" i="1"/>
  <c r="B768" i="1"/>
  <c r="T767" i="1"/>
  <c r="S767" i="1"/>
  <c r="R767" i="1"/>
  <c r="Q767" i="1"/>
  <c r="P767" i="1"/>
  <c r="O767" i="1"/>
  <c r="N767" i="1"/>
  <c r="M767" i="1"/>
  <c r="L767" i="1"/>
  <c r="K767" i="1"/>
  <c r="I767" i="1"/>
  <c r="H767" i="1"/>
  <c r="G767" i="1"/>
  <c r="F767" i="1"/>
  <c r="D767" i="1"/>
  <c r="B767" i="1"/>
  <c r="T766" i="1"/>
  <c r="S766" i="1"/>
  <c r="R766" i="1"/>
  <c r="Q766" i="1"/>
  <c r="P766" i="1"/>
  <c r="O766" i="1"/>
  <c r="N766" i="1"/>
  <c r="M766" i="1"/>
  <c r="L766" i="1"/>
  <c r="K766" i="1"/>
  <c r="I766" i="1"/>
  <c r="H766" i="1"/>
  <c r="G766" i="1"/>
  <c r="F766" i="1"/>
  <c r="D766" i="1"/>
  <c r="B766" i="1"/>
  <c r="T765" i="1"/>
  <c r="S765" i="1"/>
  <c r="R765" i="1"/>
  <c r="Q765" i="1"/>
  <c r="P765" i="1"/>
  <c r="O765" i="1"/>
  <c r="N765" i="1"/>
  <c r="M765" i="1"/>
  <c r="L765" i="1"/>
  <c r="K765" i="1"/>
  <c r="I765" i="1"/>
  <c r="H765" i="1"/>
  <c r="G765" i="1"/>
  <c r="F765" i="1"/>
  <c r="D765" i="1"/>
  <c r="B765" i="1"/>
  <c r="T764" i="1"/>
  <c r="S764" i="1"/>
  <c r="R764" i="1"/>
  <c r="Q764" i="1"/>
  <c r="P764" i="1"/>
  <c r="O764" i="1"/>
  <c r="N764" i="1"/>
  <c r="M764" i="1"/>
  <c r="L764" i="1"/>
  <c r="K764" i="1"/>
  <c r="I764" i="1"/>
  <c r="H764" i="1"/>
  <c r="G764" i="1"/>
  <c r="F764" i="1"/>
  <c r="D764" i="1"/>
  <c r="B764" i="1"/>
  <c r="T763" i="1"/>
  <c r="S763" i="1"/>
  <c r="R763" i="1"/>
  <c r="Q763" i="1"/>
  <c r="P763" i="1"/>
  <c r="O763" i="1"/>
  <c r="N763" i="1"/>
  <c r="M763" i="1"/>
  <c r="L763" i="1"/>
  <c r="K763" i="1"/>
  <c r="I763" i="1"/>
  <c r="H763" i="1"/>
  <c r="G763" i="1"/>
  <c r="F763" i="1"/>
  <c r="D763" i="1"/>
  <c r="B763" i="1"/>
  <c r="T762" i="1"/>
  <c r="S762" i="1"/>
  <c r="R762" i="1"/>
  <c r="Q762" i="1"/>
  <c r="P762" i="1"/>
  <c r="O762" i="1"/>
  <c r="N762" i="1"/>
  <c r="M762" i="1"/>
  <c r="L762" i="1"/>
  <c r="K762" i="1"/>
  <c r="I762" i="1"/>
  <c r="H762" i="1"/>
  <c r="G762" i="1"/>
  <c r="F762" i="1"/>
  <c r="D762" i="1"/>
  <c r="B762" i="1"/>
  <c r="T761" i="1"/>
  <c r="S761" i="1"/>
  <c r="R761" i="1"/>
  <c r="Q761" i="1"/>
  <c r="P761" i="1"/>
  <c r="O761" i="1"/>
  <c r="N761" i="1"/>
  <c r="M761" i="1"/>
  <c r="L761" i="1"/>
  <c r="K761" i="1"/>
  <c r="I761" i="1"/>
  <c r="H761" i="1"/>
  <c r="G761" i="1"/>
  <c r="F761" i="1"/>
  <c r="D761" i="1"/>
  <c r="B761" i="1"/>
  <c r="T760" i="1"/>
  <c r="S760" i="1"/>
  <c r="R760" i="1"/>
  <c r="Q760" i="1"/>
  <c r="P760" i="1"/>
  <c r="O760" i="1"/>
  <c r="N760" i="1"/>
  <c r="M760" i="1"/>
  <c r="L760" i="1"/>
  <c r="K760" i="1"/>
  <c r="I760" i="1"/>
  <c r="H760" i="1"/>
  <c r="G760" i="1"/>
  <c r="F760" i="1"/>
  <c r="D760" i="1"/>
  <c r="B760" i="1"/>
  <c r="T759" i="1"/>
  <c r="S759" i="1"/>
  <c r="R759" i="1"/>
  <c r="Q759" i="1"/>
  <c r="P759" i="1"/>
  <c r="O759" i="1"/>
  <c r="N759" i="1"/>
  <c r="M759" i="1"/>
  <c r="L759" i="1"/>
  <c r="K759" i="1"/>
  <c r="I759" i="1"/>
  <c r="H759" i="1"/>
  <c r="G759" i="1"/>
  <c r="F759" i="1"/>
  <c r="D759" i="1"/>
  <c r="T758" i="1"/>
  <c r="S758" i="1"/>
  <c r="R758" i="1"/>
  <c r="Q758" i="1"/>
  <c r="P758" i="1"/>
  <c r="O758" i="1"/>
  <c r="N758" i="1"/>
  <c r="M758" i="1"/>
  <c r="L758" i="1"/>
  <c r="K758" i="1"/>
  <c r="I758" i="1"/>
  <c r="H758" i="1"/>
  <c r="G758" i="1"/>
  <c r="F758" i="1"/>
  <c r="D758" i="1"/>
  <c r="B758" i="1"/>
  <c r="T757" i="1"/>
  <c r="S757" i="1"/>
  <c r="R757" i="1"/>
  <c r="Q757" i="1"/>
  <c r="P757" i="1"/>
  <c r="O757" i="1"/>
  <c r="N757" i="1"/>
  <c r="M757" i="1"/>
  <c r="L757" i="1"/>
  <c r="K757" i="1"/>
  <c r="I757" i="1"/>
  <c r="H757" i="1"/>
  <c r="G757" i="1"/>
  <c r="F757" i="1"/>
  <c r="D757" i="1"/>
  <c r="B757" i="1"/>
  <c r="T756" i="1"/>
  <c r="S756" i="1"/>
  <c r="R756" i="1"/>
  <c r="Q756" i="1"/>
  <c r="P756" i="1"/>
  <c r="O756" i="1"/>
  <c r="N756" i="1"/>
  <c r="M756" i="1"/>
  <c r="L756" i="1"/>
  <c r="K756" i="1"/>
  <c r="I756" i="1"/>
  <c r="H756" i="1"/>
  <c r="G756" i="1"/>
  <c r="F756" i="1"/>
  <c r="D756" i="1"/>
  <c r="B756" i="1"/>
  <c r="T755" i="1"/>
  <c r="S755" i="1"/>
  <c r="R755" i="1"/>
  <c r="Q755" i="1"/>
  <c r="P755" i="1"/>
  <c r="O755" i="1"/>
  <c r="N755" i="1"/>
  <c r="M755" i="1"/>
  <c r="L755" i="1"/>
  <c r="K755" i="1"/>
  <c r="I755" i="1"/>
  <c r="H755" i="1"/>
  <c r="G755" i="1"/>
  <c r="F755" i="1"/>
  <c r="D755" i="1"/>
  <c r="B755" i="1"/>
  <c r="T754" i="1"/>
  <c r="S754" i="1"/>
  <c r="R754" i="1"/>
  <c r="Q754" i="1"/>
  <c r="P754" i="1"/>
  <c r="O754" i="1"/>
  <c r="N754" i="1"/>
  <c r="M754" i="1"/>
  <c r="L754" i="1"/>
  <c r="K754" i="1"/>
  <c r="I754" i="1"/>
  <c r="H754" i="1"/>
  <c r="G754" i="1"/>
  <c r="F754" i="1"/>
  <c r="D754" i="1"/>
  <c r="B754" i="1"/>
  <c r="T753" i="1"/>
  <c r="S753" i="1"/>
  <c r="R753" i="1"/>
  <c r="Q753" i="1"/>
  <c r="P753" i="1"/>
  <c r="O753" i="1"/>
  <c r="N753" i="1"/>
  <c r="M753" i="1"/>
  <c r="L753" i="1"/>
  <c r="K753" i="1"/>
  <c r="I753" i="1"/>
  <c r="H753" i="1"/>
  <c r="G753" i="1"/>
  <c r="F753" i="1"/>
  <c r="D753" i="1"/>
  <c r="B753" i="1"/>
  <c r="T752" i="1"/>
  <c r="S752" i="1"/>
  <c r="R752" i="1"/>
  <c r="Q752" i="1"/>
  <c r="P752" i="1"/>
  <c r="O752" i="1"/>
  <c r="N752" i="1"/>
  <c r="M752" i="1"/>
  <c r="L752" i="1"/>
  <c r="K752" i="1"/>
  <c r="I752" i="1"/>
  <c r="H752" i="1"/>
  <c r="G752" i="1"/>
  <c r="F752" i="1"/>
  <c r="D752" i="1"/>
  <c r="B752" i="1"/>
  <c r="T751" i="1"/>
  <c r="S751" i="1"/>
  <c r="R751" i="1"/>
  <c r="Q751" i="1"/>
  <c r="P751" i="1"/>
  <c r="O751" i="1"/>
  <c r="N751" i="1"/>
  <c r="M751" i="1"/>
  <c r="L751" i="1"/>
  <c r="K751" i="1"/>
  <c r="I751" i="1"/>
  <c r="H751" i="1"/>
  <c r="G751" i="1"/>
  <c r="F751" i="1"/>
  <c r="D751" i="1"/>
  <c r="T750" i="1"/>
  <c r="S750" i="1"/>
  <c r="R750" i="1"/>
  <c r="Q750" i="1"/>
  <c r="P750" i="1"/>
  <c r="O750" i="1"/>
  <c r="N750" i="1"/>
  <c r="M750" i="1"/>
  <c r="L750" i="1"/>
  <c r="K750" i="1"/>
  <c r="I750" i="1"/>
  <c r="H750" i="1"/>
  <c r="G750" i="1"/>
  <c r="F750" i="1"/>
  <c r="D750" i="1"/>
  <c r="T749" i="1"/>
  <c r="S749" i="1"/>
  <c r="R749" i="1"/>
  <c r="Q749" i="1"/>
  <c r="P749" i="1"/>
  <c r="O749" i="1"/>
  <c r="N749" i="1"/>
  <c r="M749" i="1"/>
  <c r="L749" i="1"/>
  <c r="K749" i="1"/>
  <c r="I749" i="1"/>
  <c r="H749" i="1"/>
  <c r="G749" i="1"/>
  <c r="F749" i="1"/>
  <c r="D749" i="1"/>
  <c r="B749" i="1"/>
  <c r="T748" i="1"/>
  <c r="S748" i="1"/>
  <c r="R748" i="1"/>
  <c r="Q748" i="1"/>
  <c r="P748" i="1"/>
  <c r="O748" i="1"/>
  <c r="N748" i="1"/>
  <c r="M748" i="1"/>
  <c r="L748" i="1"/>
  <c r="K748" i="1"/>
  <c r="I748" i="1"/>
  <c r="H748" i="1"/>
  <c r="G748" i="1"/>
  <c r="F748" i="1"/>
  <c r="D748" i="1"/>
  <c r="B748" i="1"/>
  <c r="T747" i="1"/>
  <c r="S747" i="1"/>
  <c r="R747" i="1"/>
  <c r="Q747" i="1"/>
  <c r="P747" i="1"/>
  <c r="O747" i="1"/>
  <c r="N747" i="1"/>
  <c r="M747" i="1"/>
  <c r="L747" i="1"/>
  <c r="K747" i="1"/>
  <c r="I747" i="1"/>
  <c r="H747" i="1"/>
  <c r="G747" i="1"/>
  <c r="F747" i="1"/>
  <c r="D747" i="1"/>
  <c r="B747" i="1"/>
  <c r="T746" i="1"/>
  <c r="S746" i="1"/>
  <c r="R746" i="1"/>
  <c r="Q746" i="1"/>
  <c r="P746" i="1"/>
  <c r="O746" i="1"/>
  <c r="N746" i="1"/>
  <c r="M746" i="1"/>
  <c r="L746" i="1"/>
  <c r="K746" i="1"/>
  <c r="I746" i="1"/>
  <c r="H746" i="1"/>
  <c r="G746" i="1"/>
  <c r="F746" i="1"/>
  <c r="D746" i="1"/>
  <c r="B746" i="1"/>
  <c r="T745" i="1"/>
  <c r="S745" i="1"/>
  <c r="R745" i="1"/>
  <c r="Q745" i="1"/>
  <c r="P745" i="1"/>
  <c r="O745" i="1"/>
  <c r="N745" i="1"/>
  <c r="M745" i="1"/>
  <c r="L745" i="1"/>
  <c r="K745" i="1"/>
  <c r="I745" i="1"/>
  <c r="H745" i="1"/>
  <c r="G745" i="1"/>
  <c r="F745" i="1"/>
  <c r="D745" i="1"/>
  <c r="B745" i="1"/>
  <c r="T744" i="1"/>
  <c r="S744" i="1"/>
  <c r="R744" i="1"/>
  <c r="Q744" i="1"/>
  <c r="P744" i="1"/>
  <c r="O744" i="1"/>
  <c r="N744" i="1"/>
  <c r="M744" i="1"/>
  <c r="L744" i="1"/>
  <c r="K744" i="1"/>
  <c r="I744" i="1"/>
  <c r="H744" i="1"/>
  <c r="G744" i="1"/>
  <c r="F744" i="1"/>
  <c r="D744" i="1"/>
  <c r="B744" i="1"/>
  <c r="T743" i="1"/>
  <c r="S743" i="1"/>
  <c r="R743" i="1"/>
  <c r="Q743" i="1"/>
  <c r="P743" i="1"/>
  <c r="O743" i="1"/>
  <c r="N743" i="1"/>
  <c r="M743" i="1"/>
  <c r="L743" i="1"/>
  <c r="K743" i="1"/>
  <c r="I743" i="1"/>
  <c r="H743" i="1"/>
  <c r="G743" i="1"/>
  <c r="F743" i="1"/>
  <c r="D743" i="1"/>
  <c r="B743" i="1"/>
  <c r="T742" i="1"/>
  <c r="S742" i="1"/>
  <c r="R742" i="1"/>
  <c r="Q742" i="1"/>
  <c r="P742" i="1"/>
  <c r="O742" i="1"/>
  <c r="N742" i="1"/>
  <c r="M742" i="1"/>
  <c r="L742" i="1"/>
  <c r="K742" i="1"/>
  <c r="I742" i="1"/>
  <c r="H742" i="1"/>
  <c r="G742" i="1"/>
  <c r="F742" i="1"/>
  <c r="D742" i="1"/>
  <c r="B742" i="1"/>
  <c r="T741" i="1"/>
  <c r="S741" i="1"/>
  <c r="R741" i="1"/>
  <c r="Q741" i="1"/>
  <c r="P741" i="1"/>
  <c r="O741" i="1"/>
  <c r="N741" i="1"/>
  <c r="M741" i="1"/>
  <c r="L741" i="1"/>
  <c r="K741" i="1"/>
  <c r="I741" i="1"/>
  <c r="H741" i="1"/>
  <c r="G741" i="1"/>
  <c r="F741" i="1"/>
  <c r="D741" i="1"/>
  <c r="B741" i="1"/>
  <c r="T740" i="1"/>
  <c r="S740" i="1"/>
  <c r="R740" i="1"/>
  <c r="Q740" i="1"/>
  <c r="P740" i="1"/>
  <c r="O740" i="1"/>
  <c r="N740" i="1"/>
  <c r="M740" i="1"/>
  <c r="L740" i="1"/>
  <c r="K740" i="1"/>
  <c r="I740" i="1"/>
  <c r="H740" i="1"/>
  <c r="G740" i="1"/>
  <c r="F740" i="1"/>
  <c r="D740" i="1"/>
  <c r="B740" i="1"/>
  <c r="T739" i="1"/>
  <c r="S739" i="1"/>
  <c r="R739" i="1"/>
  <c r="Q739" i="1"/>
  <c r="P739" i="1"/>
  <c r="O739" i="1"/>
  <c r="N739" i="1"/>
  <c r="M739" i="1"/>
  <c r="L739" i="1"/>
  <c r="K739" i="1"/>
  <c r="I739" i="1"/>
  <c r="H739" i="1"/>
  <c r="G739" i="1"/>
  <c r="F739" i="1"/>
  <c r="D739" i="1"/>
  <c r="B739" i="1"/>
  <c r="T738" i="1"/>
  <c r="S738" i="1"/>
  <c r="R738" i="1"/>
  <c r="Q738" i="1"/>
  <c r="P738" i="1"/>
  <c r="O738" i="1"/>
  <c r="N738" i="1"/>
  <c r="M738" i="1"/>
  <c r="L738" i="1"/>
  <c r="K738" i="1"/>
  <c r="I738" i="1"/>
  <c r="H738" i="1"/>
  <c r="G738" i="1"/>
  <c r="F738" i="1"/>
  <c r="D738" i="1"/>
  <c r="B738" i="1"/>
  <c r="T737" i="1"/>
  <c r="S737" i="1"/>
  <c r="R737" i="1"/>
  <c r="Q737" i="1"/>
  <c r="P737" i="1"/>
  <c r="O737" i="1"/>
  <c r="N737" i="1"/>
  <c r="M737" i="1"/>
  <c r="L737" i="1"/>
  <c r="K737" i="1"/>
  <c r="I737" i="1"/>
  <c r="H737" i="1"/>
  <c r="G737" i="1"/>
  <c r="F737" i="1"/>
  <c r="D737" i="1"/>
  <c r="B737" i="1"/>
  <c r="T736" i="1"/>
  <c r="S736" i="1"/>
  <c r="R736" i="1"/>
  <c r="Q736" i="1"/>
  <c r="P736" i="1"/>
  <c r="O736" i="1"/>
  <c r="N736" i="1"/>
  <c r="M736" i="1"/>
  <c r="L736" i="1"/>
  <c r="K736" i="1"/>
  <c r="I736" i="1"/>
  <c r="H736" i="1"/>
  <c r="G736" i="1"/>
  <c r="F736" i="1"/>
  <c r="D736" i="1"/>
  <c r="B736" i="1"/>
  <c r="T735" i="1"/>
  <c r="S735" i="1"/>
  <c r="R735" i="1"/>
  <c r="Q735" i="1"/>
  <c r="P735" i="1"/>
  <c r="O735" i="1"/>
  <c r="N735" i="1"/>
  <c r="M735" i="1"/>
  <c r="L735" i="1"/>
  <c r="K735" i="1"/>
  <c r="I735" i="1"/>
  <c r="H735" i="1"/>
  <c r="G735" i="1"/>
  <c r="F735" i="1"/>
  <c r="D735" i="1"/>
  <c r="B735" i="1"/>
  <c r="T734" i="1"/>
  <c r="S734" i="1"/>
  <c r="R734" i="1"/>
  <c r="Q734" i="1"/>
  <c r="P734" i="1"/>
  <c r="O734" i="1"/>
  <c r="N734" i="1"/>
  <c r="M734" i="1"/>
  <c r="L734" i="1"/>
  <c r="K734" i="1"/>
  <c r="I734" i="1"/>
  <c r="H734" i="1"/>
  <c r="G734" i="1"/>
  <c r="F734" i="1"/>
  <c r="D734" i="1"/>
  <c r="B734" i="1"/>
  <c r="CF730" i="1"/>
  <c r="CE730" i="1"/>
  <c r="CD730" i="1"/>
  <c r="CC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AA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C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H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A412" i="1"/>
  <c r="CC67" i="1"/>
  <c r="J812" i="1" s="1"/>
  <c r="BZ67" i="1"/>
  <c r="J809" i="1" s="1"/>
  <c r="BW67" i="1"/>
  <c r="J806" i="1" s="1"/>
  <c r="BV67" i="1"/>
  <c r="J805" i="1" s="1"/>
  <c r="BR67" i="1"/>
  <c r="J801" i="1" s="1"/>
  <c r="BO67" i="1"/>
  <c r="J798" i="1" s="1"/>
  <c r="BN67" i="1"/>
  <c r="J797" i="1" s="1"/>
  <c r="BJ67" i="1"/>
  <c r="J793" i="1" s="1"/>
  <c r="BG67" i="1"/>
  <c r="J790" i="1" s="1"/>
  <c r="BF67" i="1"/>
  <c r="J789" i="1" s="1"/>
  <c r="BB67" i="1"/>
  <c r="J785" i="1" s="1"/>
  <c r="AY67" i="1"/>
  <c r="J782" i="1" s="1"/>
  <c r="AX67" i="1"/>
  <c r="J781" i="1" s="1"/>
  <c r="AT67" i="1"/>
  <c r="J777" i="1" s="1"/>
  <c r="AQ67" i="1"/>
  <c r="J774" i="1" s="1"/>
  <c r="AP67" i="1"/>
  <c r="J773" i="1" s="1"/>
  <c r="AL67" i="1"/>
  <c r="AI67" i="1"/>
  <c r="J766" i="1" s="1"/>
  <c r="AH67" i="1"/>
  <c r="J765" i="1" s="1"/>
  <c r="AD67" i="1"/>
  <c r="J761" i="1" s="1"/>
  <c r="AA67" i="1"/>
  <c r="J758" i="1" s="1"/>
  <c r="Z67" i="1"/>
  <c r="J757" i="1" s="1"/>
  <c r="V67" i="1"/>
  <c r="J753" i="1" s="1"/>
  <c r="S67" i="1"/>
  <c r="J750" i="1" s="1"/>
  <c r="R67" i="1"/>
  <c r="J749" i="1" s="1"/>
  <c r="N67" i="1"/>
  <c r="J745" i="1" s="1"/>
  <c r="K67" i="1"/>
  <c r="J742" i="1" s="1"/>
  <c r="J67" i="1"/>
  <c r="J741" i="1" s="1"/>
  <c r="F67" i="1"/>
  <c r="J737" i="1" s="1"/>
  <c r="C67" i="1"/>
  <c r="J734" i="1" s="1"/>
  <c r="CC62" i="1"/>
  <c r="E812" i="1" s="1"/>
  <c r="BY62" i="1"/>
  <c r="E808" i="1" s="1"/>
  <c r="BV62" i="1"/>
  <c r="E805" i="1" s="1"/>
  <c r="BU62" i="1"/>
  <c r="E804" i="1" s="1"/>
  <c r="BQ62" i="1"/>
  <c r="E800" i="1" s="1"/>
  <c r="BN62" i="1"/>
  <c r="E797" i="1" s="1"/>
  <c r="BM62" i="1"/>
  <c r="E796" i="1" s="1"/>
  <c r="BI62" i="1"/>
  <c r="E792" i="1" s="1"/>
  <c r="BF62" i="1"/>
  <c r="E789" i="1" s="1"/>
  <c r="BE62" i="1"/>
  <c r="E788" i="1" s="1"/>
  <c r="BA62" i="1"/>
  <c r="E784" i="1" s="1"/>
  <c r="AX62" i="1"/>
  <c r="E781" i="1" s="1"/>
  <c r="AW62" i="1"/>
  <c r="E780" i="1" s="1"/>
  <c r="AS62" i="1"/>
  <c r="E776" i="1" s="1"/>
  <c r="AP62" i="1"/>
  <c r="E773" i="1" s="1"/>
  <c r="AO62" i="1"/>
  <c r="E772" i="1" s="1"/>
  <c r="AK62" i="1"/>
  <c r="E768" i="1" s="1"/>
  <c r="AH62" i="1"/>
  <c r="E765" i="1" s="1"/>
  <c r="AG62" i="1"/>
  <c r="E764" i="1" s="1"/>
  <c r="AC62" i="1"/>
  <c r="E760" i="1" s="1"/>
  <c r="Z62" i="1"/>
  <c r="E757" i="1" s="1"/>
  <c r="Y62" i="1"/>
  <c r="E756" i="1" s="1"/>
  <c r="U62" i="1"/>
  <c r="E752" i="1" s="1"/>
  <c r="R62" i="1"/>
  <c r="E749" i="1" s="1"/>
  <c r="Q62" i="1"/>
  <c r="E748" i="1" s="1"/>
  <c r="M62" i="1"/>
  <c r="E744" i="1" s="1"/>
  <c r="J62" i="1"/>
  <c r="E741" i="1" s="1"/>
  <c r="I62" i="1"/>
  <c r="E740" i="1" s="1"/>
  <c r="E62" i="1"/>
  <c r="E736" i="1" s="1"/>
  <c r="CB52" i="1"/>
  <c r="CB67" i="1" s="1"/>
  <c r="J811" i="1" s="1"/>
  <c r="CA52" i="1"/>
  <c r="CA67" i="1" s="1"/>
  <c r="J810" i="1" s="1"/>
  <c r="BZ52" i="1"/>
  <c r="BY52" i="1"/>
  <c r="BY67" i="1" s="1"/>
  <c r="J808" i="1" s="1"/>
  <c r="BX52" i="1"/>
  <c r="BX67" i="1" s="1"/>
  <c r="J807" i="1" s="1"/>
  <c r="BW52" i="1"/>
  <c r="BV52" i="1"/>
  <c r="BU52" i="1"/>
  <c r="BU67" i="1" s="1"/>
  <c r="J804" i="1" s="1"/>
  <c r="BT52" i="1"/>
  <c r="BT67" i="1" s="1"/>
  <c r="J803" i="1" s="1"/>
  <c r="BS52" i="1"/>
  <c r="BS67" i="1" s="1"/>
  <c r="J802" i="1" s="1"/>
  <c r="BR52" i="1"/>
  <c r="BQ52" i="1"/>
  <c r="BQ67" i="1" s="1"/>
  <c r="J800" i="1" s="1"/>
  <c r="BP52" i="1"/>
  <c r="BP67" i="1" s="1"/>
  <c r="J799" i="1" s="1"/>
  <c r="BO52" i="1"/>
  <c r="BN52" i="1"/>
  <c r="BM52" i="1"/>
  <c r="BM67" i="1" s="1"/>
  <c r="J796" i="1" s="1"/>
  <c r="BL52" i="1"/>
  <c r="BL67" i="1" s="1"/>
  <c r="J795" i="1" s="1"/>
  <c r="BK52" i="1"/>
  <c r="BK67" i="1" s="1"/>
  <c r="J794" i="1" s="1"/>
  <c r="BJ52" i="1"/>
  <c r="BI52" i="1"/>
  <c r="BI67" i="1" s="1"/>
  <c r="J792" i="1" s="1"/>
  <c r="BH52" i="1"/>
  <c r="BH67" i="1" s="1"/>
  <c r="J791" i="1" s="1"/>
  <c r="BG52" i="1"/>
  <c r="BF52" i="1"/>
  <c r="BE52" i="1"/>
  <c r="BE67" i="1" s="1"/>
  <c r="J788" i="1" s="1"/>
  <c r="BD52" i="1"/>
  <c r="BD67" i="1" s="1"/>
  <c r="J787" i="1" s="1"/>
  <c r="BC52" i="1"/>
  <c r="BC67" i="1" s="1"/>
  <c r="J786" i="1" s="1"/>
  <c r="BB52" i="1"/>
  <c r="BA52" i="1"/>
  <c r="BA67" i="1" s="1"/>
  <c r="J784" i="1" s="1"/>
  <c r="AZ52" i="1"/>
  <c r="AZ67" i="1" s="1"/>
  <c r="J783" i="1" s="1"/>
  <c r="AY52" i="1"/>
  <c r="AX52" i="1"/>
  <c r="AW52" i="1"/>
  <c r="AW67" i="1" s="1"/>
  <c r="J780" i="1" s="1"/>
  <c r="AV52" i="1"/>
  <c r="AV67" i="1" s="1"/>
  <c r="J779" i="1" s="1"/>
  <c r="AU52" i="1"/>
  <c r="AU67" i="1" s="1"/>
  <c r="J778" i="1" s="1"/>
  <c r="AT52" i="1"/>
  <c r="AS52" i="1"/>
  <c r="AS67" i="1" s="1"/>
  <c r="J776" i="1" s="1"/>
  <c r="AR52" i="1"/>
  <c r="AR67" i="1" s="1"/>
  <c r="J775" i="1" s="1"/>
  <c r="AQ52" i="1"/>
  <c r="AP52" i="1"/>
  <c r="AO52" i="1"/>
  <c r="AO67" i="1" s="1"/>
  <c r="J772" i="1" s="1"/>
  <c r="AN52" i="1"/>
  <c r="AN67" i="1" s="1"/>
  <c r="J771" i="1" s="1"/>
  <c r="AM52" i="1"/>
  <c r="AM67" i="1" s="1"/>
  <c r="J770" i="1" s="1"/>
  <c r="AL52" i="1"/>
  <c r="AK52" i="1"/>
  <c r="AK67" i="1" s="1"/>
  <c r="J768" i="1" s="1"/>
  <c r="AJ52" i="1"/>
  <c r="AJ67" i="1" s="1"/>
  <c r="J767" i="1" s="1"/>
  <c r="AI52" i="1"/>
  <c r="AH52" i="1"/>
  <c r="AG52" i="1"/>
  <c r="AG67" i="1" s="1"/>
  <c r="J764" i="1" s="1"/>
  <c r="AF52" i="1"/>
  <c r="AF67" i="1" s="1"/>
  <c r="J763" i="1" s="1"/>
  <c r="AE52" i="1"/>
  <c r="AE67" i="1" s="1"/>
  <c r="J762" i="1" s="1"/>
  <c r="AD52" i="1"/>
  <c r="AC52" i="1"/>
  <c r="AC67" i="1" s="1"/>
  <c r="J760" i="1" s="1"/>
  <c r="AB52" i="1"/>
  <c r="AB67" i="1" s="1"/>
  <c r="J759" i="1" s="1"/>
  <c r="AA52" i="1"/>
  <c r="Z52" i="1"/>
  <c r="Y52" i="1"/>
  <c r="Y67" i="1" s="1"/>
  <c r="J756" i="1" s="1"/>
  <c r="X52" i="1"/>
  <c r="X67" i="1" s="1"/>
  <c r="J755" i="1" s="1"/>
  <c r="W52" i="1"/>
  <c r="W67" i="1" s="1"/>
  <c r="J754" i="1" s="1"/>
  <c r="V52" i="1"/>
  <c r="U52" i="1"/>
  <c r="U67" i="1" s="1"/>
  <c r="J752" i="1" s="1"/>
  <c r="T52" i="1"/>
  <c r="T67" i="1" s="1"/>
  <c r="J751" i="1" s="1"/>
  <c r="S52" i="1"/>
  <c r="R52" i="1"/>
  <c r="Q52" i="1"/>
  <c r="Q67" i="1" s="1"/>
  <c r="J748" i="1" s="1"/>
  <c r="P52" i="1"/>
  <c r="P67" i="1" s="1"/>
  <c r="J747" i="1" s="1"/>
  <c r="O52" i="1"/>
  <c r="O67" i="1" s="1"/>
  <c r="J746" i="1" s="1"/>
  <c r="N52" i="1"/>
  <c r="M52" i="1"/>
  <c r="M67" i="1" s="1"/>
  <c r="J744" i="1" s="1"/>
  <c r="L52" i="1"/>
  <c r="L67" i="1" s="1"/>
  <c r="J743" i="1" s="1"/>
  <c r="K52" i="1"/>
  <c r="J52" i="1"/>
  <c r="I52" i="1"/>
  <c r="I67" i="1" s="1"/>
  <c r="J740" i="1" s="1"/>
  <c r="H52" i="1"/>
  <c r="H67" i="1" s="1"/>
  <c r="J739" i="1" s="1"/>
  <c r="G52" i="1"/>
  <c r="G67" i="1" s="1"/>
  <c r="J738" i="1" s="1"/>
  <c r="F52" i="1"/>
  <c r="E52" i="1"/>
  <c r="E67" i="1" s="1"/>
  <c r="J736" i="1" s="1"/>
  <c r="D52" i="1"/>
  <c r="D67" i="1" s="1"/>
  <c r="J735" i="1" s="1"/>
  <c r="C52" i="1"/>
  <c r="CC48" i="1"/>
  <c r="CB48" i="1"/>
  <c r="CB62" i="1" s="1"/>
  <c r="E811" i="1" s="1"/>
  <c r="CA48" i="1"/>
  <c r="CA62" i="1" s="1"/>
  <c r="E810" i="1" s="1"/>
  <c r="BZ48" i="1"/>
  <c r="BZ62" i="1" s="1"/>
  <c r="E809" i="1" s="1"/>
  <c r="BY48" i="1"/>
  <c r="BX48" i="1"/>
  <c r="BX62" i="1" s="1"/>
  <c r="E807" i="1" s="1"/>
  <c r="BW48" i="1"/>
  <c r="BW62" i="1" s="1"/>
  <c r="E806" i="1" s="1"/>
  <c r="BV48" i="1"/>
  <c r="BU48" i="1"/>
  <c r="BT48" i="1"/>
  <c r="BT62" i="1" s="1"/>
  <c r="E803" i="1" s="1"/>
  <c r="BS48" i="1"/>
  <c r="BS62" i="1" s="1"/>
  <c r="E802" i="1" s="1"/>
  <c r="BR48" i="1"/>
  <c r="BR62" i="1" s="1"/>
  <c r="E801" i="1" s="1"/>
  <c r="BQ48" i="1"/>
  <c r="BP48" i="1"/>
  <c r="BP62" i="1" s="1"/>
  <c r="E799" i="1" s="1"/>
  <c r="BO48" i="1"/>
  <c r="BO62" i="1" s="1"/>
  <c r="E798" i="1" s="1"/>
  <c r="BN48" i="1"/>
  <c r="BM48" i="1"/>
  <c r="BL48" i="1"/>
  <c r="BL62" i="1" s="1"/>
  <c r="E795" i="1" s="1"/>
  <c r="BK48" i="1"/>
  <c r="BK62" i="1" s="1"/>
  <c r="E794" i="1" s="1"/>
  <c r="BJ48" i="1"/>
  <c r="BJ62" i="1" s="1"/>
  <c r="E793" i="1" s="1"/>
  <c r="BI48" i="1"/>
  <c r="BH48" i="1"/>
  <c r="BH62" i="1" s="1"/>
  <c r="E791" i="1" s="1"/>
  <c r="BG48" i="1"/>
  <c r="BG62" i="1" s="1"/>
  <c r="E790" i="1" s="1"/>
  <c r="BF48" i="1"/>
  <c r="BE48" i="1"/>
  <c r="BD48" i="1"/>
  <c r="BD62" i="1" s="1"/>
  <c r="E787" i="1" s="1"/>
  <c r="BC48" i="1"/>
  <c r="BC62" i="1" s="1"/>
  <c r="E786" i="1" s="1"/>
  <c r="BB48" i="1"/>
  <c r="BB62" i="1" s="1"/>
  <c r="E785" i="1" s="1"/>
  <c r="BA48" i="1"/>
  <c r="AZ48" i="1"/>
  <c r="AZ62" i="1" s="1"/>
  <c r="E783" i="1" s="1"/>
  <c r="AY48" i="1"/>
  <c r="AY62" i="1" s="1"/>
  <c r="E782" i="1" s="1"/>
  <c r="AX48" i="1"/>
  <c r="AW48" i="1"/>
  <c r="AV48" i="1"/>
  <c r="AV62" i="1" s="1"/>
  <c r="E779" i="1" s="1"/>
  <c r="AU48" i="1"/>
  <c r="AU62" i="1" s="1"/>
  <c r="E778" i="1" s="1"/>
  <c r="AT48" i="1"/>
  <c r="AT62" i="1" s="1"/>
  <c r="E777" i="1" s="1"/>
  <c r="AS48" i="1"/>
  <c r="AR48" i="1"/>
  <c r="AR62" i="1" s="1"/>
  <c r="E775" i="1" s="1"/>
  <c r="AQ48" i="1"/>
  <c r="AQ62" i="1" s="1"/>
  <c r="E774" i="1" s="1"/>
  <c r="AP48" i="1"/>
  <c r="AO48" i="1"/>
  <c r="AN48" i="1"/>
  <c r="AN62" i="1" s="1"/>
  <c r="E771" i="1" s="1"/>
  <c r="AM48" i="1"/>
  <c r="AM62" i="1" s="1"/>
  <c r="E770" i="1" s="1"/>
  <c r="AL48" i="1"/>
  <c r="AL62" i="1" s="1"/>
  <c r="E769" i="1" s="1"/>
  <c r="AK48" i="1"/>
  <c r="AJ48" i="1"/>
  <c r="AJ62" i="1" s="1"/>
  <c r="E767" i="1" s="1"/>
  <c r="AI48" i="1"/>
  <c r="AI62" i="1" s="1"/>
  <c r="E766" i="1" s="1"/>
  <c r="AH48" i="1"/>
  <c r="AG48" i="1"/>
  <c r="AF48" i="1"/>
  <c r="AF62" i="1" s="1"/>
  <c r="E763" i="1" s="1"/>
  <c r="AE48" i="1"/>
  <c r="AE62" i="1" s="1"/>
  <c r="E762" i="1" s="1"/>
  <c r="AD48" i="1"/>
  <c r="AD62" i="1" s="1"/>
  <c r="E761" i="1" s="1"/>
  <c r="AC48" i="1"/>
  <c r="AB48" i="1"/>
  <c r="AB62" i="1" s="1"/>
  <c r="E759" i="1" s="1"/>
  <c r="AA48" i="1"/>
  <c r="AA62" i="1" s="1"/>
  <c r="E758" i="1" s="1"/>
  <c r="Z48" i="1"/>
  <c r="Y48" i="1"/>
  <c r="X48" i="1"/>
  <c r="X62" i="1" s="1"/>
  <c r="E755" i="1" s="1"/>
  <c r="W48" i="1"/>
  <c r="W62" i="1" s="1"/>
  <c r="E754" i="1" s="1"/>
  <c r="V48" i="1"/>
  <c r="V62" i="1" s="1"/>
  <c r="E753" i="1" s="1"/>
  <c r="U48" i="1"/>
  <c r="T48" i="1"/>
  <c r="T62" i="1" s="1"/>
  <c r="E751" i="1" s="1"/>
  <c r="S48" i="1"/>
  <c r="S62" i="1" s="1"/>
  <c r="E750" i="1" s="1"/>
  <c r="R48" i="1"/>
  <c r="Q48" i="1"/>
  <c r="P48" i="1"/>
  <c r="P62" i="1" s="1"/>
  <c r="E747" i="1" s="1"/>
  <c r="O48" i="1"/>
  <c r="O62" i="1" s="1"/>
  <c r="E746" i="1" s="1"/>
  <c r="N48" i="1"/>
  <c r="N62" i="1" s="1"/>
  <c r="E745" i="1" s="1"/>
  <c r="M48" i="1"/>
  <c r="L48" i="1"/>
  <c r="L62" i="1" s="1"/>
  <c r="E743" i="1" s="1"/>
  <c r="K48" i="1"/>
  <c r="K62" i="1" s="1"/>
  <c r="E742" i="1" s="1"/>
  <c r="J48" i="1"/>
  <c r="I48" i="1"/>
  <c r="H48" i="1"/>
  <c r="H62" i="1" s="1"/>
  <c r="E739" i="1" s="1"/>
  <c r="G48" i="1"/>
  <c r="G62" i="1" s="1"/>
  <c r="E738" i="1" s="1"/>
  <c r="F48" i="1"/>
  <c r="F62" i="1" s="1"/>
  <c r="E737" i="1" s="1"/>
  <c r="E48" i="1"/>
  <c r="D48" i="1"/>
  <c r="D62" i="1" s="1"/>
  <c r="E735" i="1" s="1"/>
  <c r="C48" i="1"/>
  <c r="C62" i="1" s="1"/>
  <c r="E734" i="1" s="1"/>
  <c r="CC52" i="1"/>
  <c r="CC51" i="1"/>
  <c r="C615" i="10" l="1"/>
  <c r="K612" i="10"/>
  <c r="F612" i="10"/>
  <c r="D612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H546" i="10"/>
  <c r="E546" i="10"/>
  <c r="D546" i="10"/>
  <c r="B546" i="10"/>
  <c r="F546" i="10" s="1"/>
  <c r="F545" i="10"/>
  <c r="E545" i="10"/>
  <c r="D545" i="10"/>
  <c r="B545" i="10"/>
  <c r="H545" i="10" s="1"/>
  <c r="E544" i="10"/>
  <c r="D544" i="10"/>
  <c r="B544" i="10"/>
  <c r="F544" i="10" s="1"/>
  <c r="B543" i="10"/>
  <c r="B542" i="10"/>
  <c r="B541" i="10"/>
  <c r="F540" i="10"/>
  <c r="E540" i="10"/>
  <c r="D540" i="10"/>
  <c r="B540" i="10"/>
  <c r="H540" i="10" s="1"/>
  <c r="E539" i="10"/>
  <c r="D539" i="10"/>
  <c r="B539" i="10"/>
  <c r="F539" i="10" s="1"/>
  <c r="E538" i="10"/>
  <c r="D538" i="10"/>
  <c r="B538" i="10"/>
  <c r="F538" i="10" s="1"/>
  <c r="E537" i="10"/>
  <c r="D537" i="10"/>
  <c r="B537" i="10"/>
  <c r="E536" i="10"/>
  <c r="D536" i="10"/>
  <c r="B536" i="10"/>
  <c r="E535" i="10"/>
  <c r="D535" i="10"/>
  <c r="F535" i="10" s="1"/>
  <c r="B535" i="10"/>
  <c r="E534" i="10"/>
  <c r="D534" i="10"/>
  <c r="B534" i="10"/>
  <c r="E533" i="10"/>
  <c r="D533" i="10"/>
  <c r="B533" i="10"/>
  <c r="F533" i="10" s="1"/>
  <c r="E532" i="10"/>
  <c r="D532" i="10"/>
  <c r="B532" i="10"/>
  <c r="H532" i="10" s="1"/>
  <c r="E531" i="10"/>
  <c r="D531" i="10"/>
  <c r="B531" i="10"/>
  <c r="E530" i="10"/>
  <c r="D530" i="10"/>
  <c r="B530" i="10"/>
  <c r="H530" i="10" s="1"/>
  <c r="E529" i="10"/>
  <c r="D529" i="10"/>
  <c r="B529" i="10"/>
  <c r="H529" i="10" s="1"/>
  <c r="E528" i="10"/>
  <c r="D528" i="10"/>
  <c r="B528" i="10"/>
  <c r="E527" i="10"/>
  <c r="D527" i="10"/>
  <c r="B527" i="10"/>
  <c r="H527" i="10" s="1"/>
  <c r="E526" i="10"/>
  <c r="D526" i="10"/>
  <c r="B526" i="10"/>
  <c r="E525" i="10"/>
  <c r="D525" i="10"/>
  <c r="B525" i="10"/>
  <c r="F525" i="10" s="1"/>
  <c r="E524" i="10"/>
  <c r="D524" i="10"/>
  <c r="B524" i="10"/>
  <c r="E523" i="10"/>
  <c r="D523" i="10"/>
  <c r="F523" i="10" s="1"/>
  <c r="B523" i="10"/>
  <c r="E522" i="10"/>
  <c r="D522" i="10"/>
  <c r="B522" i="10"/>
  <c r="B521" i="10"/>
  <c r="F521" i="10" s="1"/>
  <c r="E520" i="10"/>
  <c r="D520" i="10"/>
  <c r="B520" i="10"/>
  <c r="E519" i="10"/>
  <c r="D519" i="10"/>
  <c r="B519" i="10"/>
  <c r="F519" i="10" s="1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F515" i="10" s="1"/>
  <c r="E514" i="10"/>
  <c r="D514" i="10"/>
  <c r="B514" i="10"/>
  <c r="B513" i="10"/>
  <c r="F513" i="10" s="1"/>
  <c r="B512" i="10"/>
  <c r="F512" i="10" s="1"/>
  <c r="E511" i="10"/>
  <c r="D511" i="10"/>
  <c r="B511" i="10"/>
  <c r="F511" i="10" s="1"/>
  <c r="E510" i="10"/>
  <c r="D510" i="10"/>
  <c r="B510" i="10"/>
  <c r="E509" i="10"/>
  <c r="D509" i="10"/>
  <c r="B509" i="10"/>
  <c r="F509" i="10" s="1"/>
  <c r="E508" i="10"/>
  <c r="D508" i="10"/>
  <c r="B508" i="10"/>
  <c r="H508" i="10" s="1"/>
  <c r="F507" i="10"/>
  <c r="E507" i="10"/>
  <c r="D507" i="10"/>
  <c r="B507" i="10"/>
  <c r="H507" i="10" s="1"/>
  <c r="H506" i="10"/>
  <c r="E506" i="10"/>
  <c r="D506" i="10"/>
  <c r="B506" i="10"/>
  <c r="F506" i="10" s="1"/>
  <c r="F505" i="10"/>
  <c r="E505" i="10"/>
  <c r="D505" i="10"/>
  <c r="B505" i="10"/>
  <c r="H505" i="10" s="1"/>
  <c r="E504" i="10"/>
  <c r="D504" i="10"/>
  <c r="B504" i="10"/>
  <c r="H504" i="10" s="1"/>
  <c r="E503" i="10"/>
  <c r="D503" i="10"/>
  <c r="B503" i="10"/>
  <c r="H503" i="10" s="1"/>
  <c r="E502" i="10"/>
  <c r="D502" i="10"/>
  <c r="B502" i="10"/>
  <c r="F502" i="10" s="1"/>
  <c r="E501" i="10"/>
  <c r="D501" i="10"/>
  <c r="B501" i="10"/>
  <c r="F501" i="10" s="1"/>
  <c r="E500" i="10"/>
  <c r="D500" i="10"/>
  <c r="B500" i="10"/>
  <c r="E499" i="10"/>
  <c r="D499" i="10"/>
  <c r="F499" i="10" s="1"/>
  <c r="B499" i="10"/>
  <c r="E498" i="10"/>
  <c r="D498" i="10"/>
  <c r="B498" i="10"/>
  <c r="E497" i="10"/>
  <c r="D497" i="10"/>
  <c r="B497" i="10"/>
  <c r="H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C474" i="10"/>
  <c r="B474" i="10"/>
  <c r="B473" i="10"/>
  <c r="B472" i="10"/>
  <c r="B471" i="10"/>
  <c r="C470" i="10"/>
  <c r="B470" i="10"/>
  <c r="B469" i="10"/>
  <c r="B468" i="10"/>
  <c r="B464" i="10"/>
  <c r="C463" i="10"/>
  <c r="B463" i="10"/>
  <c r="C459" i="10"/>
  <c r="B459" i="10"/>
  <c r="C458" i="10"/>
  <c r="B458" i="10"/>
  <c r="B455" i="10"/>
  <c r="B454" i="10"/>
  <c r="B453" i="10"/>
  <c r="C447" i="10"/>
  <c r="C446" i="10"/>
  <c r="B446" i="10"/>
  <c r="C445" i="10"/>
  <c r="B445" i="10"/>
  <c r="C444" i="10"/>
  <c r="C439" i="10"/>
  <c r="B439" i="10"/>
  <c r="C438" i="10"/>
  <c r="B438" i="10"/>
  <c r="B440" i="10" s="1"/>
  <c r="D437" i="10"/>
  <c r="B437" i="10"/>
  <c r="D436" i="10"/>
  <c r="B436" i="10"/>
  <c r="B435" i="10"/>
  <c r="C434" i="10"/>
  <c r="B434" i="10"/>
  <c r="B433" i="10"/>
  <c r="C432" i="10"/>
  <c r="B432" i="10"/>
  <c r="B431" i="10"/>
  <c r="C430" i="10"/>
  <c r="B430" i="10"/>
  <c r="C429" i="10"/>
  <c r="B429" i="10"/>
  <c r="D428" i="10"/>
  <c r="B428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B414" i="10"/>
  <c r="D390" i="10"/>
  <c r="B441" i="10" s="1"/>
  <c r="D373" i="10"/>
  <c r="D391" i="10" s="1"/>
  <c r="D393" i="10" s="1"/>
  <c r="D396" i="10" s="1"/>
  <c r="D372" i="10"/>
  <c r="D367" i="10"/>
  <c r="C448" i="10" s="1"/>
  <c r="D361" i="10"/>
  <c r="D368" i="10" s="1"/>
  <c r="D329" i="10"/>
  <c r="D330" i="10" s="1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D229" i="10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E201" i="10"/>
  <c r="E200" i="10"/>
  <c r="C473" i="10" s="1"/>
  <c r="E199" i="10"/>
  <c r="C472" i="10" s="1"/>
  <c r="E198" i="10"/>
  <c r="C471" i="10" s="1"/>
  <c r="E197" i="10"/>
  <c r="E196" i="10"/>
  <c r="C469" i="10" s="1"/>
  <c r="E195" i="10"/>
  <c r="C468" i="10" s="1"/>
  <c r="D190" i="10"/>
  <c r="D186" i="10"/>
  <c r="D181" i="10"/>
  <c r="D438" i="10" s="1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E147" i="10"/>
  <c r="D463" i="10" s="1"/>
  <c r="E146" i="10"/>
  <c r="E145" i="10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F76" i="10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5" i="10" s="1"/>
  <c r="C465" i="10" s="1"/>
  <c r="CE74" i="10"/>
  <c r="C464" i="10" s="1"/>
  <c r="CE73" i="10"/>
  <c r="CD71" i="10"/>
  <c r="C575" i="10" s="1"/>
  <c r="BL71" i="10"/>
  <c r="M794" i="10" s="1"/>
  <c r="AV71" i="10"/>
  <c r="CE70" i="10"/>
  <c r="CE69" i="10"/>
  <c r="C440" i="10" s="1"/>
  <c r="CE68" i="10"/>
  <c r="CE66" i="10"/>
  <c r="CE65" i="10"/>
  <c r="C431" i="10" s="1"/>
  <c r="CE64" i="10"/>
  <c r="CE63" i="10"/>
  <c r="CE61" i="10"/>
  <c r="C427" i="10" s="1"/>
  <c r="CE60" i="10"/>
  <c r="H612" i="10" s="1"/>
  <c r="B53" i="10"/>
  <c r="CE51" i="10"/>
  <c r="B49" i="10"/>
  <c r="CB71" i="10"/>
  <c r="M810" i="10" s="1"/>
  <c r="BZ71" i="10"/>
  <c r="AT71" i="10"/>
  <c r="M776" i="10" s="1"/>
  <c r="AF71" i="10"/>
  <c r="M762" i="10" s="1"/>
  <c r="AD71" i="10"/>
  <c r="M760" i="10" s="1"/>
  <c r="P71" i="10"/>
  <c r="M746" i="10" s="1"/>
  <c r="N71" i="10"/>
  <c r="M744" i="10" s="1"/>
  <c r="CE47" i="10"/>
  <c r="H502" i="10" l="1"/>
  <c r="F503" i="10"/>
  <c r="F518" i="10"/>
  <c r="F529" i="10"/>
  <c r="F537" i="10"/>
  <c r="F497" i="10"/>
  <c r="F528" i="10"/>
  <c r="F532" i="10"/>
  <c r="H533" i="10"/>
  <c r="H538" i="10"/>
  <c r="C713" i="10"/>
  <c r="M778" i="10"/>
  <c r="C646" i="10"/>
  <c r="M808" i="10"/>
  <c r="C681" i="10"/>
  <c r="C509" i="10"/>
  <c r="G509" i="10" s="1"/>
  <c r="AL71" i="10"/>
  <c r="M768" i="10" s="1"/>
  <c r="C622" i="10"/>
  <c r="C573" i="10"/>
  <c r="C697" i="10"/>
  <c r="C525" i="10"/>
  <c r="C695" i="10"/>
  <c r="C523" i="10"/>
  <c r="G523" i="10" s="1"/>
  <c r="H523" i="10" s="1"/>
  <c r="AY71" i="10"/>
  <c r="M781" i="10" s="1"/>
  <c r="C637" i="10"/>
  <c r="C557" i="10"/>
  <c r="C539" i="10"/>
  <c r="G539" i="10" s="1"/>
  <c r="C711" i="10"/>
  <c r="BH71" i="10"/>
  <c r="H536" i="10"/>
  <c r="F536" i="10"/>
  <c r="C541" i="10"/>
  <c r="C571" i="10"/>
  <c r="D465" i="10"/>
  <c r="D339" i="10"/>
  <c r="C482" i="10" s="1"/>
  <c r="S71" i="10"/>
  <c r="M749" i="10" s="1"/>
  <c r="BJ71" i="10"/>
  <c r="M792" i="10" s="1"/>
  <c r="C679" i="10"/>
  <c r="C507" i="10"/>
  <c r="G507" i="10" s="1"/>
  <c r="AX71" i="10"/>
  <c r="M780" i="10" s="1"/>
  <c r="BD71" i="10"/>
  <c r="M786" i="10" s="1"/>
  <c r="B465" i="10"/>
  <c r="F531" i="10"/>
  <c r="F516" i="10"/>
  <c r="F520" i="10"/>
  <c r="L71" i="10"/>
  <c r="M742" i="10" s="1"/>
  <c r="V71" i="10"/>
  <c r="M752" i="10" s="1"/>
  <c r="BR71" i="10"/>
  <c r="M800" i="10" s="1"/>
  <c r="BX71" i="10"/>
  <c r="M806" i="10" s="1"/>
  <c r="D242" i="10"/>
  <c r="B448" i="10" s="1"/>
  <c r="D277" i="10"/>
  <c r="D292" i="10" s="1"/>
  <c r="D341" i="10" s="1"/>
  <c r="C481" i="10" s="1"/>
  <c r="F496" i="10"/>
  <c r="F500" i="10"/>
  <c r="F504" i="10"/>
  <c r="F508" i="10"/>
  <c r="F514" i="10"/>
  <c r="F524" i="10"/>
  <c r="F527" i="10"/>
  <c r="H539" i="10"/>
  <c r="BW71" i="10"/>
  <c r="M805" i="10" s="1"/>
  <c r="BS71" i="10"/>
  <c r="M801" i="10" s="1"/>
  <c r="BO71" i="10"/>
  <c r="M797" i="10" s="1"/>
  <c r="BG71" i="10"/>
  <c r="M789" i="10" s="1"/>
  <c r="BC71" i="10"/>
  <c r="M785" i="10" s="1"/>
  <c r="AQ71" i="10"/>
  <c r="M773" i="10" s="1"/>
  <c r="AM71" i="10"/>
  <c r="M769" i="10" s="1"/>
  <c r="AI71" i="10"/>
  <c r="M765" i="10" s="1"/>
  <c r="AA71" i="10"/>
  <c r="M757" i="10" s="1"/>
  <c r="W71" i="10"/>
  <c r="M753" i="10" s="1"/>
  <c r="K71" i="10"/>
  <c r="M741" i="10" s="1"/>
  <c r="G71" i="10"/>
  <c r="M737" i="10" s="1"/>
  <c r="E204" i="10"/>
  <c r="C476" i="10" s="1"/>
  <c r="F71" i="10"/>
  <c r="M736" i="10" s="1"/>
  <c r="AB71" i="10"/>
  <c r="M758" i="10" s="1"/>
  <c r="AR71" i="10"/>
  <c r="M774" i="10" s="1"/>
  <c r="BB71" i="10"/>
  <c r="M784" i="10" s="1"/>
  <c r="CC71" i="10"/>
  <c r="M811" i="10" s="1"/>
  <c r="BY71" i="10"/>
  <c r="M807" i="10" s="1"/>
  <c r="BU71" i="10"/>
  <c r="M803" i="10" s="1"/>
  <c r="BQ71" i="10"/>
  <c r="M799" i="10" s="1"/>
  <c r="BE71" i="10"/>
  <c r="M787" i="10" s="1"/>
  <c r="BA71" i="10"/>
  <c r="M783" i="10" s="1"/>
  <c r="AW71" i="10"/>
  <c r="M779" i="10" s="1"/>
  <c r="AO71" i="10"/>
  <c r="M771" i="10" s="1"/>
  <c r="AK71" i="10"/>
  <c r="M767" i="10" s="1"/>
  <c r="AG71" i="10"/>
  <c r="M763" i="10" s="1"/>
  <c r="AC71" i="10"/>
  <c r="M759" i="10" s="1"/>
  <c r="Y71" i="10"/>
  <c r="M755" i="10" s="1"/>
  <c r="U71" i="10"/>
  <c r="M751" i="10" s="1"/>
  <c r="M71" i="10"/>
  <c r="M743" i="10" s="1"/>
  <c r="I71" i="10"/>
  <c r="M739" i="10" s="1"/>
  <c r="E71" i="10"/>
  <c r="M735" i="10" s="1"/>
  <c r="J71" i="10"/>
  <c r="M740" i="10" s="1"/>
  <c r="O71" i="10"/>
  <c r="M745" i="10" s="1"/>
  <c r="T71" i="10"/>
  <c r="M750" i="10" s="1"/>
  <c r="Z71" i="10"/>
  <c r="M756" i="10" s="1"/>
  <c r="AE71" i="10"/>
  <c r="M761" i="10" s="1"/>
  <c r="AJ71" i="10"/>
  <c r="M766" i="10" s="1"/>
  <c r="AP71" i="10"/>
  <c r="M772" i="10" s="1"/>
  <c r="AU71" i="10"/>
  <c r="M777" i="10" s="1"/>
  <c r="AZ71" i="10"/>
  <c r="M782" i="10" s="1"/>
  <c r="BF71" i="10"/>
  <c r="M788" i="10" s="1"/>
  <c r="BK71" i="10"/>
  <c r="M793" i="10" s="1"/>
  <c r="BP71" i="10"/>
  <c r="M798" i="10" s="1"/>
  <c r="BV71" i="10"/>
  <c r="M804" i="10" s="1"/>
  <c r="CA71" i="10"/>
  <c r="M809" i="10" s="1"/>
  <c r="H71" i="10"/>
  <c r="M738" i="10" s="1"/>
  <c r="R71" i="10"/>
  <c r="M748" i="10" s="1"/>
  <c r="X71" i="10"/>
  <c r="M754" i="10" s="1"/>
  <c r="AH71" i="10"/>
  <c r="M764" i="10" s="1"/>
  <c r="AN71" i="10"/>
  <c r="M770" i="10" s="1"/>
  <c r="BN71" i="10"/>
  <c r="M796" i="10" s="1"/>
  <c r="BT71" i="10"/>
  <c r="M802" i="10" s="1"/>
  <c r="CF77" i="10"/>
  <c r="D435" i="10"/>
  <c r="F498" i="10"/>
  <c r="F510" i="10"/>
  <c r="F517" i="10"/>
  <c r="F522" i="10"/>
  <c r="F526" i="10"/>
  <c r="F530" i="10"/>
  <c r="F550" i="10"/>
  <c r="F534" i="10"/>
  <c r="B575" i="1"/>
  <c r="B574" i="1"/>
  <c r="B573" i="1"/>
  <c r="B571" i="1"/>
  <c r="B567" i="1"/>
  <c r="B557" i="1"/>
  <c r="B555" i="1"/>
  <c r="B551" i="1"/>
  <c r="B546" i="1"/>
  <c r="B544" i="1"/>
  <c r="B543" i="1"/>
  <c r="B542" i="1"/>
  <c r="B541" i="1"/>
  <c r="B540" i="1"/>
  <c r="B539" i="1"/>
  <c r="B536" i="1"/>
  <c r="B535" i="1"/>
  <c r="B531" i="1"/>
  <c r="B530" i="1"/>
  <c r="B526" i="1"/>
  <c r="B525" i="1"/>
  <c r="B524" i="1"/>
  <c r="B523" i="1"/>
  <c r="B520" i="1"/>
  <c r="B519" i="1"/>
  <c r="B515" i="1"/>
  <c r="B514" i="1"/>
  <c r="B509" i="1"/>
  <c r="B507" i="1"/>
  <c r="B503" i="1"/>
  <c r="B499" i="1"/>
  <c r="B498" i="1"/>
  <c r="F493" i="1"/>
  <c r="D493" i="1"/>
  <c r="B493" i="1"/>
  <c r="B556" i="1" l="1"/>
  <c r="B561" i="1"/>
  <c r="B553" i="1"/>
  <c r="M790" i="10"/>
  <c r="B562" i="1"/>
  <c r="H509" i="10"/>
  <c r="B513" i="1"/>
  <c r="B563" i="1"/>
  <c r="C705" i="10"/>
  <c r="C533" i="10"/>
  <c r="G533" i="10" s="1"/>
  <c r="B533" i="1"/>
  <c r="C683" i="10"/>
  <c r="C511" i="10"/>
  <c r="B511" i="1"/>
  <c r="C709" i="10"/>
  <c r="C537" i="10"/>
  <c r="B537" i="1"/>
  <c r="C676" i="10"/>
  <c r="C504" i="10"/>
  <c r="G504" i="10" s="1"/>
  <c r="B504" i="1"/>
  <c r="C552" i="10"/>
  <c r="C618" i="10"/>
  <c r="B552" i="1"/>
  <c r="C643" i="10"/>
  <c r="C568" i="10"/>
  <c r="B568" i="1"/>
  <c r="C644" i="10"/>
  <c r="C569" i="10"/>
  <c r="B569" i="1"/>
  <c r="C699" i="10"/>
  <c r="C527" i="10"/>
  <c r="G527" i="10" s="1"/>
  <c r="B527" i="1"/>
  <c r="C640" i="10"/>
  <c r="C565" i="10"/>
  <c r="B565" i="1"/>
  <c r="C673" i="10"/>
  <c r="C501" i="10"/>
  <c r="B501" i="1"/>
  <c r="C693" i="10"/>
  <c r="C521" i="10"/>
  <c r="B521" i="1"/>
  <c r="C700" i="10"/>
  <c r="C528" i="10"/>
  <c r="B528" i="1"/>
  <c r="C560" i="10"/>
  <c r="C627" i="10"/>
  <c r="B560" i="1"/>
  <c r="C677" i="10"/>
  <c r="C505" i="10"/>
  <c r="G505" i="10" s="1"/>
  <c r="B505" i="1"/>
  <c r="C619" i="10"/>
  <c r="C559" i="10"/>
  <c r="B559" i="1"/>
  <c r="C689" i="10"/>
  <c r="C517" i="10"/>
  <c r="B517" i="1"/>
  <c r="C632" i="10"/>
  <c r="C547" i="10"/>
  <c r="B547" i="1"/>
  <c r="C672" i="10"/>
  <c r="C500" i="10"/>
  <c r="B500" i="1"/>
  <c r="C688" i="10"/>
  <c r="C516" i="10"/>
  <c r="B516" i="1"/>
  <c r="C704" i="10"/>
  <c r="C532" i="10"/>
  <c r="G532" i="10" s="1"/>
  <c r="B532" i="1"/>
  <c r="C633" i="10"/>
  <c r="C548" i="10"/>
  <c r="B548" i="1"/>
  <c r="C639" i="10"/>
  <c r="C564" i="10"/>
  <c r="B564" i="1"/>
  <c r="C572" i="10"/>
  <c r="C647" i="10"/>
  <c r="C701" i="10"/>
  <c r="C529" i="10"/>
  <c r="G529" i="10" s="1"/>
  <c r="C690" i="10"/>
  <c r="C518" i="10"/>
  <c r="C563" i="10"/>
  <c r="C626" i="10"/>
  <c r="C624" i="10"/>
  <c r="C549" i="10"/>
  <c r="C545" i="10"/>
  <c r="G545" i="10" s="1"/>
  <c r="C628" i="10"/>
  <c r="C675" i="10"/>
  <c r="C503" i="10"/>
  <c r="G503" i="10" s="1"/>
  <c r="C694" i="10"/>
  <c r="C522" i="10"/>
  <c r="C570" i="10"/>
  <c r="C645" i="10"/>
  <c r="C708" i="10"/>
  <c r="C536" i="10"/>
  <c r="G536" i="10" s="1"/>
  <c r="C616" i="10"/>
  <c r="C543" i="10"/>
  <c r="C625" i="10"/>
  <c r="C544" i="10"/>
  <c r="B529" i="1"/>
  <c r="B545" i="1"/>
  <c r="B549" i="1"/>
  <c r="C561" i="10"/>
  <c r="C621" i="10"/>
  <c r="C540" i="10"/>
  <c r="G540" i="10" s="1"/>
  <c r="C712" i="10"/>
  <c r="C691" i="10"/>
  <c r="C519" i="10"/>
  <c r="CE48" i="10"/>
  <c r="Q71" i="10"/>
  <c r="M747" i="10" s="1"/>
  <c r="C698" i="10"/>
  <c r="C526" i="10"/>
  <c r="C631" i="10"/>
  <c r="C542" i="10"/>
  <c r="BM71" i="10"/>
  <c r="M795" i="10" s="1"/>
  <c r="C574" i="10"/>
  <c r="C620" i="10"/>
  <c r="C629" i="10"/>
  <c r="C551" i="10"/>
  <c r="C680" i="10"/>
  <c r="C508" i="10"/>
  <c r="G508" i="10" s="1"/>
  <c r="C674" i="10"/>
  <c r="C502" i="10"/>
  <c r="G502" i="10" s="1"/>
  <c r="C706" i="10"/>
  <c r="C534" i="10"/>
  <c r="C614" i="10"/>
  <c r="C550" i="10"/>
  <c r="C641" i="10"/>
  <c r="C566" i="10"/>
  <c r="C515" i="10"/>
  <c r="C687" i="10"/>
  <c r="C617" i="10"/>
  <c r="C555" i="10"/>
  <c r="C684" i="10"/>
  <c r="C512" i="10"/>
  <c r="C703" i="10"/>
  <c r="C531" i="10"/>
  <c r="B508" i="1"/>
  <c r="B512" i="1"/>
  <c r="B572" i="1"/>
  <c r="C642" i="10"/>
  <c r="C567" i="10"/>
  <c r="C696" i="10"/>
  <c r="C524" i="10"/>
  <c r="C678" i="10"/>
  <c r="C506" i="10"/>
  <c r="G506" i="10" s="1"/>
  <c r="AS71" i="10"/>
  <c r="M775" i="10" s="1"/>
  <c r="BI71" i="10"/>
  <c r="M791" i="10" s="1"/>
  <c r="C671" i="10"/>
  <c r="C499" i="10"/>
  <c r="C692" i="10"/>
  <c r="C520" i="10"/>
  <c r="C636" i="10"/>
  <c r="C553" i="10"/>
  <c r="B502" i="1"/>
  <c r="B506" i="1"/>
  <c r="B518" i="1"/>
  <c r="B522" i="1"/>
  <c r="B534" i="1"/>
  <c r="B550" i="1"/>
  <c r="B566" i="1"/>
  <c r="B570" i="1"/>
  <c r="C635" i="10"/>
  <c r="C556" i="10"/>
  <c r="C707" i="10"/>
  <c r="C535" i="10"/>
  <c r="C513" i="10"/>
  <c r="C685" i="10"/>
  <c r="C670" i="10"/>
  <c r="C498" i="10"/>
  <c r="C686" i="10"/>
  <c r="C514" i="10"/>
  <c r="C702" i="10"/>
  <c r="C530" i="10"/>
  <c r="G530" i="10" s="1"/>
  <c r="C630" i="10"/>
  <c r="C546" i="10"/>
  <c r="G546" i="10" s="1"/>
  <c r="C562" i="10"/>
  <c r="C623" i="10"/>
  <c r="CE52" i="10"/>
  <c r="G525" i="10"/>
  <c r="H525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4" i="10"/>
  <c r="Y814" i="10"/>
  <c r="X814" i="10"/>
  <c r="V814" i="10"/>
  <c r="U814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60" i="10"/>
  <c r="A760" i="10"/>
  <c r="C759" i="10"/>
  <c r="A759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K814" i="10"/>
  <c r="C735" i="10"/>
  <c r="A735" i="10"/>
  <c r="C734" i="10"/>
  <c r="A734" i="10"/>
  <c r="C733" i="10"/>
  <c r="A733" i="10"/>
  <c r="A729" i="10"/>
  <c r="A725" i="10"/>
  <c r="A721" i="10"/>
  <c r="H815" i="10"/>
  <c r="N816" i="10"/>
  <c r="T815" i="10"/>
  <c r="S815" i="10"/>
  <c r="O815" i="10"/>
  <c r="K815" i="10"/>
  <c r="F815" i="10"/>
  <c r="D815" i="10"/>
  <c r="BI729" i="10"/>
  <c r="R815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I286" i="9"/>
  <c r="G159" i="9"/>
  <c r="D127" i="9"/>
  <c r="I63" i="9"/>
  <c r="V815" i="1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431" i="1" s="1"/>
  <c r="CE63" i="1"/>
  <c r="C429" i="1" s="1"/>
  <c r="CE66" i="1"/>
  <c r="CE68" i="1"/>
  <c r="I370" i="9" s="1"/>
  <c r="D75" i="1"/>
  <c r="AR75" i="1"/>
  <c r="AS75" i="1"/>
  <c r="AT75" i="1"/>
  <c r="D218" i="9" s="1"/>
  <c r="AU75" i="1"/>
  <c r="AQ75" i="1"/>
  <c r="AO75" i="1"/>
  <c r="AN75" i="1"/>
  <c r="AM75" i="1"/>
  <c r="D186" i="9"/>
  <c r="AI75" i="1"/>
  <c r="G154" i="9" s="1"/>
  <c r="AH75" i="1"/>
  <c r="F154" i="9" s="1"/>
  <c r="AF75" i="1"/>
  <c r="AD75" i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C22" i="8" s="1"/>
  <c r="D275" i="1"/>
  <c r="B476" i="1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D816" i="1"/>
  <c r="X815" i="1"/>
  <c r="W815" i="1"/>
  <c r="U815" i="1"/>
  <c r="F815" i="1"/>
  <c r="D815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G108" i="9"/>
  <c r="D330" i="1"/>
  <c r="C816" i="1"/>
  <c r="C16" i="8"/>
  <c r="C469" i="1"/>
  <c r="F8" i="6"/>
  <c r="I377" i="9"/>
  <c r="C464" i="1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Q816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L817" i="1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G12" i="9"/>
  <c r="CD71" i="1"/>
  <c r="F300" i="9"/>
  <c r="I140" i="9"/>
  <c r="G76" i="9"/>
  <c r="H236" i="9"/>
  <c r="E140" i="9"/>
  <c r="C268" i="9"/>
  <c r="F108" i="9"/>
  <c r="C615" i="1"/>
  <c r="B440" i="1"/>
  <c r="E372" i="9"/>
  <c r="E44" i="9"/>
  <c r="G236" i="9"/>
  <c r="C236" i="9"/>
  <c r="E172" i="9"/>
  <c r="D76" i="9"/>
  <c r="G816" i="1"/>
  <c r="G10" i="4"/>
  <c r="I366" i="9"/>
  <c r="C430" i="1"/>
  <c r="I300" i="9"/>
  <c r="D277" i="1" l="1"/>
  <c r="C35" i="8" s="1"/>
  <c r="C141" i="8"/>
  <c r="D368" i="1"/>
  <c r="C120" i="8" s="1"/>
  <c r="C86" i="8"/>
  <c r="D339" i="1"/>
  <c r="C33" i="8"/>
  <c r="C473" i="1"/>
  <c r="C27" i="5"/>
  <c r="B10" i="4"/>
  <c r="CF77" i="1"/>
  <c r="I381" i="9"/>
  <c r="G612" i="1"/>
  <c r="P816" i="1"/>
  <c r="I122" i="9"/>
  <c r="G122" i="9"/>
  <c r="I372" i="9"/>
  <c r="M816" i="1"/>
  <c r="K816" i="1"/>
  <c r="C204" i="9"/>
  <c r="I172" i="9"/>
  <c r="E108" i="9"/>
  <c r="E268" i="9"/>
  <c r="F332" i="9"/>
  <c r="D268" i="9"/>
  <c r="H300" i="9"/>
  <c r="C12" i="9"/>
  <c r="E300" i="9"/>
  <c r="G514" i="10"/>
  <c r="H514" i="10" s="1"/>
  <c r="G520" i="10"/>
  <c r="H520" i="10"/>
  <c r="C634" i="10"/>
  <c r="C554" i="10"/>
  <c r="B554" i="1"/>
  <c r="H524" i="10"/>
  <c r="G524" i="10"/>
  <c r="G526" i="10"/>
  <c r="H526" i="10" s="1"/>
  <c r="D71" i="10"/>
  <c r="M734" i="10" s="1"/>
  <c r="CE62" i="10"/>
  <c r="G516" i="10"/>
  <c r="H516" i="10"/>
  <c r="G521" i="10"/>
  <c r="H521" i="10"/>
  <c r="F814" i="10"/>
  <c r="CE67" i="10"/>
  <c r="C433" i="10" s="1"/>
  <c r="C71" i="10"/>
  <c r="M733" i="10" s="1"/>
  <c r="C710" i="10"/>
  <c r="C538" i="10"/>
  <c r="G538" i="10" s="1"/>
  <c r="B538" i="1"/>
  <c r="H512" i="10"/>
  <c r="G512" i="10"/>
  <c r="G517" i="10"/>
  <c r="H517" i="10"/>
  <c r="T814" i="10"/>
  <c r="H814" i="10"/>
  <c r="R814" i="10"/>
  <c r="P814" i="10"/>
  <c r="G498" i="10"/>
  <c r="H498" i="10" s="1"/>
  <c r="G535" i="10"/>
  <c r="H535" i="10" s="1"/>
  <c r="G499" i="10"/>
  <c r="H499" i="10" s="1"/>
  <c r="G515" i="10"/>
  <c r="H515" i="10"/>
  <c r="D615" i="10"/>
  <c r="C682" i="10"/>
  <c r="C510" i="10"/>
  <c r="B510" i="1"/>
  <c r="G544" i="10"/>
  <c r="H544" i="10"/>
  <c r="G522" i="10"/>
  <c r="H522" i="10"/>
  <c r="G518" i="10"/>
  <c r="H518" i="10" s="1"/>
  <c r="G537" i="10"/>
  <c r="H537" i="10" s="1"/>
  <c r="H513" i="10"/>
  <c r="G513" i="10"/>
  <c r="G550" i="10"/>
  <c r="H550" i="10"/>
  <c r="C638" i="10"/>
  <c r="C648" i="10" s="1"/>
  <c r="M716" i="10" s="1"/>
  <c r="C558" i="10"/>
  <c r="B558" i="1"/>
  <c r="G519" i="10"/>
  <c r="H519" i="10"/>
  <c r="H528" i="10"/>
  <c r="G528" i="10"/>
  <c r="G531" i="10"/>
  <c r="H531" i="10"/>
  <c r="G534" i="10"/>
  <c r="H534" i="10"/>
  <c r="G500" i="10"/>
  <c r="H500" i="10"/>
  <c r="G501" i="10"/>
  <c r="H501" i="10"/>
  <c r="G511" i="10"/>
  <c r="H511" i="10" s="1"/>
  <c r="D140" i="9"/>
  <c r="I268" i="9"/>
  <c r="C44" i="9"/>
  <c r="F204" i="9"/>
  <c r="I332" i="9"/>
  <c r="D44" i="9"/>
  <c r="C332" i="9"/>
  <c r="E373" i="9"/>
  <c r="C575" i="1"/>
  <c r="C140" i="9"/>
  <c r="H140" i="9"/>
  <c r="C14" i="5"/>
  <c r="D428" i="1"/>
  <c r="D612" i="1"/>
  <c r="CF76" i="1"/>
  <c r="F145" i="9" s="1"/>
  <c r="H268" i="9"/>
  <c r="I12" i="9"/>
  <c r="C76" i="9"/>
  <c r="D236" i="9"/>
  <c r="D436" i="1"/>
  <c r="C28" i="4"/>
  <c r="C421" i="1"/>
  <c r="C470" i="1"/>
  <c r="F9" i="6"/>
  <c r="I382" i="9"/>
  <c r="I612" i="1"/>
  <c r="E154" i="9"/>
  <c r="H186" i="9"/>
  <c r="I186" i="9"/>
  <c r="I368" i="9"/>
  <c r="C432" i="1"/>
  <c r="I816" i="1"/>
  <c r="H612" i="1"/>
  <c r="BI730" i="1"/>
  <c r="I362" i="9"/>
  <c r="F172" i="9"/>
  <c r="F11" i="6"/>
  <c r="C475" i="1"/>
  <c r="D300" i="9"/>
  <c r="G19" i="4"/>
  <c r="F19" i="4"/>
  <c r="D463" i="1"/>
  <c r="E28" i="4"/>
  <c r="D32" i="6"/>
  <c r="D433" i="1"/>
  <c r="C26" i="9"/>
  <c r="H26" i="9"/>
  <c r="E186" i="9"/>
  <c r="D154" i="9"/>
  <c r="E218" i="9"/>
  <c r="F816" i="1"/>
  <c r="I365" i="9"/>
  <c r="I815" i="10"/>
  <c r="G815" i="10"/>
  <c r="Q815" i="10"/>
  <c r="C815" i="1"/>
  <c r="H815" i="1"/>
  <c r="C415" i="1"/>
  <c r="C10" i="4"/>
  <c r="I371" i="9"/>
  <c r="C440" i="1"/>
  <c r="L816" i="1"/>
  <c r="I90" i="9"/>
  <c r="I363" i="9"/>
  <c r="H108" i="9"/>
  <c r="F44" i="9"/>
  <c r="C427" i="1"/>
  <c r="C364" i="9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H44" i="9"/>
  <c r="B446" i="1"/>
  <c r="D242" i="1"/>
  <c r="F12" i="9"/>
  <c r="G140" i="9"/>
  <c r="E332" i="9"/>
  <c r="E12" i="9"/>
  <c r="C418" i="1"/>
  <c r="D438" i="1"/>
  <c r="C108" i="9"/>
  <c r="F14" i="6"/>
  <c r="O815" i="1"/>
  <c r="T815" i="1"/>
  <c r="C471" i="1"/>
  <c r="F10" i="6"/>
  <c r="D26" i="9"/>
  <c r="CE75" i="1"/>
  <c r="P815" i="10"/>
  <c r="G204" i="9"/>
  <c r="D108" i="9"/>
  <c r="E204" i="9"/>
  <c r="F7" i="6"/>
  <c r="E204" i="1"/>
  <c r="C468" i="1"/>
  <c r="I383" i="9"/>
  <c r="S816" i="1"/>
  <c r="D22" i="7"/>
  <c r="C40" i="5"/>
  <c r="N815" i="10"/>
  <c r="I76" i="9"/>
  <c r="C420" i="1"/>
  <c r="B28" i="4"/>
  <c r="F186" i="9"/>
  <c r="I204" i="9"/>
  <c r="H172" i="9"/>
  <c r="BD71" i="1"/>
  <c r="I376" i="9"/>
  <c r="C463" i="1"/>
  <c r="D58" i="9"/>
  <c r="G26" i="9"/>
  <c r="E217" i="1"/>
  <c r="I384" i="9"/>
  <c r="T816" i="1"/>
  <c r="L612" i="1"/>
  <c r="F218" i="9"/>
  <c r="D90" i="9"/>
  <c r="D364" i="9"/>
  <c r="D464" i="1"/>
  <c r="K815" i="1"/>
  <c r="H154" i="9"/>
  <c r="I367" i="9"/>
  <c r="H816" i="1"/>
  <c r="M815" i="1"/>
  <c r="D434" i="1"/>
  <c r="L815" i="1"/>
  <c r="D292" i="1"/>
  <c r="C58" i="9"/>
  <c r="L815" i="10"/>
  <c r="N814" i="10"/>
  <c r="D373" i="1" l="1"/>
  <c r="C126" i="8" s="1"/>
  <c r="AW71" i="1"/>
  <c r="G213" i="9" s="1"/>
  <c r="BN71" i="1"/>
  <c r="C559" i="1" s="1"/>
  <c r="AF71" i="1"/>
  <c r="C525" i="1" s="1"/>
  <c r="G525" i="1" s="1"/>
  <c r="BR71" i="1"/>
  <c r="C563" i="1" s="1"/>
  <c r="G71" i="1"/>
  <c r="C672" i="1" s="1"/>
  <c r="CB71" i="1"/>
  <c r="C622" i="1" s="1"/>
  <c r="I49" i="9"/>
  <c r="AY71" i="1"/>
  <c r="C625" i="1" s="1"/>
  <c r="H17" i="9"/>
  <c r="BY71" i="1"/>
  <c r="G341" i="9" s="1"/>
  <c r="BE71" i="1"/>
  <c r="H245" i="9" s="1"/>
  <c r="AA71" i="1"/>
  <c r="C520" i="1" s="1"/>
  <c r="G520" i="1" s="1"/>
  <c r="BV71" i="1"/>
  <c r="D341" i="9" s="1"/>
  <c r="F71" i="1"/>
  <c r="C499" i="1" s="1"/>
  <c r="G499" i="1" s="1"/>
  <c r="AK71" i="1"/>
  <c r="C530" i="1" s="1"/>
  <c r="G530" i="1" s="1"/>
  <c r="BQ71" i="1"/>
  <c r="F309" i="9" s="1"/>
  <c r="M71" i="1"/>
  <c r="C678" i="1" s="1"/>
  <c r="D177" i="9"/>
  <c r="H81" i="9"/>
  <c r="AJ71" i="1"/>
  <c r="H149" i="9" s="1"/>
  <c r="G113" i="9"/>
  <c r="AH71" i="1"/>
  <c r="C527" i="1" s="1"/>
  <c r="G527" i="1" s="1"/>
  <c r="C631" i="1"/>
  <c r="CE48" i="1"/>
  <c r="AG71" i="1"/>
  <c r="C698" i="1" s="1"/>
  <c r="BO71" i="1"/>
  <c r="C560" i="1" s="1"/>
  <c r="AX71" i="1"/>
  <c r="C616" i="1" s="1"/>
  <c r="T71" i="1"/>
  <c r="BX71" i="1"/>
  <c r="C644" i="1" s="1"/>
  <c r="BT71" i="1"/>
  <c r="J71" i="1"/>
  <c r="C669" i="10"/>
  <c r="C497" i="10"/>
  <c r="G497" i="10" s="1"/>
  <c r="B497" i="1"/>
  <c r="G510" i="10"/>
  <c r="H510" i="10" s="1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4" i="10"/>
  <c r="D696" i="10"/>
  <c r="D688" i="10"/>
  <c r="D684" i="10"/>
  <c r="D680" i="10"/>
  <c r="D676" i="10"/>
  <c r="D672" i="10"/>
  <c r="D668" i="10"/>
  <c r="D628" i="10"/>
  <c r="D622" i="10"/>
  <c r="D620" i="10"/>
  <c r="D618" i="10"/>
  <c r="D616" i="10"/>
  <c r="D705" i="10"/>
  <c r="D701" i="10"/>
  <c r="D700" i="10"/>
  <c r="D675" i="10"/>
  <c r="D674" i="10"/>
  <c r="D673" i="10"/>
  <c r="D644" i="10"/>
  <c r="D642" i="10"/>
  <c r="D640" i="10"/>
  <c r="D638" i="10"/>
  <c r="D636" i="10"/>
  <c r="D634" i="10"/>
  <c r="D632" i="10"/>
  <c r="D630" i="10"/>
  <c r="D624" i="10"/>
  <c r="D619" i="10"/>
  <c r="D697" i="10"/>
  <c r="D693" i="10"/>
  <c r="D692" i="10"/>
  <c r="D685" i="10"/>
  <c r="D671" i="10"/>
  <c r="D670" i="10"/>
  <c r="D669" i="10"/>
  <c r="D683" i="10"/>
  <c r="D682" i="10"/>
  <c r="D681" i="10"/>
  <c r="D646" i="10"/>
  <c r="D645" i="10"/>
  <c r="D639" i="10"/>
  <c r="D631" i="10"/>
  <c r="D629" i="10"/>
  <c r="D625" i="10"/>
  <c r="D623" i="10"/>
  <c r="D713" i="10"/>
  <c r="D709" i="10"/>
  <c r="D679" i="10"/>
  <c r="D678" i="10"/>
  <c r="D677" i="10"/>
  <c r="D637" i="10"/>
  <c r="D626" i="10"/>
  <c r="D635" i="10"/>
  <c r="D627" i="10"/>
  <c r="D643" i="10"/>
  <c r="D621" i="10"/>
  <c r="D641" i="10"/>
  <c r="D647" i="10"/>
  <c r="D633" i="10"/>
  <c r="D617" i="10"/>
  <c r="D689" i="10"/>
  <c r="D708" i="10"/>
  <c r="C496" i="10"/>
  <c r="C668" i="10"/>
  <c r="C715" i="10" s="1"/>
  <c r="B496" i="1"/>
  <c r="C428" i="10"/>
  <c r="C441" i="10" s="1"/>
  <c r="CE71" i="10"/>
  <c r="F76" i="9"/>
  <c r="C549" i="1"/>
  <c r="G245" i="9"/>
  <c r="C624" i="1"/>
  <c r="N815" i="1"/>
  <c r="F511" i="1"/>
  <c r="F501" i="1"/>
  <c r="F497" i="1"/>
  <c r="E76" i="9"/>
  <c r="D172" i="9"/>
  <c r="H332" i="9"/>
  <c r="BC71" i="1"/>
  <c r="AP71" i="1"/>
  <c r="C535" i="1" s="1"/>
  <c r="G535" i="1" s="1"/>
  <c r="AU71" i="1"/>
  <c r="U71" i="1"/>
  <c r="Y71" i="1"/>
  <c r="C690" i="1" s="1"/>
  <c r="S71" i="1"/>
  <c r="R71" i="1"/>
  <c r="D85" i="9" s="1"/>
  <c r="Z71" i="1"/>
  <c r="BB71" i="1"/>
  <c r="E245" i="9" s="1"/>
  <c r="L71" i="1"/>
  <c r="BA71" i="1"/>
  <c r="AV71" i="1"/>
  <c r="C713" i="1" s="1"/>
  <c r="AL71" i="1"/>
  <c r="C181" i="9" s="1"/>
  <c r="CC71" i="1"/>
  <c r="C620" i="1" s="1"/>
  <c r="AC71" i="1"/>
  <c r="BS71" i="1"/>
  <c r="AO71" i="1"/>
  <c r="AI71" i="1"/>
  <c r="G149" i="9" s="1"/>
  <c r="W71" i="1"/>
  <c r="C516" i="1" s="1"/>
  <c r="G516" i="1" s="1"/>
  <c r="AS71" i="1"/>
  <c r="AQ71" i="1"/>
  <c r="H181" i="9" s="1"/>
  <c r="AR71" i="1"/>
  <c r="AZ71" i="1"/>
  <c r="C545" i="1" s="1"/>
  <c r="G545" i="1" s="1"/>
  <c r="N71" i="1"/>
  <c r="C679" i="1" s="1"/>
  <c r="CA71" i="1"/>
  <c r="C647" i="1" s="1"/>
  <c r="BU71" i="1"/>
  <c r="AD71" i="1"/>
  <c r="C695" i="1" s="1"/>
  <c r="AT71" i="1"/>
  <c r="D213" i="9" s="1"/>
  <c r="F236" i="9"/>
  <c r="I44" i="9"/>
  <c r="G268" i="9"/>
  <c r="BG71" i="1"/>
  <c r="Q71" i="1"/>
  <c r="BK71" i="1"/>
  <c r="O71" i="1"/>
  <c r="H53" i="9" s="1"/>
  <c r="BW71" i="1"/>
  <c r="E341" i="9" s="1"/>
  <c r="BI71" i="1"/>
  <c r="C554" i="1" s="1"/>
  <c r="K71" i="1"/>
  <c r="D465" i="1"/>
  <c r="F505" i="1"/>
  <c r="H505" i="1"/>
  <c r="F499" i="1"/>
  <c r="H12" i="9"/>
  <c r="E71" i="1"/>
  <c r="C498" i="1" s="1"/>
  <c r="G498" i="1" s="1"/>
  <c r="X71" i="1"/>
  <c r="BH71" i="1"/>
  <c r="C636" i="1" s="1"/>
  <c r="I71" i="1"/>
  <c r="C674" i="1" s="1"/>
  <c r="BJ71" i="1"/>
  <c r="C617" i="1" s="1"/>
  <c r="BZ71" i="1"/>
  <c r="AE71" i="1"/>
  <c r="BL71" i="1"/>
  <c r="F213" i="9"/>
  <c r="D27" i="7"/>
  <c r="B448" i="1"/>
  <c r="F544" i="1"/>
  <c r="H536" i="1"/>
  <c r="F536" i="1"/>
  <c r="F528" i="1"/>
  <c r="F520" i="1"/>
  <c r="D341" i="1"/>
  <c r="C481" i="1" s="1"/>
  <c r="C50" i="8"/>
  <c r="H209" i="9"/>
  <c r="I378" i="9"/>
  <c r="K612" i="1"/>
  <c r="C465" i="1"/>
  <c r="N816" i="1"/>
  <c r="C619" i="1"/>
  <c r="F32" i="6"/>
  <c r="C478" i="1"/>
  <c r="C102" i="8"/>
  <c r="C482" i="1"/>
  <c r="F498" i="1"/>
  <c r="C476" i="1"/>
  <c r="F16" i="6"/>
  <c r="C711" i="1"/>
  <c r="F516" i="1"/>
  <c r="E814" i="10"/>
  <c r="F540" i="1"/>
  <c r="H540" i="1"/>
  <c r="F532" i="1"/>
  <c r="H532" i="1"/>
  <c r="F524" i="1"/>
  <c r="F550" i="1"/>
  <c r="E815" i="10"/>
  <c r="G241" i="9"/>
  <c r="D391" i="1" l="1"/>
  <c r="I213" i="9"/>
  <c r="C623" i="1"/>
  <c r="C369" i="9"/>
  <c r="G209" i="9"/>
  <c r="C671" i="1"/>
  <c r="C645" i="1"/>
  <c r="C542" i="1"/>
  <c r="C614" i="1"/>
  <c r="D615" i="1" s="1"/>
  <c r="D639" i="1" s="1"/>
  <c r="C309" i="9"/>
  <c r="C305" i="9"/>
  <c r="C697" i="1"/>
  <c r="F149" i="9"/>
  <c r="C547" i="1"/>
  <c r="I209" i="9"/>
  <c r="F305" i="9"/>
  <c r="G309" i="9"/>
  <c r="C543" i="1"/>
  <c r="D700" i="1"/>
  <c r="P71" i="1"/>
  <c r="I53" i="9" s="1"/>
  <c r="C544" i="1"/>
  <c r="G544" i="1" s="1"/>
  <c r="C562" i="1"/>
  <c r="D149" i="9"/>
  <c r="D145" i="9"/>
  <c r="C550" i="1"/>
  <c r="G550" i="1" s="1"/>
  <c r="C642" i="1"/>
  <c r="C701" i="1"/>
  <c r="G21" i="9"/>
  <c r="F49" i="9"/>
  <c r="I145" i="9"/>
  <c r="I149" i="9"/>
  <c r="C626" i="1"/>
  <c r="H241" i="9"/>
  <c r="H213" i="9"/>
  <c r="E305" i="9"/>
  <c r="C702" i="1"/>
  <c r="C523" i="1"/>
  <c r="G523" i="1" s="1"/>
  <c r="G305" i="9"/>
  <c r="I85" i="9"/>
  <c r="G337" i="9"/>
  <c r="F117" i="9"/>
  <c r="AM71" i="1"/>
  <c r="D181" i="9" s="1"/>
  <c r="F17" i="9"/>
  <c r="F81" i="9"/>
  <c r="C688" i="1"/>
  <c r="C570" i="1"/>
  <c r="F21" i="9"/>
  <c r="I117" i="9"/>
  <c r="AB71" i="1"/>
  <c r="C521" i="1" s="1"/>
  <c r="G521" i="1" s="1"/>
  <c r="F113" i="9"/>
  <c r="C567" i="1"/>
  <c r="C500" i="1"/>
  <c r="G500" i="1" s="1"/>
  <c r="C692" i="1"/>
  <c r="D711" i="1"/>
  <c r="BP71" i="1"/>
  <c r="E309" i="9" s="1"/>
  <c r="D373" i="9"/>
  <c r="E21" i="9"/>
  <c r="D337" i="9"/>
  <c r="AN71" i="1"/>
  <c r="C533" i="1" s="1"/>
  <c r="G533" i="1" s="1"/>
  <c r="G17" i="9"/>
  <c r="E177" i="9"/>
  <c r="V71" i="1"/>
  <c r="C508" i="1"/>
  <c r="G508" i="1" s="1"/>
  <c r="C670" i="1"/>
  <c r="C700" i="1"/>
  <c r="C529" i="1"/>
  <c r="G529" i="1" s="1"/>
  <c r="H145" i="9"/>
  <c r="C541" i="1"/>
  <c r="D305" i="9"/>
  <c r="D628" i="1"/>
  <c r="C528" i="1"/>
  <c r="G528" i="1" s="1"/>
  <c r="C574" i="1"/>
  <c r="D624" i="1"/>
  <c r="D680" i="1"/>
  <c r="C526" i="1"/>
  <c r="G526" i="1" s="1"/>
  <c r="C699" i="1"/>
  <c r="C632" i="1"/>
  <c r="D640" i="1"/>
  <c r="D683" i="1"/>
  <c r="C707" i="1"/>
  <c r="C627" i="1"/>
  <c r="D702" i="1"/>
  <c r="D642" i="1"/>
  <c r="D708" i="1"/>
  <c r="D633" i="1"/>
  <c r="D672" i="1"/>
  <c r="H499" i="1"/>
  <c r="D621" i="1"/>
  <c r="D638" i="1"/>
  <c r="C507" i="1"/>
  <c r="G507" i="1" s="1"/>
  <c r="G53" i="9"/>
  <c r="E149" i="9"/>
  <c r="C531" i="1"/>
  <c r="G531" i="1" s="1"/>
  <c r="C703" i="1"/>
  <c r="C539" i="1"/>
  <c r="G539" i="1" s="1"/>
  <c r="C680" i="1"/>
  <c r="D309" i="9"/>
  <c r="I341" i="9"/>
  <c r="D117" i="9"/>
  <c r="C568" i="1"/>
  <c r="G181" i="9"/>
  <c r="C518" i="1"/>
  <c r="G518" i="1" s="1"/>
  <c r="C572" i="1"/>
  <c r="C694" i="1"/>
  <c r="C522" i="1"/>
  <c r="G522" i="1" s="1"/>
  <c r="H117" i="9"/>
  <c r="C555" i="1"/>
  <c r="C643" i="1"/>
  <c r="C502" i="1"/>
  <c r="G502" i="1" s="1"/>
  <c r="C639" i="1"/>
  <c r="C564" i="1"/>
  <c r="H309" i="9"/>
  <c r="C691" i="1"/>
  <c r="C519" i="1"/>
  <c r="G519" i="1" s="1"/>
  <c r="E117" i="9"/>
  <c r="C683" i="1"/>
  <c r="C628" i="1"/>
  <c r="C537" i="1"/>
  <c r="G537" i="1" s="1"/>
  <c r="I181" i="9"/>
  <c r="F341" i="9"/>
  <c r="E277" i="9"/>
  <c r="C709" i="1"/>
  <c r="C245" i="9"/>
  <c r="C53" i="9"/>
  <c r="C675" i="1"/>
  <c r="C503" i="1"/>
  <c r="G503" i="1" s="1"/>
  <c r="C569" i="1"/>
  <c r="C511" i="1"/>
  <c r="G511" i="1" s="1"/>
  <c r="C117" i="9"/>
  <c r="C517" i="1"/>
  <c r="G517" i="1" s="1"/>
  <c r="C689" i="1"/>
  <c r="C682" i="1"/>
  <c r="C85" i="9"/>
  <c r="C510" i="1"/>
  <c r="G510" i="1" s="1"/>
  <c r="C710" i="1"/>
  <c r="C213" i="9"/>
  <c r="C538" i="1"/>
  <c r="G538" i="1" s="1"/>
  <c r="G85" i="9"/>
  <c r="C514" i="1"/>
  <c r="G514" i="1" s="1"/>
  <c r="C686" i="1"/>
  <c r="BM71" i="1"/>
  <c r="C634" i="1"/>
  <c r="F53" i="9"/>
  <c r="C557" i="1"/>
  <c r="C637" i="1"/>
  <c r="H277" i="9"/>
  <c r="C277" i="9"/>
  <c r="C618" i="1"/>
  <c r="C552" i="1"/>
  <c r="C546" i="1"/>
  <c r="G546" i="1" s="1"/>
  <c r="D245" i="9"/>
  <c r="C630" i="1"/>
  <c r="C540" i="1"/>
  <c r="G540" i="1" s="1"/>
  <c r="C712" i="1"/>
  <c r="E213" i="9"/>
  <c r="D71" i="1"/>
  <c r="C553" i="1"/>
  <c r="F277" i="9"/>
  <c r="C506" i="1"/>
  <c r="G506" i="1" s="1"/>
  <c r="C524" i="1"/>
  <c r="C696" i="1"/>
  <c r="C149" i="9"/>
  <c r="I21" i="9"/>
  <c r="F337" i="9"/>
  <c r="C641" i="1"/>
  <c r="C341" i="9"/>
  <c r="C566" i="1"/>
  <c r="E53" i="9"/>
  <c r="C505" i="1"/>
  <c r="G505" i="1" s="1"/>
  <c r="C677" i="1"/>
  <c r="I241" i="9"/>
  <c r="BF71" i="1"/>
  <c r="C676" i="1"/>
  <c r="D53" i="9"/>
  <c r="C504" i="1"/>
  <c r="G504" i="1" s="1"/>
  <c r="F181" i="9"/>
  <c r="C534" i="1"/>
  <c r="G534" i="1" s="1"/>
  <c r="C706" i="1"/>
  <c r="C565" i="1"/>
  <c r="I309" i="9"/>
  <c r="C640" i="1"/>
  <c r="D277" i="9"/>
  <c r="C573" i="1"/>
  <c r="E815" i="1"/>
  <c r="C373" i="9"/>
  <c r="H550" i="1"/>
  <c r="C708" i="1"/>
  <c r="C536" i="1"/>
  <c r="G536" i="1" s="1"/>
  <c r="H498" i="1"/>
  <c r="CE62" i="1"/>
  <c r="H71" i="1"/>
  <c r="H516" i="1"/>
  <c r="I305" i="9"/>
  <c r="I273" i="9"/>
  <c r="C49" i="9"/>
  <c r="E145" i="9"/>
  <c r="D17" i="9"/>
  <c r="H520" i="1"/>
  <c r="G496" i="10"/>
  <c r="H496" i="10"/>
  <c r="E612" i="10"/>
  <c r="D715" i="10"/>
  <c r="E623" i="10"/>
  <c r="M814" i="10"/>
  <c r="C716" i="10"/>
  <c r="M815" i="10"/>
  <c r="C145" i="9"/>
  <c r="I17" i="9"/>
  <c r="E337" i="9"/>
  <c r="C273" i="9"/>
  <c r="I337" i="9"/>
  <c r="H177" i="9"/>
  <c r="F177" i="9"/>
  <c r="C177" i="9"/>
  <c r="E241" i="9"/>
  <c r="D113" i="9"/>
  <c r="F241" i="9"/>
  <c r="F517" i="1"/>
  <c r="E85" i="9"/>
  <c r="C512" i="1"/>
  <c r="G512" i="1" s="1"/>
  <c r="C684" i="1"/>
  <c r="C71" i="1"/>
  <c r="CE52" i="1"/>
  <c r="D273" i="9"/>
  <c r="H49" i="9"/>
  <c r="G277" i="9"/>
  <c r="C556" i="1"/>
  <c r="C635" i="1"/>
  <c r="D209" i="9"/>
  <c r="G49" i="9"/>
  <c r="C209" i="9"/>
  <c r="H305" i="9"/>
  <c r="F209" i="9"/>
  <c r="E113" i="9"/>
  <c r="G81" i="9"/>
  <c r="F85" i="9"/>
  <c r="C513" i="1"/>
  <c r="G513" i="1" s="1"/>
  <c r="C685" i="1"/>
  <c r="H337" i="9"/>
  <c r="C113" i="9"/>
  <c r="D49" i="9"/>
  <c r="G273" i="9"/>
  <c r="I113" i="9"/>
  <c r="C241" i="9"/>
  <c r="I81" i="9"/>
  <c r="H113" i="9"/>
  <c r="D241" i="9"/>
  <c r="D81" i="9"/>
  <c r="E209" i="9"/>
  <c r="H273" i="9"/>
  <c r="F273" i="9"/>
  <c r="E17" i="9"/>
  <c r="E273" i="9"/>
  <c r="C81" i="9"/>
  <c r="C633" i="1"/>
  <c r="F245" i="9"/>
  <c r="C548" i="1"/>
  <c r="C337" i="9"/>
  <c r="I177" i="9"/>
  <c r="G145" i="9"/>
  <c r="D369" i="9"/>
  <c r="E49" i="9"/>
  <c r="E81" i="9"/>
  <c r="G177" i="9"/>
  <c r="C571" i="1"/>
  <c r="C646" i="1"/>
  <c r="H341" i="9"/>
  <c r="C532" i="1"/>
  <c r="G532" i="1" s="1"/>
  <c r="F515" i="1"/>
  <c r="F522" i="1"/>
  <c r="F510" i="1"/>
  <c r="F513" i="1"/>
  <c r="C142" i="8"/>
  <c r="D393" i="1"/>
  <c r="F538" i="1"/>
  <c r="H538" i="1"/>
  <c r="F496" i="1"/>
  <c r="F534" i="1"/>
  <c r="H502" i="1"/>
  <c r="F502" i="1"/>
  <c r="H504" i="1"/>
  <c r="F504" i="1"/>
  <c r="H530" i="1"/>
  <c r="F530" i="1"/>
  <c r="F512" i="1"/>
  <c r="F526" i="1"/>
  <c r="F503" i="1"/>
  <c r="H508" i="1"/>
  <c r="F508" i="1"/>
  <c r="F514" i="1"/>
  <c r="F507" i="1"/>
  <c r="F518" i="1"/>
  <c r="H546" i="1"/>
  <c r="F546" i="1"/>
  <c r="F506" i="1"/>
  <c r="F500" i="1"/>
  <c r="H500" i="1" s="1"/>
  <c r="F509" i="1"/>
  <c r="D693" i="1" l="1"/>
  <c r="D620" i="1"/>
  <c r="D627" i="1"/>
  <c r="D716" i="1"/>
  <c r="D696" i="1"/>
  <c r="D623" i="1"/>
  <c r="D616" i="1"/>
  <c r="D697" i="1"/>
  <c r="D644" i="1"/>
  <c r="H526" i="1"/>
  <c r="D634" i="1"/>
  <c r="D646" i="1"/>
  <c r="D617" i="1"/>
  <c r="D692" i="1"/>
  <c r="H544" i="1"/>
  <c r="D712" i="1"/>
  <c r="D674" i="1"/>
  <c r="D669" i="1"/>
  <c r="D681" i="1"/>
  <c r="D632" i="1"/>
  <c r="D691" i="1"/>
  <c r="D675" i="1"/>
  <c r="D690" i="1"/>
  <c r="D622" i="1"/>
  <c r="D678" i="1"/>
  <c r="D688" i="1"/>
  <c r="D709" i="1"/>
  <c r="D668" i="1"/>
  <c r="D673" i="1"/>
  <c r="D635" i="1"/>
  <c r="D647" i="1"/>
  <c r="D699" i="1"/>
  <c r="D631" i="1"/>
  <c r="D679" i="1"/>
  <c r="D636" i="1"/>
  <c r="D643" i="1"/>
  <c r="D677" i="1"/>
  <c r="D710" i="1"/>
  <c r="D645" i="1"/>
  <c r="D687" i="1"/>
  <c r="D703" i="1"/>
  <c r="D626" i="1"/>
  <c r="D618" i="1"/>
  <c r="D713" i="1"/>
  <c r="D625" i="1"/>
  <c r="D689" i="1"/>
  <c r="D619" i="1"/>
  <c r="D637" i="1"/>
  <c r="D705" i="1"/>
  <c r="D685" i="1"/>
  <c r="D686" i="1"/>
  <c r="D670" i="1"/>
  <c r="D641" i="1"/>
  <c r="D684" i="1"/>
  <c r="D698" i="1"/>
  <c r="D629" i="1"/>
  <c r="D701" i="1"/>
  <c r="D695" i="1"/>
  <c r="D676" i="1"/>
  <c r="D630" i="1"/>
  <c r="D706" i="1"/>
  <c r="D682" i="1"/>
  <c r="D704" i="1"/>
  <c r="D707" i="1"/>
  <c r="D671" i="1"/>
  <c r="D694" i="1"/>
  <c r="H514" i="1"/>
  <c r="C704" i="1"/>
  <c r="C681" i="1"/>
  <c r="C509" i="1"/>
  <c r="G509" i="1" s="1"/>
  <c r="C693" i="1"/>
  <c r="C621" i="1"/>
  <c r="G117" i="9"/>
  <c r="C705" i="1"/>
  <c r="E181" i="9"/>
  <c r="C561" i="1"/>
  <c r="H507" i="1"/>
  <c r="H522" i="1"/>
  <c r="H528" i="1"/>
  <c r="C515" i="1"/>
  <c r="C687" i="1"/>
  <c r="H85" i="9"/>
  <c r="H518" i="1"/>
  <c r="H511" i="1"/>
  <c r="H506" i="1"/>
  <c r="H534" i="1"/>
  <c r="H517" i="1"/>
  <c r="H510" i="1"/>
  <c r="C496" i="1"/>
  <c r="C668" i="1"/>
  <c r="C21" i="9"/>
  <c r="C638" i="1"/>
  <c r="C558" i="1"/>
  <c r="I277" i="9"/>
  <c r="G524" i="1"/>
  <c r="H524" i="1" s="1"/>
  <c r="C497" i="1"/>
  <c r="C669" i="1"/>
  <c r="D21" i="9"/>
  <c r="H503" i="1"/>
  <c r="I245" i="9"/>
  <c r="C551" i="1"/>
  <c r="C629" i="1"/>
  <c r="H512" i="1"/>
  <c r="H513" i="1"/>
  <c r="H21" i="9"/>
  <c r="C501" i="1"/>
  <c r="C673" i="1"/>
  <c r="I364" i="9"/>
  <c r="C428" i="1"/>
  <c r="E816" i="1"/>
  <c r="E716" i="10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09" i="10"/>
  <c r="E701" i="10"/>
  <c r="E693" i="10"/>
  <c r="E686" i="10"/>
  <c r="E685" i="10"/>
  <c r="E681" i="10"/>
  <c r="E677" i="10"/>
  <c r="E673" i="10"/>
  <c r="E669" i="10"/>
  <c r="E627" i="10"/>
  <c r="E702" i="10"/>
  <c r="E698" i="10"/>
  <c r="E697" i="10"/>
  <c r="E672" i="10"/>
  <c r="E671" i="10"/>
  <c r="E670" i="10"/>
  <c r="E647" i="10"/>
  <c r="E645" i="10"/>
  <c r="E629" i="10"/>
  <c r="E626" i="10"/>
  <c r="E625" i="10"/>
  <c r="E694" i="10"/>
  <c r="E690" i="10"/>
  <c r="E689" i="10"/>
  <c r="E684" i="10"/>
  <c r="E683" i="10"/>
  <c r="E682" i="10"/>
  <c r="E668" i="10"/>
  <c r="E713" i="10"/>
  <c r="E680" i="10"/>
  <c r="E679" i="10"/>
  <c r="E678" i="10"/>
  <c r="E638" i="10"/>
  <c r="E637" i="10"/>
  <c r="E630" i="10"/>
  <c r="E705" i="10"/>
  <c r="E676" i="10"/>
  <c r="E675" i="10"/>
  <c r="E674" i="10"/>
  <c r="E644" i="10"/>
  <c r="E643" i="10"/>
  <c r="E636" i="10"/>
  <c r="E635" i="10"/>
  <c r="E642" i="10"/>
  <c r="E633" i="10"/>
  <c r="E624" i="10"/>
  <c r="E634" i="10"/>
  <c r="E710" i="10"/>
  <c r="E706" i="10"/>
  <c r="E640" i="10"/>
  <c r="E631" i="10"/>
  <c r="E641" i="10"/>
  <c r="E646" i="10"/>
  <c r="E639" i="10"/>
  <c r="E632" i="10"/>
  <c r="E628" i="10"/>
  <c r="J815" i="1"/>
  <c r="CE67" i="1"/>
  <c r="CE71" i="1" s="1"/>
  <c r="C17" i="9"/>
  <c r="J814" i="10"/>
  <c r="H545" i="1"/>
  <c r="F545" i="1"/>
  <c r="F525" i="1"/>
  <c r="H525" i="1" s="1"/>
  <c r="F529" i="1"/>
  <c r="H529" i="1" s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H509" i="1" l="1"/>
  <c r="D715" i="1"/>
  <c r="E623" i="1"/>
  <c r="E716" i="1" s="1"/>
  <c r="G515" i="1"/>
  <c r="H515" i="1" s="1"/>
  <c r="E612" i="1"/>
  <c r="C648" i="1"/>
  <c r="M716" i="1" s="1"/>
  <c r="Y816" i="1" s="1"/>
  <c r="G497" i="1"/>
  <c r="H497" i="1" s="1"/>
  <c r="G496" i="1"/>
  <c r="H496" i="1" s="1"/>
  <c r="G501" i="1"/>
  <c r="H501" i="1"/>
  <c r="C716" i="1"/>
  <c r="I373" i="9"/>
  <c r="C715" i="1"/>
  <c r="E715" i="10"/>
  <c r="F624" i="10"/>
  <c r="C433" i="1"/>
  <c r="C441" i="1" s="1"/>
  <c r="J816" i="1"/>
  <c r="I369" i="9"/>
  <c r="J815" i="10"/>
  <c r="E711" i="1" l="1"/>
  <c r="E632" i="1"/>
  <c r="E700" i="1"/>
  <c r="E624" i="1"/>
  <c r="F624" i="1" s="1"/>
  <c r="F695" i="1" s="1"/>
  <c r="E692" i="1"/>
  <c r="E694" i="1"/>
  <c r="E635" i="1"/>
  <c r="E672" i="1"/>
  <c r="E710" i="1"/>
  <c r="E685" i="1"/>
  <c r="E647" i="1"/>
  <c r="E673" i="1"/>
  <c r="E642" i="1"/>
  <c r="E644" i="1"/>
  <c r="E631" i="1"/>
  <c r="E674" i="1"/>
  <c r="E637" i="1"/>
  <c r="E696" i="1"/>
  <c r="E633" i="1"/>
  <c r="E686" i="1"/>
  <c r="E690" i="1"/>
  <c r="E640" i="1"/>
  <c r="E688" i="1"/>
  <c r="E638" i="1"/>
  <c r="E712" i="1"/>
  <c r="E691" i="1"/>
  <c r="E630" i="1"/>
  <c r="E680" i="1"/>
  <c r="E701" i="1"/>
  <c r="E643" i="1"/>
  <c r="E645" i="1"/>
  <c r="E703" i="1"/>
  <c r="E669" i="1"/>
  <c r="E670" i="1"/>
  <c r="E639" i="1"/>
  <c r="E668" i="1"/>
  <c r="E698" i="1"/>
  <c r="E676" i="1"/>
  <c r="E699" i="1"/>
  <c r="E641" i="1"/>
  <c r="E677" i="1"/>
  <c r="E709" i="1"/>
  <c r="E681" i="1"/>
  <c r="E687" i="1"/>
  <c r="E671" i="1"/>
  <c r="E682" i="1"/>
  <c r="E713" i="1"/>
  <c r="E684" i="1"/>
  <c r="E704" i="1"/>
  <c r="E693" i="1"/>
  <c r="E697" i="1"/>
  <c r="E708" i="1"/>
  <c r="E646" i="1"/>
  <c r="E683" i="1"/>
  <c r="E707" i="1"/>
  <c r="E695" i="1"/>
  <c r="E675" i="1"/>
  <c r="E702" i="1"/>
  <c r="E679" i="1"/>
  <c r="E705" i="1"/>
  <c r="E678" i="1"/>
  <c r="F641" i="1"/>
  <c r="F647" i="1"/>
  <c r="F712" i="1"/>
  <c r="F639" i="1"/>
  <c r="F672" i="1"/>
  <c r="E689" i="1"/>
  <c r="E706" i="1"/>
  <c r="E636" i="1"/>
  <c r="E626" i="1"/>
  <c r="E625" i="1"/>
  <c r="E634" i="1"/>
  <c r="E627" i="1"/>
  <c r="E628" i="1"/>
  <c r="E629" i="1"/>
  <c r="F712" i="10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06" i="10"/>
  <c r="F698" i="10"/>
  <c r="F690" i="10"/>
  <c r="F682" i="10"/>
  <c r="F678" i="10"/>
  <c r="F674" i="10"/>
  <c r="F670" i="10"/>
  <c r="F647" i="10"/>
  <c r="F646" i="10"/>
  <c r="F645" i="10"/>
  <c r="F629" i="10"/>
  <c r="F626" i="10"/>
  <c r="F699" i="10"/>
  <c r="F695" i="10"/>
  <c r="F694" i="10"/>
  <c r="F685" i="10"/>
  <c r="F684" i="10"/>
  <c r="F683" i="10"/>
  <c r="F669" i="10"/>
  <c r="F668" i="10"/>
  <c r="F643" i="10"/>
  <c r="F641" i="10"/>
  <c r="F639" i="10"/>
  <c r="F637" i="10"/>
  <c r="F635" i="10"/>
  <c r="F633" i="10"/>
  <c r="F631" i="10"/>
  <c r="F628" i="10"/>
  <c r="F627" i="10"/>
  <c r="F691" i="10"/>
  <c r="F687" i="10"/>
  <c r="F681" i="10"/>
  <c r="F680" i="10"/>
  <c r="F679" i="10"/>
  <c r="F716" i="10"/>
  <c r="F711" i="10"/>
  <c r="F686" i="10"/>
  <c r="F677" i="10"/>
  <c r="F676" i="10"/>
  <c r="F675" i="10"/>
  <c r="F644" i="10"/>
  <c r="F636" i="10"/>
  <c r="F707" i="10"/>
  <c r="F703" i="10"/>
  <c r="F673" i="10"/>
  <c r="F672" i="10"/>
  <c r="F671" i="10"/>
  <c r="F642" i="10"/>
  <c r="F634" i="10"/>
  <c r="F710" i="10"/>
  <c r="F640" i="10"/>
  <c r="F630" i="10"/>
  <c r="F625" i="10"/>
  <c r="F702" i="10"/>
  <c r="F638" i="10"/>
  <c r="F632" i="10"/>
  <c r="F638" i="1" l="1"/>
  <c r="F640" i="1"/>
  <c r="F676" i="1"/>
  <c r="F702" i="1"/>
  <c r="F696" i="1"/>
  <c r="F692" i="1"/>
  <c r="F643" i="1"/>
  <c r="F693" i="1"/>
  <c r="F625" i="1"/>
  <c r="F632" i="1"/>
  <c r="F637" i="1"/>
  <c r="F704" i="1"/>
  <c r="F710" i="1"/>
  <c r="F629" i="1"/>
  <c r="F690" i="1"/>
  <c r="F682" i="1"/>
  <c r="F685" i="1"/>
  <c r="F683" i="1"/>
  <c r="F709" i="1"/>
  <c r="F633" i="1"/>
  <c r="F688" i="1"/>
  <c r="F707" i="1"/>
  <c r="F701" i="1"/>
  <c r="F687" i="1"/>
  <c r="F684" i="1"/>
  <c r="F713" i="1"/>
  <c r="F674" i="1"/>
  <c r="F644" i="1"/>
  <c r="F635" i="1"/>
  <c r="F705" i="1"/>
  <c r="F645" i="1"/>
  <c r="F628" i="1"/>
  <c r="F694" i="1"/>
  <c r="F700" i="1"/>
  <c r="F646" i="1"/>
  <c r="F627" i="1"/>
  <c r="F686" i="1"/>
  <c r="F671" i="1"/>
  <c r="F716" i="1"/>
  <c r="F668" i="1"/>
  <c r="F678" i="1"/>
  <c r="F699" i="1"/>
  <c r="F679" i="1"/>
  <c r="F634" i="1"/>
  <c r="F631" i="1"/>
  <c r="F711" i="1"/>
  <c r="F626" i="1"/>
  <c r="F698" i="1"/>
  <c r="F630" i="1"/>
  <c r="F673" i="1"/>
  <c r="F706" i="1"/>
  <c r="F675" i="1"/>
  <c r="F703" i="1"/>
  <c r="F689" i="1"/>
  <c r="F669" i="1"/>
  <c r="F636" i="1"/>
  <c r="F708" i="1"/>
  <c r="F677" i="1"/>
  <c r="F642" i="1"/>
  <c r="F680" i="1"/>
  <c r="F670" i="1"/>
  <c r="F681" i="1"/>
  <c r="F697" i="1"/>
  <c r="F691" i="1"/>
  <c r="G625" i="1"/>
  <c r="G679" i="1" s="1"/>
  <c r="E715" i="1"/>
  <c r="F715" i="10"/>
  <c r="G625" i="10"/>
  <c r="G678" i="1" l="1"/>
  <c r="G645" i="1"/>
  <c r="G681" i="1"/>
  <c r="G630" i="1"/>
  <c r="G636" i="1"/>
  <c r="G635" i="1"/>
  <c r="G697" i="1"/>
  <c r="G692" i="1"/>
  <c r="G644" i="1"/>
  <c r="G686" i="1"/>
  <c r="G693" i="1"/>
  <c r="G709" i="1"/>
  <c r="G701" i="1"/>
  <c r="G643" i="1"/>
  <c r="G639" i="1"/>
  <c r="G683" i="1"/>
  <c r="G695" i="1"/>
  <c r="G699" i="1"/>
  <c r="G691" i="1"/>
  <c r="F715" i="1"/>
  <c r="G688" i="1"/>
  <c r="G690" i="1"/>
  <c r="G698" i="1"/>
  <c r="G634" i="1"/>
  <c r="G673" i="1"/>
  <c r="G687" i="1"/>
  <c r="G677" i="1"/>
  <c r="G627" i="1"/>
  <c r="G668" i="1"/>
  <c r="G682" i="1"/>
  <c r="G647" i="1"/>
  <c r="G696" i="1"/>
  <c r="G707" i="1"/>
  <c r="G689" i="1"/>
  <c r="G631" i="1"/>
  <c r="G680" i="1"/>
  <c r="G676" i="1"/>
  <c r="G700" i="1"/>
  <c r="G685" i="1"/>
  <c r="G712" i="1"/>
  <c r="G708" i="1"/>
  <c r="G642" i="1"/>
  <c r="G641" i="1"/>
  <c r="G675" i="1"/>
  <c r="G694" i="1"/>
  <c r="G716" i="1"/>
  <c r="G705" i="1"/>
  <c r="G703" i="1"/>
  <c r="G626" i="1"/>
  <c r="G638" i="1"/>
  <c r="G670" i="1"/>
  <c r="G706" i="1"/>
  <c r="G713" i="1"/>
  <c r="G669" i="1"/>
  <c r="G674" i="1"/>
  <c r="G704" i="1"/>
  <c r="G672" i="1"/>
  <c r="G637" i="1"/>
  <c r="G640" i="1"/>
  <c r="G646" i="1"/>
  <c r="G671" i="1"/>
  <c r="G632" i="1"/>
  <c r="G633" i="1"/>
  <c r="G628" i="1"/>
  <c r="G710" i="1"/>
  <c r="G629" i="1"/>
  <c r="G711" i="1"/>
  <c r="G684" i="1"/>
  <c r="G702" i="1"/>
  <c r="G713" i="10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711" i="10"/>
  <c r="G703" i="10"/>
  <c r="G695" i="10"/>
  <c r="G687" i="10"/>
  <c r="G683" i="10"/>
  <c r="G679" i="10"/>
  <c r="G675" i="10"/>
  <c r="G671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6" i="10"/>
  <c r="G692" i="10"/>
  <c r="G691" i="10"/>
  <c r="G682" i="10"/>
  <c r="G681" i="10"/>
  <c r="G680" i="10"/>
  <c r="G716" i="10"/>
  <c r="G688" i="10"/>
  <c r="G686" i="10"/>
  <c r="G678" i="10"/>
  <c r="G677" i="10"/>
  <c r="G676" i="10"/>
  <c r="G707" i="10"/>
  <c r="G674" i="10"/>
  <c r="G673" i="10"/>
  <c r="G672" i="10"/>
  <c r="G626" i="10"/>
  <c r="G699" i="10"/>
  <c r="G670" i="10"/>
  <c r="G669" i="10"/>
  <c r="G668" i="10"/>
  <c r="G627" i="10"/>
  <c r="G647" i="10"/>
  <c r="G712" i="10"/>
  <c r="G704" i="10"/>
  <c r="G700" i="10"/>
  <c r="G684" i="10"/>
  <c r="G645" i="10"/>
  <c r="G629" i="10"/>
  <c r="G708" i="10"/>
  <c r="G646" i="10"/>
  <c r="G628" i="10"/>
  <c r="H628" i="10" s="1"/>
  <c r="G715" i="1" l="1"/>
  <c r="H628" i="1"/>
  <c r="H691" i="1" s="1"/>
  <c r="H710" i="10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08" i="10"/>
  <c r="H700" i="10"/>
  <c r="H692" i="10"/>
  <c r="H684" i="10"/>
  <c r="H680" i="10"/>
  <c r="H676" i="10"/>
  <c r="H672" i="10"/>
  <c r="H668" i="10"/>
  <c r="H693" i="10"/>
  <c r="H689" i="10"/>
  <c r="H688" i="10"/>
  <c r="H679" i="10"/>
  <c r="H678" i="10"/>
  <c r="H677" i="10"/>
  <c r="H646" i="10"/>
  <c r="H713" i="10"/>
  <c r="H712" i="10"/>
  <c r="H675" i="10"/>
  <c r="H674" i="10"/>
  <c r="H673" i="10"/>
  <c r="H709" i="10"/>
  <c r="H705" i="10"/>
  <c r="H671" i="10"/>
  <c r="H670" i="10"/>
  <c r="H669" i="10"/>
  <c r="H643" i="10"/>
  <c r="H642" i="10"/>
  <c r="H635" i="10"/>
  <c r="H634" i="10"/>
  <c r="H701" i="10"/>
  <c r="H697" i="10"/>
  <c r="H647" i="10"/>
  <c r="H641" i="10"/>
  <c r="H640" i="10"/>
  <c r="H633" i="10"/>
  <c r="H632" i="10"/>
  <c r="H645" i="10"/>
  <c r="H638" i="10"/>
  <c r="H631" i="10"/>
  <c r="H629" i="10"/>
  <c r="H704" i="10"/>
  <c r="H639" i="10"/>
  <c r="H630" i="10"/>
  <c r="H696" i="10"/>
  <c r="H685" i="10"/>
  <c r="H683" i="10"/>
  <c r="H681" i="10"/>
  <c r="H637" i="10"/>
  <c r="H682" i="10"/>
  <c r="H636" i="10"/>
  <c r="H644" i="10"/>
  <c r="G715" i="10"/>
  <c r="H676" i="1" l="1"/>
  <c r="H634" i="1"/>
  <c r="H711" i="1"/>
  <c r="H703" i="1"/>
  <c r="H644" i="1"/>
  <c r="H686" i="1"/>
  <c r="H668" i="1"/>
  <c r="H713" i="1"/>
  <c r="H675" i="1"/>
  <c r="H693" i="1"/>
  <c r="H646" i="1"/>
  <c r="H707" i="1"/>
  <c r="H687" i="1"/>
  <c r="H681" i="1"/>
  <c r="H701" i="1"/>
  <c r="H683" i="1"/>
  <c r="H637" i="1"/>
  <c r="H684" i="1"/>
  <c r="H682" i="1"/>
  <c r="H716" i="1"/>
  <c r="H639" i="1"/>
  <c r="H678" i="1"/>
  <c r="H643" i="1"/>
  <c r="H677" i="1"/>
  <c r="H638" i="1"/>
  <c r="H695" i="1"/>
  <c r="H690" i="1"/>
  <c r="H670" i="1"/>
  <c r="H641" i="1"/>
  <c r="H705" i="1"/>
  <c r="H631" i="1"/>
  <c r="H685" i="1"/>
  <c r="H669" i="1"/>
  <c r="H630" i="1"/>
  <c r="H689" i="1"/>
  <c r="H699" i="1"/>
  <c r="H710" i="1"/>
  <c r="H704" i="1"/>
  <c r="H673" i="1"/>
  <c r="H679" i="1"/>
  <c r="H636" i="1"/>
  <c r="H680" i="1"/>
  <c r="H696" i="1"/>
  <c r="H674" i="1"/>
  <c r="H672" i="1"/>
  <c r="H692" i="1"/>
  <c r="H640" i="1"/>
  <c r="H712" i="1"/>
  <c r="H708" i="1"/>
  <c r="H698" i="1"/>
  <c r="H706" i="1"/>
  <c r="H694" i="1"/>
  <c r="H642" i="1"/>
  <c r="H633" i="1"/>
  <c r="H702" i="1"/>
  <c r="H697" i="1"/>
  <c r="H688" i="1"/>
  <c r="H700" i="1"/>
  <c r="H632" i="1"/>
  <c r="H635" i="1"/>
  <c r="H629" i="1"/>
  <c r="I629" i="1" s="1"/>
  <c r="I641" i="1" s="1"/>
  <c r="H647" i="1"/>
  <c r="H645" i="1"/>
  <c r="H709" i="1"/>
  <c r="H671" i="1"/>
  <c r="H715" i="10"/>
  <c r="I629" i="10"/>
  <c r="I693" i="1" l="1"/>
  <c r="I680" i="1"/>
  <c r="I706" i="1"/>
  <c r="I634" i="1"/>
  <c r="I645" i="1"/>
  <c r="I630" i="1"/>
  <c r="J630" i="1" s="1"/>
  <c r="J673" i="1" s="1"/>
  <c r="I695" i="1"/>
  <c r="I674" i="1"/>
  <c r="I632" i="1"/>
  <c r="I711" i="1"/>
  <c r="I689" i="1"/>
  <c r="I704" i="1"/>
  <c r="I631" i="1"/>
  <c r="I692" i="1"/>
  <c r="I682" i="1"/>
  <c r="I697" i="1"/>
  <c r="I713" i="1"/>
  <c r="I691" i="1"/>
  <c r="I638" i="1"/>
  <c r="I676" i="1"/>
  <c r="I709" i="1"/>
  <c r="I637" i="1"/>
  <c r="I703" i="1"/>
  <c r="I668" i="1"/>
  <c r="I635" i="1"/>
  <c r="I673" i="1"/>
  <c r="I701" i="1"/>
  <c r="I672" i="1"/>
  <c r="I646" i="1"/>
  <c r="I685" i="1"/>
  <c r="I712" i="1"/>
  <c r="I694" i="1"/>
  <c r="I679" i="1"/>
  <c r="I707" i="1"/>
  <c r="I670" i="1"/>
  <c r="I675" i="1"/>
  <c r="I677" i="1"/>
  <c r="I702" i="1"/>
  <c r="I710" i="1"/>
  <c r="I644" i="1"/>
  <c r="I642" i="1"/>
  <c r="I700" i="1"/>
  <c r="I633" i="1"/>
  <c r="I686" i="1"/>
  <c r="I671" i="1"/>
  <c r="I681" i="1"/>
  <c r="I669" i="1"/>
  <c r="I699" i="1"/>
  <c r="I684" i="1"/>
  <c r="I639" i="1"/>
  <c r="I687" i="1"/>
  <c r="I647" i="1"/>
  <c r="I643" i="1"/>
  <c r="I705" i="1"/>
  <c r="I690" i="1"/>
  <c r="I696" i="1"/>
  <c r="I678" i="1"/>
  <c r="I698" i="1"/>
  <c r="H715" i="1"/>
  <c r="I708" i="1"/>
  <c r="I683" i="1"/>
  <c r="I716" i="1"/>
  <c r="I640" i="1"/>
  <c r="I688" i="1"/>
  <c r="I636" i="1"/>
  <c r="I716" i="10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5" i="10"/>
  <c r="I697" i="10"/>
  <c r="I689" i="10"/>
  <c r="I681" i="10"/>
  <c r="I677" i="10"/>
  <c r="I673" i="10"/>
  <c r="I669" i="10"/>
  <c r="I690" i="10"/>
  <c r="I686" i="10"/>
  <c r="I676" i="10"/>
  <c r="I675" i="10"/>
  <c r="I674" i="10"/>
  <c r="I644" i="10"/>
  <c r="I642" i="10"/>
  <c r="I640" i="10"/>
  <c r="I638" i="10"/>
  <c r="I636" i="10"/>
  <c r="I634" i="10"/>
  <c r="I632" i="10"/>
  <c r="I630" i="10"/>
  <c r="I710" i="10"/>
  <c r="I709" i="10"/>
  <c r="I672" i="10"/>
  <c r="I671" i="10"/>
  <c r="I670" i="10"/>
  <c r="I701" i="10"/>
  <c r="I668" i="10"/>
  <c r="I647" i="10"/>
  <c r="I641" i="10"/>
  <c r="I633" i="10"/>
  <c r="I693" i="10"/>
  <c r="I646" i="10"/>
  <c r="I645" i="10"/>
  <c r="I639" i="10"/>
  <c r="I631" i="10"/>
  <c r="I706" i="10"/>
  <c r="I702" i="10"/>
  <c r="I684" i="10"/>
  <c r="I682" i="10"/>
  <c r="I685" i="10"/>
  <c r="I679" i="10"/>
  <c r="I698" i="10"/>
  <c r="I694" i="10"/>
  <c r="I680" i="10"/>
  <c r="I678" i="10"/>
  <c r="I643" i="10"/>
  <c r="I683" i="10"/>
  <c r="I637" i="10"/>
  <c r="I635" i="10"/>
  <c r="J684" i="1" l="1"/>
  <c r="J643" i="1"/>
  <c r="J687" i="1"/>
  <c r="J713" i="1"/>
  <c r="J674" i="1"/>
  <c r="J635" i="1"/>
  <c r="J698" i="1"/>
  <c r="J634" i="1"/>
  <c r="J696" i="1"/>
  <c r="J693" i="1"/>
  <c r="J645" i="1"/>
  <c r="J638" i="1"/>
  <c r="J671" i="1"/>
  <c r="J700" i="1"/>
  <c r="J679" i="1"/>
  <c r="J690" i="1"/>
  <c r="J711" i="1"/>
  <c r="J692" i="1"/>
  <c r="J631" i="1"/>
  <c r="J668" i="1"/>
  <c r="J646" i="1"/>
  <c r="J641" i="1"/>
  <c r="J682" i="1"/>
  <c r="J716" i="1"/>
  <c r="J676" i="1"/>
  <c r="J707" i="1"/>
  <c r="J704" i="1"/>
  <c r="J705" i="1"/>
  <c r="J695" i="1"/>
  <c r="J636" i="1"/>
  <c r="J639" i="1"/>
  <c r="J710" i="1"/>
  <c r="J633" i="1"/>
  <c r="J697" i="1"/>
  <c r="J699" i="1"/>
  <c r="J670" i="1"/>
  <c r="J677" i="1"/>
  <c r="J712" i="1"/>
  <c r="J632" i="1"/>
  <c r="J686" i="1"/>
  <c r="J708" i="1"/>
  <c r="J691" i="1"/>
  <c r="J688" i="1"/>
  <c r="J680" i="1"/>
  <c r="J706" i="1"/>
  <c r="J683" i="1"/>
  <c r="J689" i="1"/>
  <c r="J647" i="1"/>
  <c r="J702" i="1"/>
  <c r="J675" i="1"/>
  <c r="J640" i="1"/>
  <c r="J678" i="1"/>
  <c r="J681" i="1"/>
  <c r="J694" i="1"/>
  <c r="J701" i="1"/>
  <c r="J637" i="1"/>
  <c r="J685" i="1"/>
  <c r="J703" i="1"/>
  <c r="J669" i="1"/>
  <c r="J672" i="1"/>
  <c r="J642" i="1"/>
  <c r="J709" i="1"/>
  <c r="J644" i="1"/>
  <c r="I715" i="1"/>
  <c r="I715" i="10"/>
  <c r="J630" i="10"/>
  <c r="L647" i="1" l="1"/>
  <c r="L679" i="1" s="1"/>
  <c r="K644" i="1"/>
  <c r="K693" i="1" s="1"/>
  <c r="J715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2" i="10"/>
  <c r="J694" i="10"/>
  <c r="J686" i="10"/>
  <c r="J685" i="10"/>
  <c r="J682" i="10"/>
  <c r="J678" i="10"/>
  <c r="J674" i="10"/>
  <c r="J670" i="10"/>
  <c r="J647" i="10"/>
  <c r="J646" i="10"/>
  <c r="J645" i="10"/>
  <c r="J716" i="10"/>
  <c r="J687" i="10"/>
  <c r="J673" i="10"/>
  <c r="J672" i="10"/>
  <c r="J671" i="10"/>
  <c r="J711" i="10"/>
  <c r="J707" i="10"/>
  <c r="J706" i="10"/>
  <c r="J684" i="10"/>
  <c r="J683" i="10"/>
  <c r="J669" i="10"/>
  <c r="J668" i="10"/>
  <c r="J703" i="10"/>
  <c r="J699" i="10"/>
  <c r="J640" i="10"/>
  <c r="J639" i="10"/>
  <c r="J632" i="10"/>
  <c r="J631" i="10"/>
  <c r="J695" i="10"/>
  <c r="J691" i="10"/>
  <c r="J638" i="10"/>
  <c r="J637" i="10"/>
  <c r="J698" i="10"/>
  <c r="J680" i="10"/>
  <c r="J643" i="10"/>
  <c r="J636" i="10"/>
  <c r="J681" i="10"/>
  <c r="J679" i="10"/>
  <c r="J677" i="10"/>
  <c r="J675" i="10"/>
  <c r="J633" i="10"/>
  <c r="J690" i="10"/>
  <c r="J676" i="10"/>
  <c r="J641" i="10"/>
  <c r="J634" i="10"/>
  <c r="J644" i="10"/>
  <c r="J635" i="10"/>
  <c r="J642" i="10"/>
  <c r="L691" i="1" l="1"/>
  <c r="L697" i="1"/>
  <c r="L681" i="1"/>
  <c r="L707" i="1"/>
  <c r="M707" i="1" s="1"/>
  <c r="Y773" i="1" s="1"/>
  <c r="L716" i="1"/>
  <c r="L676" i="1"/>
  <c r="L696" i="1"/>
  <c r="L708" i="1"/>
  <c r="L677" i="1"/>
  <c r="L698" i="1"/>
  <c r="L700" i="1"/>
  <c r="L693" i="1"/>
  <c r="M693" i="1" s="1"/>
  <c r="Y759" i="1" s="1"/>
  <c r="L699" i="1"/>
  <c r="M699" i="1" s="1"/>
  <c r="Y765" i="1" s="1"/>
  <c r="L703" i="1"/>
  <c r="L684" i="1"/>
  <c r="L705" i="1"/>
  <c r="L692" i="1"/>
  <c r="L689" i="1"/>
  <c r="L675" i="1"/>
  <c r="L695" i="1"/>
  <c r="M695" i="1" s="1"/>
  <c r="Y761" i="1" s="1"/>
  <c r="L678" i="1"/>
  <c r="M678" i="1" s="1"/>
  <c r="Y744" i="1" s="1"/>
  <c r="L706" i="1"/>
  <c r="L670" i="1"/>
  <c r="L694" i="1"/>
  <c r="L688" i="1"/>
  <c r="L668" i="1"/>
  <c r="L701" i="1"/>
  <c r="L687" i="1"/>
  <c r="M687" i="1" s="1"/>
  <c r="Y753" i="1" s="1"/>
  <c r="L710" i="1"/>
  <c r="M710" i="1" s="1"/>
  <c r="Y776" i="1" s="1"/>
  <c r="L673" i="1"/>
  <c r="M673" i="1" s="1"/>
  <c r="Y739" i="1" s="1"/>
  <c r="L671" i="1"/>
  <c r="L682" i="1"/>
  <c r="L704" i="1"/>
  <c r="L680" i="1"/>
  <c r="L709" i="1"/>
  <c r="M709" i="1" s="1"/>
  <c r="Y775" i="1" s="1"/>
  <c r="L685" i="1"/>
  <c r="M685" i="1" s="1"/>
  <c r="Y751" i="1" s="1"/>
  <c r="L690" i="1"/>
  <c r="M690" i="1" s="1"/>
  <c r="Y756" i="1" s="1"/>
  <c r="L669" i="1"/>
  <c r="L711" i="1"/>
  <c r="L686" i="1"/>
  <c r="L702" i="1"/>
  <c r="L683" i="1"/>
  <c r="L712" i="1"/>
  <c r="L713" i="1"/>
  <c r="M713" i="1" s="1"/>
  <c r="Y779" i="1" s="1"/>
  <c r="L672" i="1"/>
  <c r="M672" i="1" s="1"/>
  <c r="Y738" i="1" s="1"/>
  <c r="L674" i="1"/>
  <c r="K716" i="1"/>
  <c r="K672" i="1"/>
  <c r="K673" i="1"/>
  <c r="K706" i="1"/>
  <c r="K705" i="1"/>
  <c r="K684" i="1"/>
  <c r="K674" i="1"/>
  <c r="K680" i="1"/>
  <c r="K689" i="1"/>
  <c r="K687" i="1"/>
  <c r="K708" i="1"/>
  <c r="K699" i="1"/>
  <c r="K686" i="1"/>
  <c r="K694" i="1"/>
  <c r="K682" i="1"/>
  <c r="K685" i="1"/>
  <c r="K713" i="1"/>
  <c r="K709" i="1"/>
  <c r="K696" i="1"/>
  <c r="K677" i="1"/>
  <c r="K700" i="1"/>
  <c r="K683" i="1"/>
  <c r="K670" i="1"/>
  <c r="K676" i="1"/>
  <c r="K692" i="1"/>
  <c r="K695" i="1"/>
  <c r="K704" i="1"/>
  <c r="K678" i="1"/>
  <c r="K712" i="1"/>
  <c r="K697" i="1"/>
  <c r="K688" i="1"/>
  <c r="K691" i="1"/>
  <c r="K702" i="1"/>
  <c r="K701" i="1"/>
  <c r="K710" i="1"/>
  <c r="K681" i="1"/>
  <c r="K698" i="1"/>
  <c r="K668" i="1"/>
  <c r="K669" i="1"/>
  <c r="K703" i="1"/>
  <c r="K707" i="1"/>
  <c r="K690" i="1"/>
  <c r="K711" i="1"/>
  <c r="K671" i="1"/>
  <c r="K675" i="1"/>
  <c r="K679" i="1"/>
  <c r="M679" i="1" s="1"/>
  <c r="Y745" i="1" s="1"/>
  <c r="J715" i="10"/>
  <c r="L647" i="10"/>
  <c r="K644" i="10"/>
  <c r="M711" i="1" l="1"/>
  <c r="Y777" i="1" s="1"/>
  <c r="M671" i="1"/>
  <c r="Y737" i="1" s="1"/>
  <c r="M670" i="1"/>
  <c r="Y736" i="1" s="1"/>
  <c r="M684" i="1"/>
  <c r="Y750" i="1" s="1"/>
  <c r="M696" i="1"/>
  <c r="Y762" i="1" s="1"/>
  <c r="D55" i="9"/>
  <c r="M674" i="1"/>
  <c r="Y740" i="1" s="1"/>
  <c r="M669" i="1"/>
  <c r="Y735" i="1" s="1"/>
  <c r="M706" i="1"/>
  <c r="Y772" i="1" s="1"/>
  <c r="M703" i="1"/>
  <c r="Y769" i="1" s="1"/>
  <c r="M676" i="1"/>
  <c r="Y742" i="1" s="1"/>
  <c r="M712" i="1"/>
  <c r="Y778" i="1" s="1"/>
  <c r="M701" i="1"/>
  <c r="Y767" i="1" s="1"/>
  <c r="M675" i="1"/>
  <c r="Y741" i="1" s="1"/>
  <c r="M700" i="1"/>
  <c r="Y766" i="1" s="1"/>
  <c r="M681" i="1"/>
  <c r="Y747" i="1" s="1"/>
  <c r="I55" i="9"/>
  <c r="M683" i="1"/>
  <c r="Y749" i="1" s="1"/>
  <c r="M680" i="1"/>
  <c r="Y746" i="1" s="1"/>
  <c r="M668" i="1"/>
  <c r="Y734" i="1" s="1"/>
  <c r="M689" i="1"/>
  <c r="Y755" i="1" s="1"/>
  <c r="M698" i="1"/>
  <c r="Y764" i="1" s="1"/>
  <c r="M697" i="1"/>
  <c r="Y763" i="1" s="1"/>
  <c r="C215" i="9"/>
  <c r="C151" i="9"/>
  <c r="M702" i="1"/>
  <c r="Y768" i="1" s="1"/>
  <c r="M704" i="1"/>
  <c r="Y770" i="1" s="1"/>
  <c r="M688" i="1"/>
  <c r="Y754" i="1" s="1"/>
  <c r="M692" i="1"/>
  <c r="Y758" i="1" s="1"/>
  <c r="M677" i="1"/>
  <c r="Y743" i="1" s="1"/>
  <c r="M691" i="1"/>
  <c r="Y757" i="1" s="1"/>
  <c r="D151" i="9"/>
  <c r="G151" i="9"/>
  <c r="H151" i="9"/>
  <c r="I183" i="9"/>
  <c r="M686" i="1"/>
  <c r="Y752" i="1" s="1"/>
  <c r="M682" i="1"/>
  <c r="Y748" i="1" s="1"/>
  <c r="M694" i="1"/>
  <c r="Y760" i="1" s="1"/>
  <c r="M705" i="1"/>
  <c r="Y771" i="1" s="1"/>
  <c r="M708" i="1"/>
  <c r="Y774" i="1" s="1"/>
  <c r="H183" i="9"/>
  <c r="H23" i="9"/>
  <c r="I119" i="9"/>
  <c r="G23" i="9"/>
  <c r="F55" i="9"/>
  <c r="F151" i="9"/>
  <c r="E119" i="9"/>
  <c r="E23" i="9"/>
  <c r="H119" i="9"/>
  <c r="H87" i="9"/>
  <c r="F215" i="9"/>
  <c r="F23" i="9"/>
  <c r="L715" i="1"/>
  <c r="G55" i="9"/>
  <c r="D215" i="9"/>
  <c r="K715" i="1"/>
  <c r="E151" i="9"/>
  <c r="E87" i="9"/>
  <c r="G119" i="9"/>
  <c r="C119" i="9"/>
  <c r="C183" i="9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07" i="10"/>
  <c r="K699" i="10"/>
  <c r="K691" i="10"/>
  <c r="K683" i="10"/>
  <c r="K679" i="10"/>
  <c r="K675" i="10"/>
  <c r="K671" i="10"/>
  <c r="K712" i="10"/>
  <c r="K711" i="10"/>
  <c r="K684" i="10"/>
  <c r="K670" i="10"/>
  <c r="K669" i="10"/>
  <c r="K668" i="10"/>
  <c r="K708" i="10"/>
  <c r="K704" i="10"/>
  <c r="K703" i="10"/>
  <c r="K682" i="10"/>
  <c r="K681" i="10"/>
  <c r="K680" i="10"/>
  <c r="K695" i="10"/>
  <c r="K687" i="10"/>
  <c r="K678" i="10"/>
  <c r="K676" i="10"/>
  <c r="K696" i="10"/>
  <c r="K692" i="10"/>
  <c r="K688" i="10"/>
  <c r="K674" i="10"/>
  <c r="K672" i="10"/>
  <c r="K700" i="10"/>
  <c r="K677" i="10"/>
  <c r="K673" i="10"/>
  <c r="L710" i="10"/>
  <c r="M710" i="10" s="1"/>
  <c r="Z776" i="10" s="1"/>
  <c r="L706" i="10"/>
  <c r="L702" i="10"/>
  <c r="M702" i="10" s="1"/>
  <c r="Z768" i="10" s="1"/>
  <c r="L698" i="10"/>
  <c r="M698" i="10" s="1"/>
  <c r="Z764" i="10" s="1"/>
  <c r="L694" i="10"/>
  <c r="M694" i="10" s="1"/>
  <c r="Z760" i="10" s="1"/>
  <c r="L690" i="10"/>
  <c r="L686" i="10"/>
  <c r="M686" i="10" s="1"/>
  <c r="Z752" i="10" s="1"/>
  <c r="L716" i="10"/>
  <c r="L711" i="10"/>
  <c r="M711" i="10" s="1"/>
  <c r="Z777" i="10" s="1"/>
  <c r="L707" i="10"/>
  <c r="M707" i="10" s="1"/>
  <c r="Z773" i="10" s="1"/>
  <c r="L703" i="10"/>
  <c r="M703" i="10" s="1"/>
  <c r="Z769" i="10" s="1"/>
  <c r="L699" i="10"/>
  <c r="L695" i="10"/>
  <c r="M695" i="10" s="1"/>
  <c r="Z761" i="10" s="1"/>
  <c r="L691" i="10"/>
  <c r="M691" i="10" s="1"/>
  <c r="Z757" i="10" s="1"/>
  <c r="L687" i="10"/>
  <c r="M687" i="10" s="1"/>
  <c r="Z753" i="10" s="1"/>
  <c r="L712" i="10"/>
  <c r="M712" i="10" s="1"/>
  <c r="Z778" i="10" s="1"/>
  <c r="L704" i="10"/>
  <c r="M704" i="10" s="1"/>
  <c r="Z770" i="10" s="1"/>
  <c r="L696" i="10"/>
  <c r="M696" i="10" s="1"/>
  <c r="Z762" i="10" s="1"/>
  <c r="L688" i="10"/>
  <c r="M688" i="10" s="1"/>
  <c r="Z754" i="10" s="1"/>
  <c r="L684" i="10"/>
  <c r="L680" i="10"/>
  <c r="M680" i="10" s="1"/>
  <c r="Z746" i="10" s="1"/>
  <c r="L676" i="10"/>
  <c r="M676" i="10" s="1"/>
  <c r="Z742" i="10" s="1"/>
  <c r="L672" i="10"/>
  <c r="M672" i="10" s="1"/>
  <c r="Z738" i="10" s="1"/>
  <c r="L668" i="10"/>
  <c r="M668" i="10" s="1"/>
  <c r="Z734" i="10" s="1"/>
  <c r="L713" i="10"/>
  <c r="M713" i="10" s="1"/>
  <c r="L709" i="10"/>
  <c r="L708" i="10"/>
  <c r="M708" i="10" s="1"/>
  <c r="Z774" i="10" s="1"/>
  <c r="L683" i="10"/>
  <c r="M683" i="10" s="1"/>
  <c r="Z749" i="10" s="1"/>
  <c r="L682" i="10"/>
  <c r="M682" i="10" s="1"/>
  <c r="Z748" i="10" s="1"/>
  <c r="L681" i="10"/>
  <c r="L705" i="10"/>
  <c r="M705" i="10" s="1"/>
  <c r="Z771" i="10" s="1"/>
  <c r="L701" i="10"/>
  <c r="M701" i="10" s="1"/>
  <c r="Z767" i="10" s="1"/>
  <c r="L700" i="10"/>
  <c r="M700" i="10" s="1"/>
  <c r="Z766" i="10" s="1"/>
  <c r="L685" i="10"/>
  <c r="M685" i="10" s="1"/>
  <c r="Z751" i="10" s="1"/>
  <c r="L679" i="10"/>
  <c r="M679" i="10" s="1"/>
  <c r="Z745" i="10" s="1"/>
  <c r="L678" i="10"/>
  <c r="M678" i="10" s="1"/>
  <c r="Z744" i="10" s="1"/>
  <c r="L677" i="10"/>
  <c r="M677" i="10" s="1"/>
  <c r="Z743" i="10" s="1"/>
  <c r="L697" i="10"/>
  <c r="M697" i="10" s="1"/>
  <c r="Z763" i="10" s="1"/>
  <c r="L693" i="10"/>
  <c r="M693" i="10" s="1"/>
  <c r="Z759" i="10" s="1"/>
  <c r="L689" i="10"/>
  <c r="M689" i="10" s="1"/>
  <c r="Z755" i="10" s="1"/>
  <c r="L674" i="10"/>
  <c r="M674" i="10" s="1"/>
  <c r="Z740" i="10" s="1"/>
  <c r="L675" i="10"/>
  <c r="M675" i="10" s="1"/>
  <c r="Z741" i="10" s="1"/>
  <c r="L671" i="10"/>
  <c r="M671" i="10" s="1"/>
  <c r="Z737" i="10" s="1"/>
  <c r="L670" i="10"/>
  <c r="M670" i="10" s="1"/>
  <c r="Z736" i="10" s="1"/>
  <c r="L692" i="10"/>
  <c r="M692" i="10" s="1"/>
  <c r="Z758" i="10" s="1"/>
  <c r="L673" i="10"/>
  <c r="M673" i="10" s="1"/>
  <c r="Z739" i="10" s="1"/>
  <c r="L669" i="10"/>
  <c r="M669" i="10" s="1"/>
  <c r="Z735" i="10" s="1"/>
  <c r="M684" i="10" l="1"/>
  <c r="Z750" i="10" s="1"/>
  <c r="M699" i="10"/>
  <c r="Z765" i="10" s="1"/>
  <c r="G87" i="9"/>
  <c r="M709" i="10"/>
  <c r="Z775" i="10" s="1"/>
  <c r="M706" i="10"/>
  <c r="Z772" i="10" s="1"/>
  <c r="D183" i="9"/>
  <c r="D23" i="9"/>
  <c r="I151" i="9"/>
  <c r="E215" i="9"/>
  <c r="C55" i="9"/>
  <c r="M681" i="10"/>
  <c r="Z747" i="10" s="1"/>
  <c r="M690" i="10"/>
  <c r="Z756" i="10" s="1"/>
  <c r="F119" i="9"/>
  <c r="E183" i="9"/>
  <c r="C87" i="9"/>
  <c r="E55" i="9"/>
  <c r="G183" i="9"/>
  <c r="C23" i="9"/>
  <c r="F87" i="9"/>
  <c r="I87" i="9"/>
  <c r="F183" i="9"/>
  <c r="I23" i="9"/>
  <c r="D119" i="9"/>
  <c r="H55" i="9"/>
  <c r="D87" i="9"/>
  <c r="M715" i="1"/>
  <c r="K715" i="10"/>
  <c r="L715" i="10"/>
  <c r="Y815" i="1" l="1"/>
  <c r="M715" i="10"/>
  <c r="Z815" i="10" s="1"/>
  <c r="Z814" i="10"/>
</calcChain>
</file>

<file path=xl/sharedStrings.xml><?xml version="1.0" encoding="utf-8"?>
<sst xmlns="http://schemas.openxmlformats.org/spreadsheetml/2006/main" count="4939" uniqueCount="1280">
  <si>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</si>
  <si>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</si>
  <si>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</si>
  <si>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</si>
  <si>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</si>
  <si>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</si>
  <si>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</si>
  <si>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</si>
  <si>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</si>
  <si>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</si>
  <si>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</si>
  <si>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</si>
  <si>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</si>
  <si>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</si>
  <si>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</si>
  <si>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</si>
  <si>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</si>
  <si>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</si>
  <si>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</si>
  <si>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</si>
  <si>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</si>
  <si>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</si>
  <si>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</si>
  <si>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</si>
  <si>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</si>
  <si>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</si>
  <si>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</si>
  <si>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</si>
  <si>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</si>
  <si>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</si>
  <si>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</si>
  <si>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</si>
  <si>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</si>
  <si>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</si>
  <si>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</si>
  <si>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</si>
  <si>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</si>
  <si>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</si>
  <si>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</si>
  <si>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</si>
  <si>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</si>
  <si>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</si>
  <si>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</si>
  <si>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</si>
  <si>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</si>
  <si>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</si>
  <si>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</si>
  <si>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</si>
  <si>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</si>
  <si>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</si>
  <si>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</si>
  <si>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</si>
  <si>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</si>
  <si>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</si>
  <si>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</si>
  <si>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</si>
  <si>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</si>
  <si>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</si>
  <si>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</si>
  <si>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</si>
  <si>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</si>
  <si>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</si>
  <si>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</si>
  <si>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</si>
  <si>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</si>
  <si>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</si>
  <si>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</si>
  <si>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</si>
  <si>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</si>
  <si>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</si>
  <si>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</si>
  <si>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</si>
  <si>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</si>
  <si>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</si>
  <si>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</si>
  <si>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</si>
  <si>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</si>
  <si>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</si>
  <si>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</si>
  <si>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</si>
  <si>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</si>
  <si>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</si>
  <si>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</si>
  <si>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</si>
  <si>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</si>
  <si>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</si>
  <si>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</si>
  <si>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</si>
  <si>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</si>
  <si>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</si>
  <si>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</si>
  <si>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</si>
  <si>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</si>
  <si>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</si>
  <si>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</si>
  <si>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</si>
  <si>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</si>
  <si>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</si>
  <si>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</si>
  <si>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</si>
  <si>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</si>
  <si>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</si>
  <si>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</si>
  <si>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</si>
  <si>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</si>
  <si>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</si>
  <si>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</si>
  <si>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</si>
  <si>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</si>
  <si>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</si>
  <si>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</si>
  <si>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</si>
  <si>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</si>
  <si>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</si>
  <si>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</si>
  <si>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</si>
  <si>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</si>
  <si>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</si>
  <si>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</si>
  <si>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</si>
  <si>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</si>
  <si>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</si>
  <si>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</si>
  <si>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</si>
  <si>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</si>
  <si>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</si>
  <si>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</si>
  <si>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</si>
  <si>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</si>
  <si>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</si>
  <si>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</si>
  <si>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</si>
  <si>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</si>
  <si>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</si>
  <si>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</si>
  <si>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</si>
  <si>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</si>
  <si>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</si>
  <si>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</si>
  <si>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</si>
  <si>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</si>
  <si>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</si>
  <si>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</si>
  <si>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</si>
  <si>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</si>
  <si>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</si>
  <si>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</si>
  <si>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</si>
  <si>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</si>
  <si>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</si>
  <si>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</si>
  <si>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</si>
  <si>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</si>
  <si>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</si>
  <si>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</si>
  <si>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</si>
  <si>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</si>
  <si>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</si>
  <si>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</si>
  <si>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</si>
  <si>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</si>
  <si>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</si>
  <si>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</si>
  <si>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</si>
  <si>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</si>
  <si>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</si>
  <si>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</si>
  <si>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</si>
  <si>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</si>
  <si>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</si>
  <si>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</si>
  <si>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</si>
  <si>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</si>
  <si>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</si>
  <si>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</si>
  <si>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</si>
  <si>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</si>
  <si>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</si>
  <si>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</si>
  <si>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</si>
  <si>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</si>
  <si>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</si>
  <si>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</si>
  <si>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</si>
  <si>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</si>
  <si>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</si>
  <si>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</si>
  <si>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</si>
  <si>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</si>
  <si>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</si>
  <si>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</si>
  <si>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</si>
  <si>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</si>
  <si>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</si>
  <si>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</si>
  <si>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</si>
  <si>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</si>
  <si>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</si>
  <si>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</si>
  <si>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</si>
  <si>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</si>
  <si>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</si>
  <si>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</si>
  <si>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</si>
  <si>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</si>
  <si>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</si>
  <si>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</si>
  <si>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</si>
  <si>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</si>
  <si>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</si>
  <si>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</si>
  <si>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</si>
  <si>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</si>
  <si>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</si>
  <si>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</si>
  <si>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</si>
  <si>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</si>
  <si>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</si>
  <si>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</si>
  <si>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</si>
  <si>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</si>
  <si>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</si>
  <si>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</si>
  <si>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</si>
  <si>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</si>
  <si>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Treatments</t>
  </si>
  <si>
    <t>Hours</t>
  </si>
  <si>
    <t>Visits</t>
  </si>
  <si>
    <t>Occasions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</si>
  <si>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</si>
  <si>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</si>
  <si>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</si>
  <si>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</si>
  <si>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</si>
  <si>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</si>
  <si>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</si>
  <si>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</si>
  <si>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</si>
  <si>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</si>
  <si>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</si>
  <si>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</si>
  <si>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</si>
  <si>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</si>
  <si>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</si>
  <si>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</si>
  <si>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</si>
  <si>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</si>
  <si>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</si>
  <si>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</si>
  <si>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</si>
  <si>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</si>
  <si>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</si>
  <si>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</si>
  <si>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</si>
  <si>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</si>
  <si>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</si>
  <si>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</si>
  <si>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</si>
  <si>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</si>
  <si>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</si>
  <si>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</si>
  <si>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</si>
  <si>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</si>
  <si>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</si>
  <si>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</si>
  <si>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</si>
  <si>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</si>
  <si>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</si>
  <si>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</si>
  <si>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</si>
  <si>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</si>
  <si>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</si>
  <si>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</si>
  <si>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</si>
  <si>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</si>
  <si>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</si>
  <si>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</si>
  <si>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</si>
  <si>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</si>
  <si>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</si>
  <si>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</si>
  <si>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</si>
  <si>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</si>
  <si>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</si>
  <si>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</si>
  <si>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</si>
  <si>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</si>
  <si>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</si>
  <si>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</si>
  <si>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</si>
  <si>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</si>
  <si>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</si>
  <si>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</si>
  <si>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</si>
  <si>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</si>
  <si>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</si>
  <si>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</si>
  <si>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</si>
  <si>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</si>
  <si>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</si>
  <si>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</si>
  <si>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</si>
  <si>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</si>
  <si>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</si>
  <si>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</si>
  <si>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</si>
  <si>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</si>
  <si>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</si>
  <si>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</si>
  <si>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</si>
  <si>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</si>
  <si>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</si>
  <si>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</si>
  <si>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</si>
  <si>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</si>
  <si>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</si>
  <si>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</si>
  <si>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</si>
  <si>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</si>
  <si>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</si>
  <si>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</si>
  <si>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</si>
  <si>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</si>
  <si>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</si>
  <si>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</si>
  <si>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</si>
  <si>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</si>
  <si>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</si>
  <si>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</si>
  <si>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</si>
  <si>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</si>
  <si>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</si>
  <si>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</si>
  <si>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</si>
  <si>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</si>
  <si>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</si>
  <si>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</si>
  <si>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</si>
  <si>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</si>
  <si>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</si>
  <si>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</si>
  <si>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</si>
  <si>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</si>
  <si>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</si>
  <si>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</si>
  <si>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</si>
  <si>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</si>
  <si>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</si>
  <si>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</si>
  <si>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</si>
  <si>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</si>
  <si>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</si>
  <si>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</si>
  <si>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</si>
  <si>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</si>
  <si>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</si>
  <si>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</si>
  <si>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</si>
  <si>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</si>
  <si>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</si>
  <si>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</si>
  <si>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</si>
  <si>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</si>
  <si>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</si>
  <si>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</si>
  <si>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</si>
  <si>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</si>
  <si>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</si>
  <si>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</si>
  <si>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</si>
  <si>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</si>
  <si>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</si>
  <si>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</si>
  <si>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</si>
  <si>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</si>
  <si>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</si>
  <si>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</si>
  <si>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</si>
  <si>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</si>
  <si>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</si>
  <si>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</si>
  <si>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</si>
  <si>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</si>
  <si>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</si>
  <si>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</si>
  <si>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</si>
  <si>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</si>
  <si>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</si>
  <si>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</si>
  <si>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</si>
  <si>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</si>
  <si>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</si>
  <si>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</si>
  <si>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</si>
  <si>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</si>
  <si>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</si>
  <si>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</si>
  <si>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</si>
  <si>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</si>
  <si>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</si>
  <si>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</si>
  <si>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</si>
  <si>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</si>
  <si>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</si>
  <si>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</si>
  <si>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</si>
  <si>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</si>
  <si>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</si>
  <si>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</si>
  <si>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</si>
  <si>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</si>
  <si>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</si>
  <si>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</si>
  <si>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</si>
  <si>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</si>
  <si>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</si>
  <si>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</si>
  <si>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</si>
  <si>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</si>
  <si>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</si>
  <si>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</si>
  <si>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</si>
  <si>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</si>
  <si>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</si>
  <si>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</si>
  <si>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</si>
  <si>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</si>
  <si>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</si>
  <si>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</si>
  <si>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</si>
  <si>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</si>
  <si>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</si>
  <si>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</si>
  <si>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</si>
  <si>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</si>
  <si>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</si>
  <si>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</si>
  <si>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</si>
  <si>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</si>
  <si>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</si>
  <si>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</si>
  <si>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</si>
  <si>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</si>
  <si>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</si>
  <si>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</si>
  <si>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</si>
  <si>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</si>
  <si>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</si>
  <si>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</si>
  <si>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</si>
  <si>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</si>
  <si>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</si>
  <si>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</si>
  <si>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</si>
  <si>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</si>
  <si>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</si>
  <si>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</si>
  <si>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</si>
  <si>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</si>
  <si>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</si>
  <si>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</si>
  <si>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</si>
  <si>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</si>
  <si>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</si>
  <si>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</si>
  <si>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</si>
  <si>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</si>
  <si>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</si>
  <si>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</si>
  <si>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</si>
  <si>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</si>
  <si>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</si>
  <si>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</si>
  <si>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</si>
  <si>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</si>
  <si>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</si>
  <si>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</si>
  <si>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</si>
  <si>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</si>
  <si>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</si>
  <si>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</si>
  <si>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</si>
  <si>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</si>
  <si>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</si>
  <si>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</si>
  <si>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</si>
  <si>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</si>
  <si>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</si>
  <si>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</si>
  <si>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</si>
  <si>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</si>
  <si>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</si>
  <si>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</si>
  <si>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</si>
  <si>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</si>
  <si>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</si>
  <si>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</si>
  <si>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</si>
  <si>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</si>
  <si>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</si>
  <si>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</si>
  <si>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</si>
  <si>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</si>
  <si>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</si>
  <si>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</si>
  <si>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</si>
  <si>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</si>
  <si>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</si>
  <si>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</si>
  <si>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</si>
  <si>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</si>
  <si>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</si>
  <si>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</si>
  <si>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</si>
  <si>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</si>
  <si>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</si>
  <si>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</si>
  <si>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</si>
  <si>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</si>
  <si>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</si>
  <si>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</si>
  <si>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</si>
  <si>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</si>
  <si>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</si>
  <si>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</si>
  <si>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</si>
  <si>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</si>
  <si>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</si>
  <si>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</si>
  <si>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</si>
  <si>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</si>
  <si>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</si>
  <si>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</si>
  <si>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</si>
  <si>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</si>
  <si>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</si>
  <si>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</si>
  <si>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</si>
  <si>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</si>
  <si>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</si>
  <si>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</si>
  <si>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</si>
  <si>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</si>
  <si>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</si>
  <si>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</si>
  <si>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</si>
  <si>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</si>
  <si>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</si>
  <si>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</si>
  <si>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</si>
  <si>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</si>
  <si>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</si>
  <si>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</si>
  <si>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</si>
  <si>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</si>
  <si>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</si>
  <si>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</si>
  <si>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</si>
  <si>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</si>
  <si>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</si>
  <si>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</si>
  <si>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</si>
  <si>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</si>
  <si>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</si>
  <si>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</si>
  <si>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</si>
  <si>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</si>
  <si>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</si>
  <si>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</si>
  <si>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</si>
  <si>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</si>
  <si>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</si>
  <si>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</si>
  <si>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</si>
  <si>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</si>
  <si>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</si>
  <si>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</si>
  <si>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</si>
  <si>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</si>
  <si>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</si>
  <si>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</si>
  <si>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</si>
  <si>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</si>
  <si>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</si>
  <si>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</si>
  <si>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</si>
  <si>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</si>
  <si>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</si>
  <si>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</si>
  <si>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</si>
  <si>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</si>
  <si>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</si>
  <si>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</si>
  <si>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</si>
  <si>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</si>
  <si>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</si>
  <si>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</si>
  <si>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</si>
  <si>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</si>
  <si>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</si>
  <si>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</si>
  <si>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</si>
  <si>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</si>
  <si>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</si>
  <si>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</si>
  <si>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</si>
  <si>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</si>
  <si>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</si>
  <si>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</si>
  <si>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</si>
  <si>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</si>
  <si>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</si>
  <si>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</si>
  <si>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</si>
  <si>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</si>
  <si>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</si>
  <si>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</si>
  <si>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</si>
  <si>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</si>
  <si>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</si>
  <si>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</si>
  <si>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</si>
  <si>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</si>
  <si>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</si>
  <si>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</si>
  <si>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</si>
  <si>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</si>
  <si>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</si>
  <si>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</si>
  <si>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</si>
  <si>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</si>
  <si>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</si>
  <si>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</si>
  <si>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</si>
  <si>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</si>
  <si>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</si>
  <si>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</si>
  <si>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</si>
  <si>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</si>
  <si>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</si>
  <si>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</si>
  <si>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</si>
  <si>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</si>
  <si>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</si>
  <si>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</si>
  <si>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</si>
  <si>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</si>
  <si>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</si>
  <si>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</si>
  <si>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</si>
  <si>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</si>
  <si>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</si>
  <si>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</si>
  <si>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</si>
  <si>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</si>
  <si>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</si>
  <si>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</si>
  <si>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</si>
  <si>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</si>
  <si>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</si>
  <si>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</si>
  <si>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</si>
  <si>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</si>
  <si>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</si>
  <si>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</si>
  <si>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</si>
  <si>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</si>
  <si>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</si>
  <si>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</si>
  <si>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</si>
  <si>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</si>
  <si>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</si>
  <si>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</si>
  <si>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</si>
  <si>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</si>
  <si>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</si>
  <si>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</si>
  <si>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</si>
  <si>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</si>
  <si>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</si>
  <si>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</si>
  <si>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</si>
  <si>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</si>
  <si>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</si>
  <si>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</si>
  <si>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</si>
  <si>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</si>
  <si>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</si>
  <si>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</si>
  <si>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</si>
  <si>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</si>
  <si>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</si>
  <si>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</si>
  <si>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</si>
  <si>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</si>
  <si>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</si>
  <si>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</si>
  <si>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</si>
  <si>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</si>
  <si>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</si>
  <si>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</si>
  <si>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</si>
  <si>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</si>
  <si>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</si>
  <si>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</si>
  <si>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</si>
  <si>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</si>
  <si>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</si>
  <si>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</si>
  <si>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</si>
  <si>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</si>
  <si>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</si>
  <si>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</si>
  <si>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</si>
  <si>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</si>
  <si>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</si>
  <si>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</si>
  <si>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</si>
  <si>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</si>
  <si>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</si>
  <si>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</si>
  <si>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</si>
  <si>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</si>
  <si>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</si>
  <si>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</si>
  <si>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</si>
  <si>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</si>
  <si>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</si>
  <si>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</si>
  <si>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</si>
  <si>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</si>
  <si>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</si>
  <si>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</si>
  <si>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</si>
  <si>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</si>
  <si>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</si>
  <si>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</si>
  <si>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</si>
  <si>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</si>
  <si>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</si>
  <si>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</si>
  <si>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</si>
  <si>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</si>
  <si>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</si>
  <si>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</si>
  <si>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</si>
  <si>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</si>
  <si>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</si>
  <si>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</si>
  <si>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</si>
  <si>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</si>
  <si>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</si>
  <si>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</si>
  <si>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</si>
  <si>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</si>
  <si>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</si>
  <si>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</si>
  <si>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</si>
  <si>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</si>
  <si>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</si>
  <si>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</si>
  <si>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</si>
  <si>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</si>
  <si>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</si>
  <si>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</si>
  <si>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</si>
  <si>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</si>
  <si>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</si>
  <si>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</si>
  <si>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</si>
  <si>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</si>
  <si>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</si>
  <si>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</si>
  <si>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</si>
  <si>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</si>
  <si>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</si>
  <si>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</si>
  <si>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</si>
  <si>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</si>
  <si>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</si>
  <si>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</si>
  <si>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</si>
  <si>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</si>
  <si>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</si>
  <si>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</si>
  <si>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</si>
  <si>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</si>
  <si>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</si>
  <si>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</si>
  <si>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</si>
  <si>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</si>
  <si>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</si>
  <si>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</si>
  <si>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</si>
  <si>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</si>
  <si>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</si>
  <si>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</si>
  <si>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</si>
  <si>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</si>
  <si>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</si>
  <si>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</si>
  <si>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</si>
  <si>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</si>
  <si>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</si>
  <si>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</si>
  <si>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</si>
  <si>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</si>
  <si>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</si>
  <si>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</si>
  <si>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</si>
  <si>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</si>
  <si>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</si>
  <si>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</si>
  <si>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</si>
  <si>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</si>
  <si>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</si>
  <si>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</si>
  <si>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</si>
  <si>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</si>
  <si>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</si>
  <si>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</si>
  <si>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</si>
  <si>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</si>
  <si>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</si>
  <si>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</si>
  <si>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</si>
  <si>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</si>
  <si>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</si>
  <si>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</si>
  <si>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</si>
  <si>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</si>
  <si>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</si>
  <si>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</si>
  <si>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</si>
  <si>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</si>
  <si>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</si>
  <si>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</si>
  <si>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</si>
  <si>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</si>
  <si>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</si>
  <si>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</si>
  <si>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</si>
  <si>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</si>
  <si>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</si>
  <si>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</si>
  <si>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</si>
  <si>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</si>
  <si>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</si>
  <si>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</si>
  <si>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</si>
  <si>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</si>
  <si>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</si>
  <si>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</si>
  <si>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</si>
  <si>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</si>
  <si>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</si>
  <si>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</si>
  <si>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</si>
  <si>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</si>
  <si>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</si>
  <si>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</si>
  <si>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</si>
  <si>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</si>
  <si>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</si>
  <si>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</si>
  <si>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</si>
  <si>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</si>
  <si>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</si>
  <si>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</si>
  <si>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</si>
  <si>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</si>
  <si>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</si>
  <si>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</si>
  <si>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</si>
  <si>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</si>
  <si>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</si>
  <si>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</si>
  <si>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</si>
  <si>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</si>
  <si>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</si>
  <si>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</si>
  <si>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</si>
  <si>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</si>
  <si>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</si>
  <si>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</si>
  <si>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</si>
  <si>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</si>
  <si>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</si>
  <si>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</si>
  <si>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</si>
  <si>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</si>
  <si>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</si>
  <si>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</si>
  <si>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</si>
  <si>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</si>
  <si>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</si>
  <si>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</si>
  <si>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</si>
  <si>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</si>
  <si>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</si>
  <si>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</si>
  <si>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</si>
  <si>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</si>
  <si>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</si>
  <si>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</si>
  <si>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</si>
  <si>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</si>
  <si>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</si>
  <si>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</si>
  <si>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</si>
  <si>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</si>
  <si>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</si>
  <si>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</si>
  <si>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</si>
  <si>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</si>
  <si>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</si>
  <si>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</si>
  <si>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</si>
  <si>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</si>
  <si>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</si>
  <si>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</si>
  <si>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</si>
  <si>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</si>
  <si>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</si>
  <si>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</si>
  <si>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</si>
  <si>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</si>
  <si>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</si>
  <si>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</si>
  <si>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</si>
  <si>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</si>
  <si>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</si>
  <si>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</si>
  <si>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</si>
  <si>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</si>
  <si>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</si>
  <si>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</si>
  <si>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</si>
  <si>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</si>
  <si>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</si>
  <si>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</si>
  <si>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</si>
  <si>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</si>
  <si>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</si>
  <si>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</si>
  <si>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</si>
  <si>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</si>
  <si>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</si>
  <si>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</si>
  <si>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</si>
  <si>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</si>
  <si>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</si>
  <si>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</si>
  <si>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</si>
  <si>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</si>
  <si>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</si>
  <si>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</si>
  <si>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</si>
  <si>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</si>
  <si>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</si>
  <si>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</si>
  <si>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</si>
  <si>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</si>
  <si>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</si>
  <si>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</si>
  <si>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</si>
  <si>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</si>
  <si>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</si>
  <si>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</si>
  <si>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</si>
  <si>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</si>
  <si>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</si>
  <si>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</si>
  <si>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</si>
  <si>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</si>
  <si>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</si>
  <si>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</si>
  <si>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</si>
  <si>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</si>
  <si>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</si>
  <si>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</si>
  <si>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</si>
  <si>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</si>
  <si>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</si>
  <si>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</si>
  <si>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</si>
  <si>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</si>
  <si>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</si>
  <si>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</si>
  <si>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</si>
  <si>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</si>
  <si>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</si>
  <si>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</si>
  <si>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</si>
  <si>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</si>
  <si>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</si>
  <si>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</si>
  <si>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</si>
  <si>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</si>
  <si>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</si>
  <si>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</si>
  <si>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</si>
  <si>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</si>
  <si>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</si>
  <si>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</si>
  <si>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</si>
  <si>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</si>
  <si>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</si>
  <si>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</si>
  <si>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</si>
  <si>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</si>
  <si>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</si>
  <si>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</si>
  <si>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</si>
  <si>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</si>
  <si>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</si>
  <si>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</si>
  <si>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</si>
  <si>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</si>
  <si>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</si>
  <si>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</si>
  <si>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</si>
  <si>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</si>
  <si>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</si>
  <si>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</si>
  <si>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</si>
  <si>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</si>
  <si>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</si>
  <si>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</si>
  <si>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</si>
  <si>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</si>
  <si>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</si>
  <si>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</si>
  <si>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</si>
  <si>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</si>
  <si>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</si>
  <si>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</si>
  <si>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</si>
  <si>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</si>
  <si>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</si>
  <si>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</si>
  <si>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</si>
  <si>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</si>
  <si>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</si>
  <si>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</si>
  <si>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</si>
  <si>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</si>
  <si>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</si>
  <si>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</si>
  <si>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</si>
  <si>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</si>
  <si>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</si>
  <si>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</si>
  <si>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</si>
  <si>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</si>
  <si>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</si>
  <si>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</si>
  <si>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</si>
  <si>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</si>
  <si>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</si>
  <si>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</si>
  <si>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</si>
  <si>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</si>
  <si>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</si>
  <si>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</si>
  <si>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</si>
  <si>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</si>
  <si>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</si>
  <si>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</si>
  <si>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</si>
  <si>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</si>
  <si>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</si>
  <si>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</si>
  <si>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</si>
  <si>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</si>
  <si>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</si>
  <si>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</si>
  <si>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</si>
  <si>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</si>
  <si>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</si>
  <si>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</si>
  <si>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</si>
  <si>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</si>
  <si>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</si>
  <si>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</si>
  <si>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</si>
  <si>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</si>
  <si>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</si>
  <si>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</si>
  <si>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</si>
  <si>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</si>
  <si>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</si>
  <si>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</si>
  <si>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</si>
  <si>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</si>
  <si>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</si>
  <si>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</si>
  <si>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</si>
  <si>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</si>
  <si>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</si>
  <si>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</si>
  <si>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</si>
  <si>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</si>
  <si>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</si>
  <si>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</si>
  <si>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</si>
  <si>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</si>
  <si>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</si>
  <si>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</si>
  <si>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</si>
  <si>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</si>
  <si>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</si>
  <si>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</si>
  <si>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</si>
  <si>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</si>
  <si>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</si>
  <si>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</si>
  <si>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</si>
  <si>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</si>
  <si>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</si>
  <si>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</si>
  <si>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</si>
  <si>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</si>
  <si>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</si>
  <si>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</si>
  <si>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</si>
  <si>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</si>
  <si>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</si>
  <si>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</si>
  <si>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</si>
  <si>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</si>
  <si>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</si>
  <si>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</si>
  <si>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</si>
  <si>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</si>
  <si>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</si>
  <si>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</si>
  <si>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</si>
  <si>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</si>
  <si>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</si>
  <si>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</si>
  <si>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</si>
  <si>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</si>
  <si>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</si>
  <si>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</si>
  <si>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</si>
  <si>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</si>
  <si>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</si>
  <si>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</si>
  <si>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</si>
  <si>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</si>
  <si>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</si>
  <si>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</si>
  <si>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</si>
  <si>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</si>
  <si>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</si>
  <si>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</si>
  <si>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</si>
  <si>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</si>
  <si>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</si>
  <si>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</si>
  <si>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</si>
  <si>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</si>
  <si>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</si>
  <si>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</si>
  <si>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</si>
  <si>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</si>
  <si>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</si>
  <si>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</si>
  <si>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</si>
  <si>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</si>
  <si>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</si>
  <si>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</si>
  <si>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</si>
  <si>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</si>
  <si>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</si>
  <si>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</si>
  <si>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</si>
  <si>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</si>
  <si>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</si>
  <si>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</si>
  <si>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</si>
  <si>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</si>
  <si>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</si>
  <si>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</si>
  <si>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</si>
  <si>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</si>
  <si>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</si>
  <si>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</si>
  <si>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</si>
  <si>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</si>
  <si>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</si>
  <si>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</si>
  <si>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</si>
  <si>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</si>
  <si>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</si>
  <si>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</si>
  <si>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</si>
  <si>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</si>
  <si>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</si>
  <si>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</si>
  <si>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</si>
  <si>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</si>
  <si>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</si>
  <si>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</si>
  <si>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</si>
  <si>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</si>
  <si>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</si>
  <si>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</si>
  <si>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</si>
  <si>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</si>
  <si>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</si>
  <si>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</si>
  <si>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</si>
  <si>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</si>
  <si>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</si>
  <si>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</si>
  <si>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</si>
  <si>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</si>
  <si>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</si>
  <si>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</si>
  <si>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</si>
  <si>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</si>
  <si>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</si>
  <si>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</si>
  <si>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</si>
  <si>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</si>
  <si>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</si>
  <si>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</si>
  <si>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</si>
  <si>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</si>
  <si>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</si>
  <si>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</si>
  <si>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</si>
  <si>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</si>
  <si>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</si>
  <si>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</si>
  <si>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</si>
  <si>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</si>
  <si>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</si>
  <si>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</si>
  <si>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</si>
  <si>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</si>
  <si>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</si>
  <si>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</si>
  <si>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</si>
  <si>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</si>
  <si>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</si>
  <si>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</si>
  <si>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</si>
  <si>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</si>
  <si>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</si>
  <si>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</si>
  <si>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</si>
  <si>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</si>
  <si>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</si>
  <si>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</si>
  <si>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</si>
  <si>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</si>
  <si>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</si>
  <si>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</si>
  <si>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</si>
  <si>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</si>
  <si>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</si>
  <si>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</si>
  <si>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Deliveries</t>
  </si>
  <si>
    <t>06/30/2020</t>
  </si>
  <si>
    <t>170</t>
  </si>
  <si>
    <t>PeaceHealth Southwest Medical Center</t>
  </si>
  <si>
    <t>400 NE Mother Joseph Place</t>
  </si>
  <si>
    <t>PO Box 1600</t>
  </si>
  <si>
    <t>Vancouver, WA 98664</t>
  </si>
  <si>
    <t>Clark</t>
  </si>
  <si>
    <t>Sean Gregory, CEO</t>
  </si>
  <si>
    <t>Tracey Fernandez, CFO</t>
  </si>
  <si>
    <t>Barbe West, Community Health Board Chair</t>
  </si>
  <si>
    <t>(360) 256-2000</t>
  </si>
  <si>
    <t>(360) 514-2006</t>
  </si>
  <si>
    <t>06/30/2021</t>
  </si>
  <si>
    <t>Renate Atkins, Community Health Board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</si>
</sst>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8" fontId="9" fillId="0" borderId="1" xfId="0" applyNumberFormat="1" applyFont="1" applyBorder="1" applyProtection="1">
      <protection locked="0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16" fillId="0" borderId="0" xfId="0" applyFont="1" applyAlignment="1" applyProtection="1"/>
    <xf numFmtId="37" fontId="16" fillId="0" borderId="0" xfId="0" applyFont="1" applyProtection="1"/>
    <xf numFmtId="37" fontId="16" fillId="2" borderId="0" xfId="0" applyFont="1" applyFill="1" applyAlignment="1" applyProtection="1">
      <alignment horizontal="right"/>
    </xf>
    <xf numFmtId="37" fontId="16" fillId="2" borderId="0" xfId="0" applyFont="1" applyFill="1" applyAlignment="1" applyProtection="1">
      <alignment horizontal="centerContinuous"/>
    </xf>
    <xf numFmtId="4" fontId="16" fillId="2" borderId="0" xfId="0" applyNumberFormat="1" applyFont="1" applyFill="1" applyAlignment="1" applyProtection="1">
      <alignment horizontal="right"/>
    </xf>
    <xf numFmtId="37" fontId="16" fillId="0" borderId="0" xfId="0" applyFont="1" applyAlignment="1" applyProtection="1">
      <alignment horizontal="right"/>
    </xf>
    <xf numFmtId="37" fontId="16" fillId="3" borderId="0" xfId="0" quotePrefix="1" applyFont="1" applyFill="1"/>
    <xf numFmtId="37" fontId="16" fillId="3" borderId="0" xfId="0" applyFont="1" applyFill="1"/>
    <xf numFmtId="37" fontId="16" fillId="0" borderId="0" xfId="0" applyFont="1"/>
    <xf numFmtId="37" fontId="16" fillId="2" borderId="0" xfId="0" applyFont="1" applyFill="1" applyProtection="1"/>
    <xf numFmtId="4" fontId="16" fillId="2" borderId="0" xfId="0" applyNumberFormat="1" applyFont="1" applyFill="1" applyProtection="1"/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7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16445</v>
          </cell>
          <cell r="D59">
            <v>0</v>
          </cell>
          <cell r="E59">
            <v>63600</v>
          </cell>
          <cell r="F59">
            <v>5209</v>
          </cell>
          <cell r="G59">
            <v>3329</v>
          </cell>
          <cell r="H59">
            <v>1201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1281224</v>
          </cell>
          <cell r="Q59">
            <v>824754</v>
          </cell>
          <cell r="R59">
            <v>2337411</v>
          </cell>
          <cell r="U59">
            <v>975378</v>
          </cell>
          <cell r="V59">
            <v>45644</v>
          </cell>
          <cell r="W59">
            <v>7140</v>
          </cell>
          <cell r="X59">
            <v>43550</v>
          </cell>
          <cell r="Y59">
            <v>130214</v>
          </cell>
          <cell r="Z59">
            <v>10812</v>
          </cell>
          <cell r="AA59">
            <v>2318</v>
          </cell>
          <cell r="AC59">
            <v>101369</v>
          </cell>
          <cell r="AD59">
            <v>1976</v>
          </cell>
          <cell r="AE59">
            <v>138203</v>
          </cell>
          <cell r="AF59">
            <v>2596</v>
          </cell>
          <cell r="AG59">
            <v>98121</v>
          </cell>
          <cell r="AH59">
            <v>0</v>
          </cell>
          <cell r="AI59">
            <v>17804</v>
          </cell>
          <cell r="AJ59">
            <v>0</v>
          </cell>
          <cell r="AK59">
            <v>0</v>
          </cell>
          <cell r="AL59">
            <v>9000</v>
          </cell>
          <cell r="AM59">
            <v>0</v>
          </cell>
          <cell r="AN59">
            <v>0</v>
          </cell>
          <cell r="AO59">
            <v>0</v>
          </cell>
          <cell r="AP59">
            <v>118283</v>
          </cell>
          <cell r="AQ59">
            <v>0</v>
          </cell>
          <cell r="AR59">
            <v>28345</v>
          </cell>
          <cell r="AS59">
            <v>0</v>
          </cell>
          <cell r="AT59">
            <v>0</v>
          </cell>
          <cell r="AU59">
            <v>0</v>
          </cell>
          <cell r="AY59">
            <v>318119.50000000012</v>
          </cell>
          <cell r="AZ59">
            <v>0</v>
          </cell>
          <cell r="BA59"/>
          <cell r="BE59">
            <v>846278</v>
          </cell>
        </row>
        <row r="71">
          <cell r="C71">
            <v>29295234.329999994</v>
          </cell>
          <cell r="D71">
            <v>0</v>
          </cell>
          <cell r="E71">
            <v>55600012.050000004</v>
          </cell>
          <cell r="F71">
            <v>14061722.700000001</v>
          </cell>
          <cell r="G71">
            <v>5091908.1499999994</v>
          </cell>
          <cell r="H71">
            <v>3752754.8099999996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46327208.089999996</v>
          </cell>
          <cell r="Q71">
            <v>3941584.2900000005</v>
          </cell>
          <cell r="R71">
            <v>3566381.12</v>
          </cell>
          <cell r="S71">
            <v>3641959.66</v>
          </cell>
          <cell r="T71">
            <v>4851667.8999999994</v>
          </cell>
          <cell r="U71">
            <v>20329189.300000001</v>
          </cell>
          <cell r="V71">
            <v>943691.17</v>
          </cell>
          <cell r="W71">
            <v>1092258.5999999999</v>
          </cell>
          <cell r="X71">
            <v>2371871.11</v>
          </cell>
          <cell r="Y71">
            <v>43433543.159999989</v>
          </cell>
          <cell r="Z71">
            <v>1356274.1</v>
          </cell>
          <cell r="AA71">
            <v>1363600.9</v>
          </cell>
          <cell r="AB71">
            <v>36869598.689999998</v>
          </cell>
          <cell r="AC71">
            <v>7356923.0499999998</v>
          </cell>
          <cell r="AD71">
            <v>659610.67999999993</v>
          </cell>
          <cell r="AE71">
            <v>7470060.6999999993</v>
          </cell>
          <cell r="AF71">
            <v>864887.94</v>
          </cell>
          <cell r="AG71">
            <v>22992071.270000003</v>
          </cell>
          <cell r="AH71">
            <v>0</v>
          </cell>
          <cell r="AI71">
            <v>12509191.27</v>
          </cell>
          <cell r="AJ71">
            <v>0</v>
          </cell>
          <cell r="AK71">
            <v>0</v>
          </cell>
          <cell r="AL71">
            <v>737486.34999999986</v>
          </cell>
          <cell r="AM71">
            <v>0</v>
          </cell>
          <cell r="AN71">
            <v>0</v>
          </cell>
          <cell r="AO71">
            <v>87662</v>
          </cell>
          <cell r="AP71">
            <v>30834559.700000003</v>
          </cell>
          <cell r="AQ71">
            <v>0</v>
          </cell>
          <cell r="AR71">
            <v>7041867.7699999996</v>
          </cell>
          <cell r="AS71">
            <v>0</v>
          </cell>
          <cell r="AT71">
            <v>0</v>
          </cell>
          <cell r="AU71">
            <v>0</v>
          </cell>
          <cell r="AV71">
            <v>22710730.770000003</v>
          </cell>
          <cell r="AW71">
            <v>5896778.1299999999</v>
          </cell>
          <cell r="AX71">
            <v>0</v>
          </cell>
          <cell r="AY71">
            <v>6394466.9800000004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257247</v>
          </cell>
          <cell r="BE71">
            <v>25491429.580000002</v>
          </cell>
          <cell r="BF71">
            <v>9143105.3100000005</v>
          </cell>
          <cell r="BG71">
            <v>1022117.63</v>
          </cell>
          <cell r="BH71">
            <v>56497</v>
          </cell>
          <cell r="BI71">
            <v>0</v>
          </cell>
          <cell r="BJ71">
            <v>0</v>
          </cell>
          <cell r="BK71">
            <v>603983.02999999991</v>
          </cell>
          <cell r="BL71">
            <v>87385</v>
          </cell>
          <cell r="BM71">
            <v>0</v>
          </cell>
          <cell r="BN71">
            <v>102235216.68000002</v>
          </cell>
          <cell r="BO71">
            <v>0</v>
          </cell>
          <cell r="BP71">
            <v>0</v>
          </cell>
          <cell r="BQ71">
            <v>0</v>
          </cell>
          <cell r="BR71">
            <v>816333.50999999989</v>
          </cell>
          <cell r="BS71">
            <v>15561.260000000009</v>
          </cell>
          <cell r="BT71">
            <v>667060.47999999998</v>
          </cell>
          <cell r="BU71">
            <v>30883</v>
          </cell>
          <cell r="BV71">
            <v>343475.15</v>
          </cell>
          <cell r="BW71">
            <v>981273.83000000007</v>
          </cell>
          <cell r="BX71">
            <v>7161862.0800000001</v>
          </cell>
          <cell r="BY71">
            <v>3162794.5100000002</v>
          </cell>
          <cell r="BZ71">
            <v>5881369.6700000009</v>
          </cell>
          <cell r="CA71">
            <v>181653</v>
          </cell>
          <cell r="CB71">
            <v>-1075</v>
          </cell>
          <cell r="CC71">
            <v>7504346.9900000012</v>
          </cell>
          <cell r="CD71">
            <v>19598395.57</v>
          </cell>
        </row>
        <row r="82">
          <cell r="C82" t="str">
            <v>06/30/2019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8" transitionEvaluation="1" transitionEntry="1" codeName="Sheet1">
    <pageSetUpPr autoPageBreaks="0" fitToPage="1"/>
  </sheetPr>
  <dimension ref="A1:CF817"/>
  <sheetViews>
    <sheetView showGridLines="0" tabSelected="1" topLeftCell="A28" zoomScale="80" zoomScaleNormal="80" workbookViewId="0"/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5" width="13.4375" style="180" customWidth="1"/>
    <col min="6" max="16384" width="11.75" style="180"/>
  </cols>
  <sheetData>
    <row r="1" spans="1:6" ht="12.75" customHeight="1" x14ac:dyDescent="0.35">
      <c r="A1" s="232" t="s">
        <v>1229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1230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1255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1226</v>
      </c>
      <c r="C10" s="235"/>
    </row>
    <row r="11" spans="1:6" ht="12.75" customHeight="1" x14ac:dyDescent="0.35">
      <c r="A11" s="198" t="s">
        <v>1228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1264</v>
      </c>
      <c r="C16" s="235"/>
      <c r="F16" s="287"/>
    </row>
    <row r="17" spans="1:6" ht="12.75" customHeight="1" x14ac:dyDescent="0.35">
      <c r="A17" s="294" t="s">
        <v>1262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1231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1251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1232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1233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1234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1235</v>
      </c>
      <c r="C36" s="235"/>
    </row>
    <row r="37" spans="1:83" ht="12.65" customHeight="1" x14ac:dyDescent="0.35">
      <c r="A37" s="199" t="s">
        <v>1227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3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3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1192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3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3" customHeight="1" x14ac:dyDescent="0.35">
      <c r="A47" s="175" t="s">
        <v>204</v>
      </c>
      <c r="B47" s="183">
        <v>57637940.099999994</v>
      </c>
      <c r="C47" s="184">
        <v>3423554.95</v>
      </c>
      <c r="D47" s="184">
        <v>972084.92</v>
      </c>
      <c r="E47" s="184">
        <v>8548137.7699999996</v>
      </c>
      <c r="F47" s="184">
        <v>2137146.9866249999</v>
      </c>
      <c r="G47" s="184">
        <v>445872.16</v>
      </c>
      <c r="H47" s="184">
        <v>0</v>
      </c>
      <c r="I47" s="184">
        <v>0</v>
      </c>
      <c r="J47" s="184">
        <v>315115.76337499986</v>
      </c>
      <c r="K47" s="184">
        <v>0</v>
      </c>
      <c r="L47" s="184">
        <v>0</v>
      </c>
      <c r="M47" s="184">
        <v>784642.73</v>
      </c>
      <c r="N47" s="184">
        <v>519919.71</v>
      </c>
      <c r="O47" s="184">
        <v>0</v>
      </c>
      <c r="P47" s="184">
        <v>2242054.2400000002</v>
      </c>
      <c r="Q47" s="184">
        <v>658181.11</v>
      </c>
      <c r="R47" s="184">
        <v>119913.27</v>
      </c>
      <c r="S47" s="184">
        <v>546055.67000000004</v>
      </c>
      <c r="T47" s="184">
        <v>605247.29</v>
      </c>
      <c r="U47" s="184">
        <v>1698203.45</v>
      </c>
      <c r="V47" s="184">
        <v>213771.57</v>
      </c>
      <c r="W47" s="184">
        <v>181503.64</v>
      </c>
      <c r="X47" s="184">
        <v>322293.93</v>
      </c>
      <c r="Y47" s="184">
        <v>2341250.85</v>
      </c>
      <c r="Z47" s="184">
        <v>194503.92</v>
      </c>
      <c r="AA47" s="184">
        <v>83177.740000000005</v>
      </c>
      <c r="AB47" s="184">
        <v>-596527.21</v>
      </c>
      <c r="AC47" s="184">
        <v>1105473.1499999999</v>
      </c>
      <c r="AD47" s="184">
        <v>0</v>
      </c>
      <c r="AE47" s="184">
        <v>1376589.47</v>
      </c>
      <c r="AF47" s="184">
        <v>317162.58</v>
      </c>
      <c r="AG47" s="184">
        <v>3854724.04</v>
      </c>
      <c r="AH47" s="184">
        <v>0</v>
      </c>
      <c r="AI47" s="184">
        <v>1262803.17</v>
      </c>
      <c r="AJ47" s="184">
        <v>7837997.4000000004</v>
      </c>
      <c r="AK47" s="184">
        <v>0</v>
      </c>
      <c r="AL47" s="184">
        <v>0</v>
      </c>
      <c r="AM47" s="184">
        <v>0</v>
      </c>
      <c r="AN47" s="184">
        <v>0</v>
      </c>
      <c r="AO47" s="184">
        <v>260569.01</v>
      </c>
      <c r="AP47" s="184">
        <v>4377109.68</v>
      </c>
      <c r="AQ47" s="184">
        <v>0</v>
      </c>
      <c r="AR47" s="184">
        <v>3415558.37</v>
      </c>
      <c r="AS47" s="184">
        <v>0</v>
      </c>
      <c r="AT47" s="184">
        <v>0</v>
      </c>
      <c r="AU47" s="184">
        <v>0</v>
      </c>
      <c r="AV47" s="184">
        <v>102515.24</v>
      </c>
      <c r="AW47" s="184">
        <v>0</v>
      </c>
      <c r="AX47" s="184">
        <v>0</v>
      </c>
      <c r="AY47" s="184">
        <v>1050440.1399999999</v>
      </c>
      <c r="AZ47" s="184">
        <v>0</v>
      </c>
      <c r="BA47" s="184">
        <v>0</v>
      </c>
      <c r="BB47" s="184">
        <v>1137504.31</v>
      </c>
      <c r="BC47" s="184">
        <v>0</v>
      </c>
      <c r="BD47" s="184">
        <v>0</v>
      </c>
      <c r="BE47" s="184">
        <v>814544.63</v>
      </c>
      <c r="BF47" s="184">
        <v>1299042.8799999999</v>
      </c>
      <c r="BG47" s="184">
        <v>163993.41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315215.39</v>
      </c>
      <c r="BO47" s="184">
        <v>142068.34</v>
      </c>
      <c r="BP47" s="184">
        <v>0</v>
      </c>
      <c r="BQ47" s="184">
        <v>0</v>
      </c>
      <c r="BR47" s="184">
        <v>0</v>
      </c>
      <c r="BS47" s="184">
        <v>85011.33</v>
      </c>
      <c r="BT47" s="184">
        <v>209885.05</v>
      </c>
      <c r="BU47" s="184">
        <v>0</v>
      </c>
      <c r="BV47" s="184">
        <v>0</v>
      </c>
      <c r="BW47" s="184">
        <v>137324.57</v>
      </c>
      <c r="BX47" s="184">
        <v>965029.8</v>
      </c>
      <c r="BY47" s="184">
        <v>534723.38</v>
      </c>
      <c r="BZ47" s="184">
        <v>804268.9</v>
      </c>
      <c r="CA47" s="184">
        <v>0</v>
      </c>
      <c r="CB47" s="184">
        <v>0</v>
      </c>
      <c r="CC47" s="184">
        <v>312281.40000000002</v>
      </c>
      <c r="CD47" s="195"/>
      <c r="CE47" s="195">
        <f>SUM(C47:CC47)</f>
        <v>57637940.099999994</v>
      </c>
    </row>
    <row r="48" spans="1:83" ht="13" customHeight="1" x14ac:dyDescent="0.35">
      <c r="A48" s="175" t="s">
        <v>205</v>
      </c>
      <c r="B48" s="183">
        <v>17706396.620000001</v>
      </c>
      <c r="C48" s="245">
        <f>ROUND(((B48/CE61)*C61),2)</f>
        <v>1283020.6100000001</v>
      </c>
      <c r="D48" s="245">
        <f>ROUND(((B48/CE61)*D61),2)</f>
        <v>249299.34</v>
      </c>
      <c r="E48" s="195">
        <f>ROUND(((B48/CE61)*E61),2)</f>
        <v>2224719.87</v>
      </c>
      <c r="F48" s="195">
        <f>ROUND(((B48/CE61)*F61),2)</f>
        <v>689835.36</v>
      </c>
      <c r="G48" s="195">
        <f>ROUND(((B48/CE61)*G61),2)</f>
        <v>107756.61</v>
      </c>
      <c r="H48" s="195">
        <f>ROUND(((B48/CE61)*H61),2)</f>
        <v>0</v>
      </c>
      <c r="I48" s="195">
        <f>ROUND(((B48/CE61)*I61),2)</f>
        <v>0</v>
      </c>
      <c r="J48" s="195">
        <f>ROUND(((B48/CE61)*J61),2)</f>
        <v>101714.11</v>
      </c>
      <c r="K48" s="195">
        <f>ROUND(((B48/CE61)*K61),2)</f>
        <v>0</v>
      </c>
      <c r="L48" s="195">
        <f>ROUND(((B48/CE61)*L61),2)</f>
        <v>0</v>
      </c>
      <c r="M48" s="195">
        <f>ROUND(((B48/CE61)*M61),2)</f>
        <v>210617.88</v>
      </c>
      <c r="N48" s="195">
        <f>ROUND(((B48/CE61)*N61),2)</f>
        <v>263450.71999999997</v>
      </c>
      <c r="O48" s="195">
        <f>ROUND(((B48/CE61)*O61),2)</f>
        <v>0</v>
      </c>
      <c r="P48" s="195">
        <f>ROUND(((B48/CE61)*P61),2)</f>
        <v>640617.98</v>
      </c>
      <c r="Q48" s="195">
        <f>ROUND(((B48/CE61)*Q61),2)</f>
        <v>188475.59</v>
      </c>
      <c r="R48" s="195">
        <f>ROUND(((B48/CE61)*R61),2)</f>
        <v>26554.98</v>
      </c>
      <c r="S48" s="195">
        <f>ROUND(((B48/CE61)*S61),2)</f>
        <v>111849.09</v>
      </c>
      <c r="T48" s="195">
        <f>ROUND(((B48/CE61)*T61),2)</f>
        <v>194561.8</v>
      </c>
      <c r="U48" s="195">
        <f>ROUND(((B48/CE61)*U61),2)</f>
        <v>351073.37</v>
      </c>
      <c r="V48" s="195">
        <f>ROUND(((B48/CE61)*V61),2)</f>
        <v>36972.82</v>
      </c>
      <c r="W48" s="195">
        <f>ROUND(((B48/CE61)*W61),2)</f>
        <v>43429.74</v>
      </c>
      <c r="X48" s="195">
        <f>ROUND(((B48/CE61)*X61),2)</f>
        <v>94533.15</v>
      </c>
      <c r="Y48" s="195">
        <f>ROUND(((B48/CE61)*Y61),2)</f>
        <v>741889.79</v>
      </c>
      <c r="Z48" s="195">
        <f>ROUND(((B48/CE61)*Z61),2)</f>
        <v>54310.16</v>
      </c>
      <c r="AA48" s="195">
        <f>ROUND(((B48/CE61)*AA61),2)</f>
        <v>23505.9</v>
      </c>
      <c r="AB48" s="195">
        <f>ROUND(((B48/CE61)*AB61),2)</f>
        <v>545705.79</v>
      </c>
      <c r="AC48" s="195">
        <f>ROUND(((B48/CE61)*AC61),2)</f>
        <v>314871.03999999998</v>
      </c>
      <c r="AD48" s="195">
        <f>ROUND(((B48/CE61)*AD61),2)</f>
        <v>0</v>
      </c>
      <c r="AE48" s="195">
        <f>ROUND(((B48/CE61)*AE61),2)</f>
        <v>405945.9</v>
      </c>
      <c r="AF48" s="195">
        <f>ROUND(((B48/CE61)*AF61),2)</f>
        <v>114220.91</v>
      </c>
      <c r="AG48" s="195">
        <f>ROUND(((B48/CE61)*AG61),2)</f>
        <v>1259234.8400000001</v>
      </c>
      <c r="AH48" s="195">
        <f>ROUND(((B48/CE61)*AH61),2)</f>
        <v>0</v>
      </c>
      <c r="AI48" s="195">
        <f>ROUND(((B48/CE61)*AI61),2)</f>
        <v>359343.17</v>
      </c>
      <c r="AJ48" s="195">
        <f>ROUND(((B48/CE61)*AJ61),2)</f>
        <v>2552041.5699999998</v>
      </c>
      <c r="AK48" s="195">
        <f>ROUND(((B48/CE61)*AK61),2)</f>
        <v>0</v>
      </c>
      <c r="AL48" s="195">
        <f>ROUND(((B48/CE61)*AL61),2)</f>
        <v>0</v>
      </c>
      <c r="AM48" s="195">
        <f>ROUND(((B48/CE61)*AM61),2)</f>
        <v>0</v>
      </c>
      <c r="AN48" s="195">
        <f>ROUND(((B48/CE61)*AN61),2)</f>
        <v>0</v>
      </c>
      <c r="AO48" s="195">
        <f>ROUND(((B48/CE61)*AO61),2)</f>
        <v>72090.990000000005</v>
      </c>
      <c r="AP48" s="195">
        <f>ROUND(((B48/CE61)*AP61),2)</f>
        <v>1113379.76</v>
      </c>
      <c r="AQ48" s="195">
        <f>ROUND(((B48/CE61)*AQ61),2)</f>
        <v>0</v>
      </c>
      <c r="AR48" s="195">
        <f>ROUND(((B48/CE61)*AR61),2)</f>
        <v>1003256.01</v>
      </c>
      <c r="AS48" s="195">
        <f>ROUND(((B48/CE61)*AS61),2)</f>
        <v>0</v>
      </c>
      <c r="AT48" s="195">
        <f>ROUND(((B48/CE61)*AT61),2)</f>
        <v>0</v>
      </c>
      <c r="AU48" s="195">
        <f>ROUND(((B48/CE61)*AU61),2)</f>
        <v>0</v>
      </c>
      <c r="AV48" s="195">
        <f>ROUND(((B48/CE61)*AV61),2)</f>
        <v>24424.86</v>
      </c>
      <c r="AW48" s="195">
        <f>ROUND(((B48/CE61)*AW61),2)</f>
        <v>0</v>
      </c>
      <c r="AX48" s="195">
        <f>ROUND(((B48/CE61)*AX61),2)</f>
        <v>0</v>
      </c>
      <c r="AY48" s="195">
        <f>ROUND(((B48/CE61)*AY61),2)</f>
        <v>222468.02</v>
      </c>
      <c r="AZ48" s="195">
        <f>ROUND(((B48/CE61)*AZ61),2)</f>
        <v>0</v>
      </c>
      <c r="BA48" s="195">
        <f>ROUND(((B48/CE61)*BA61),2)</f>
        <v>0</v>
      </c>
      <c r="BB48" s="195">
        <f>ROUND(((B48/CE61)*BB61),2)</f>
        <v>357530.32</v>
      </c>
      <c r="BC48" s="195">
        <f>ROUND(((B48/CE61)*BC61),2)</f>
        <v>0</v>
      </c>
      <c r="BD48" s="195">
        <f>ROUND(((B48/CE61)*BD61),2)</f>
        <v>0</v>
      </c>
      <c r="BE48" s="195">
        <f>ROUND(((B48/CE61)*BE61),2)</f>
        <v>241372.79</v>
      </c>
      <c r="BF48" s="195">
        <f>ROUND(((B48/CE61)*BF61),2)</f>
        <v>228345.96</v>
      </c>
      <c r="BG48" s="195">
        <f>ROUND(((B48/CE61)*BG61),2)</f>
        <v>21458.99</v>
      </c>
      <c r="BH48" s="195">
        <f>ROUND(((B48/CE61)*BH61),2)</f>
        <v>0</v>
      </c>
      <c r="BI48" s="195">
        <f>ROUND(((B48/CE61)*BI61),2)</f>
        <v>0</v>
      </c>
      <c r="BJ48" s="195">
        <f>ROUND(((B48/CE61)*BJ61),2)</f>
        <v>0</v>
      </c>
      <c r="BK48" s="195">
        <f>ROUND(((B48/CE61)*BK61),2)</f>
        <v>0</v>
      </c>
      <c r="BL48" s="195">
        <f>ROUND(((B48/CE61)*BL61),2)</f>
        <v>0</v>
      </c>
      <c r="BM48" s="195">
        <f>ROUND(((B48/CE61)*BM61),2)</f>
        <v>0</v>
      </c>
      <c r="BN48" s="195">
        <f>ROUND(((B48/CE61)*BN61),2)</f>
        <v>254546.26</v>
      </c>
      <c r="BO48" s="195">
        <f>ROUND(((B48/CE61)*BO61),2)</f>
        <v>26548.54</v>
      </c>
      <c r="BP48" s="195">
        <f>ROUND(((B48/CE61)*BP61),2)</f>
        <v>0</v>
      </c>
      <c r="BQ48" s="195">
        <f>ROUND(((B48/CE61)*BQ61),2)</f>
        <v>0</v>
      </c>
      <c r="BR48" s="195">
        <f>ROUND(((B48/CE61)*BR61),2)</f>
        <v>0</v>
      </c>
      <c r="BS48" s="195">
        <f>ROUND(((B48/CE61)*BS61),2)</f>
        <v>14832.2</v>
      </c>
      <c r="BT48" s="195">
        <f>ROUND(((B48/CE61)*BT61),2)</f>
        <v>48699.47</v>
      </c>
      <c r="BU48" s="195">
        <f>ROUND(((B48/CE61)*BU61),2)</f>
        <v>0</v>
      </c>
      <c r="BV48" s="195">
        <f>ROUND(((B48/CE61)*BV61),2)</f>
        <v>0</v>
      </c>
      <c r="BW48" s="195">
        <f>ROUND(((B48/CE61)*BW61),2)</f>
        <v>37936.410000000003</v>
      </c>
      <c r="BX48" s="195">
        <f>ROUND(((B48/CE61)*BX61),2)</f>
        <v>293133.09999999998</v>
      </c>
      <c r="BY48" s="195">
        <f>ROUND(((B48/CE61)*BY61),2)</f>
        <v>134608.37</v>
      </c>
      <c r="BZ48" s="195">
        <f>ROUND(((B48/CE61)*BZ61),2)</f>
        <v>213448.86</v>
      </c>
      <c r="CA48" s="195">
        <f>ROUND(((B48/CE61)*CA61),2)</f>
        <v>0</v>
      </c>
      <c r="CB48" s="195">
        <f>ROUND(((B48/CE61)*CB61),2)</f>
        <v>0</v>
      </c>
      <c r="CC48" s="195">
        <f>ROUND(((B48/CE61)*CC61),2)</f>
        <v>208763.62</v>
      </c>
      <c r="CD48" s="195"/>
      <c r="CE48" s="195">
        <f>SUM(C48:CD48)</f>
        <v>17706396.620000001</v>
      </c>
    </row>
    <row r="49" spans="1:84" ht="13" customHeight="1" x14ac:dyDescent="0.35">
      <c r="A49" s="175" t="s">
        <v>206</v>
      </c>
      <c r="B49" s="195">
        <f>B47+B48</f>
        <v>75344336.719999999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3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3" customHeight="1" x14ac:dyDescent="0.35">
      <c r="A51" s="171" t="s">
        <v>207</v>
      </c>
      <c r="B51" s="184">
        <v>31649733.880000003</v>
      </c>
      <c r="C51" s="184">
        <v>363231.58</v>
      </c>
      <c r="D51" s="184">
        <v>0</v>
      </c>
      <c r="E51" s="184">
        <v>311385.59000000003</v>
      </c>
      <c r="F51" s="184">
        <v>134586.30276000002</v>
      </c>
      <c r="G51" s="184">
        <v>1273.3699999999999</v>
      </c>
      <c r="H51" s="184">
        <v>0</v>
      </c>
      <c r="I51" s="184">
        <v>0</v>
      </c>
      <c r="J51" s="184">
        <v>19844.337239999993</v>
      </c>
      <c r="K51" s="184">
        <v>0</v>
      </c>
      <c r="L51" s="184">
        <v>0</v>
      </c>
      <c r="M51" s="184">
        <v>48700.05</v>
      </c>
      <c r="N51" s="184">
        <v>0</v>
      </c>
      <c r="O51" s="184">
        <v>0</v>
      </c>
      <c r="P51" s="184">
        <v>2662434.65</v>
      </c>
      <c r="Q51" s="184">
        <v>86571.76</v>
      </c>
      <c r="R51" s="184">
        <v>206956.61</v>
      </c>
      <c r="S51" s="184">
        <v>250637.53</v>
      </c>
      <c r="T51" s="184">
        <v>21070.18</v>
      </c>
      <c r="U51" s="184">
        <v>43860.19</v>
      </c>
      <c r="V51" s="184">
        <v>0</v>
      </c>
      <c r="W51" s="184">
        <v>469346.94</v>
      </c>
      <c r="X51" s="184">
        <v>406.13</v>
      </c>
      <c r="Y51" s="184">
        <v>1539839.97</v>
      </c>
      <c r="Z51" s="184">
        <v>187695.33</v>
      </c>
      <c r="AA51" s="184">
        <v>73992.69</v>
      </c>
      <c r="AB51" s="184">
        <v>132733.92000000001</v>
      </c>
      <c r="AC51" s="184">
        <v>190828.85</v>
      </c>
      <c r="AD51" s="184">
        <v>0</v>
      </c>
      <c r="AE51" s="184">
        <v>76324.320000000007</v>
      </c>
      <c r="AF51" s="184">
        <v>909.06</v>
      </c>
      <c r="AG51" s="184">
        <v>150279.69</v>
      </c>
      <c r="AH51" s="184">
        <v>0</v>
      </c>
      <c r="AI51" s="184">
        <v>400680.47</v>
      </c>
      <c r="AJ51" s="184">
        <v>308679.44</v>
      </c>
      <c r="AK51" s="184">
        <v>0</v>
      </c>
      <c r="AL51" s="184">
        <v>0</v>
      </c>
      <c r="AM51" s="184">
        <v>0</v>
      </c>
      <c r="AN51" s="184">
        <v>0</v>
      </c>
      <c r="AO51" s="184">
        <v>22940.45</v>
      </c>
      <c r="AP51" s="184">
        <v>172567.77</v>
      </c>
      <c r="AQ51" s="184">
        <v>0</v>
      </c>
      <c r="AR51" s="184">
        <v>8403.24</v>
      </c>
      <c r="AS51" s="184">
        <v>0</v>
      </c>
      <c r="AT51" s="184">
        <v>0</v>
      </c>
      <c r="AU51" s="184">
        <v>0</v>
      </c>
      <c r="AV51" s="184">
        <v>8591.98</v>
      </c>
      <c r="AW51" s="184">
        <v>0</v>
      </c>
      <c r="AX51" s="184">
        <v>0</v>
      </c>
      <c r="AY51" s="184">
        <v>84821.14</v>
      </c>
      <c r="AZ51" s="184">
        <v>0</v>
      </c>
      <c r="BA51" s="184">
        <v>0</v>
      </c>
      <c r="BB51" s="184">
        <v>1021.09</v>
      </c>
      <c r="BC51" s="184">
        <v>0</v>
      </c>
      <c r="BD51" s="184">
        <v>0</v>
      </c>
      <c r="BE51" s="184">
        <v>527448.92000000004</v>
      </c>
      <c r="BF51" s="184">
        <v>237851.83</v>
      </c>
      <c r="BG51" s="184">
        <v>7940.7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19004765.670000002</v>
      </c>
      <c r="BO51" s="184">
        <v>0</v>
      </c>
      <c r="BP51" s="184">
        <v>0</v>
      </c>
      <c r="BQ51" s="184">
        <v>0</v>
      </c>
      <c r="BR51" s="184">
        <v>0</v>
      </c>
      <c r="BS51" s="184">
        <v>2374.0100000000002</v>
      </c>
      <c r="BT51" s="184">
        <v>0</v>
      </c>
      <c r="BU51" s="184">
        <v>0</v>
      </c>
      <c r="BV51" s="184">
        <v>0</v>
      </c>
      <c r="BW51" s="184">
        <v>423.48</v>
      </c>
      <c r="BX51" s="184">
        <v>17441.3</v>
      </c>
      <c r="BY51" s="184">
        <v>594754.97</v>
      </c>
      <c r="BZ51" s="184">
        <v>1044.98</v>
      </c>
      <c r="CA51" s="184">
        <v>0</v>
      </c>
      <c r="CB51" s="184">
        <v>0</v>
      </c>
      <c r="CC51" s="184">
        <f>3275073.39</f>
        <v>3275073.39</v>
      </c>
      <c r="CD51" s="195"/>
      <c r="CE51" s="195">
        <f>SUM(C51:CD51)</f>
        <v>31649733.880000003</v>
      </c>
    </row>
    <row r="52" spans="1:84" ht="13" customHeight="1" x14ac:dyDescent="0.35">
      <c r="A52" s="171" t="s">
        <v>208</v>
      </c>
      <c r="B52" s="184">
        <v>16263664.43</v>
      </c>
      <c r="C52" s="195">
        <f>ROUND((B52/(CE76+CF76)*C76),2)</f>
        <v>827440.96</v>
      </c>
      <c r="D52" s="195">
        <f>ROUND((B52/(CE76+CF76)*D76),2)</f>
        <v>0</v>
      </c>
      <c r="E52" s="195">
        <f>ROUND((B52/(CE76+CF76)*E76),2)</f>
        <v>2584250.15</v>
      </c>
      <c r="F52" s="195">
        <f>ROUND((B52/(CE76+CF76)*F76),2)</f>
        <v>746156.97</v>
      </c>
      <c r="G52" s="195">
        <f>ROUND((B52/(CE76+CF76)*G76),2)</f>
        <v>290824.09999999998</v>
      </c>
      <c r="H52" s="195">
        <f>ROUND((B52/(CE76+CF76)*H76),2)</f>
        <v>164120.26</v>
      </c>
      <c r="I52" s="195">
        <f>ROUND((B52/(CE76+CF76)*I76),2)</f>
        <v>0</v>
      </c>
      <c r="J52" s="195">
        <f>ROUND((B52/(CE76+CF76)*J76),2)</f>
        <v>110018.56</v>
      </c>
      <c r="K52" s="195">
        <f>ROUND((B52/(CE76+CF76)*K76),2)</f>
        <v>0</v>
      </c>
      <c r="L52" s="195">
        <f>ROUND((B52/(CE76+CF76)*L76),2)</f>
        <v>0</v>
      </c>
      <c r="M52" s="195">
        <f>ROUND((B52/(CE76+CF76)*M76),2)</f>
        <v>0</v>
      </c>
      <c r="N52" s="195">
        <f>ROUND((B52/(CE76+CF76)*N76),2)</f>
        <v>0</v>
      </c>
      <c r="O52" s="195">
        <f>ROUND((B52/(CE76+CF76)*O76),2)</f>
        <v>0</v>
      </c>
      <c r="P52" s="195">
        <f>ROUND((B52/(CE76+CF76)*P76),2)</f>
        <v>806628.44</v>
      </c>
      <c r="Q52" s="195">
        <f>ROUND((B52/(CE76+CF76)*Q76),2)</f>
        <v>163304.66</v>
      </c>
      <c r="R52" s="195">
        <f>ROUND((B52/(CE76+CF76)*R76),2)</f>
        <v>19380.27</v>
      </c>
      <c r="S52" s="195">
        <f>ROUND((B52/(CE76+CF76)*S76),2)</f>
        <v>381493.45</v>
      </c>
      <c r="T52" s="195">
        <f>ROUND((B52/(CE76+CF76)*T76),2)</f>
        <v>2093.02</v>
      </c>
      <c r="U52" s="195">
        <f>ROUND((B52/(CE76+CF76)*U76),2)</f>
        <v>310633.3</v>
      </c>
      <c r="V52" s="195">
        <f>ROUND((B52/(CE76+CF76)*V76),2)</f>
        <v>11684.47</v>
      </c>
      <c r="W52" s="195">
        <f>ROUND((B52/(CE76+CF76)*W76),2)</f>
        <v>38430.559999999998</v>
      </c>
      <c r="X52" s="195">
        <f>ROUND((B52/(CE76+CF76)*X76),2)</f>
        <v>49648.42</v>
      </c>
      <c r="Y52" s="195">
        <f>ROUND((B52/(CE76+CF76)*Y76),2)</f>
        <v>231594.61</v>
      </c>
      <c r="Z52" s="195">
        <f>ROUND((B52/(CE76+CF76)*Z76),2)</f>
        <v>167772.04</v>
      </c>
      <c r="AA52" s="195">
        <f>ROUND((B52/(CE76+CF76)*AA76),2)</f>
        <v>54058.73</v>
      </c>
      <c r="AB52" s="195">
        <f>ROUND((B52/(CE76+CF76)*AB76),2)</f>
        <v>257473.4</v>
      </c>
      <c r="AC52" s="195">
        <f>ROUND((B52/(CE76+CF76)*AC76),2)</f>
        <v>32425.17</v>
      </c>
      <c r="AD52" s="195">
        <f>ROUND((B52/(CE76+CF76)*AD76),2)</f>
        <v>6060.16</v>
      </c>
      <c r="AE52" s="195">
        <f>ROUND((B52/(CE76+CF76)*AE76),2)</f>
        <v>19608.189999999999</v>
      </c>
      <c r="AF52" s="195">
        <f>ROUND((B52/(CE76+CF76)*AF76),2)</f>
        <v>85101.94</v>
      </c>
      <c r="AG52" s="195">
        <f>ROUND((B52/(CE76+CF76)*AG76),2)</f>
        <v>372058.05</v>
      </c>
      <c r="AH52" s="195">
        <f>ROUND((B52/(CE76+CF76)*AH76),2)</f>
        <v>0</v>
      </c>
      <c r="AI52" s="195">
        <f>ROUND((B52/(CE76+CF76)*AI76),2)</f>
        <v>424255.53</v>
      </c>
      <c r="AJ52" s="195">
        <f>ROUND((B52/(CE76+CF76)*AJ76),2)</f>
        <v>0</v>
      </c>
      <c r="AK52" s="195">
        <f>ROUND((B52/(CE76+CF76)*AK76),2)</f>
        <v>0</v>
      </c>
      <c r="AL52" s="195">
        <f>ROUND((B52/(CE76+CF76)*AL76),2)</f>
        <v>0</v>
      </c>
      <c r="AM52" s="195">
        <f>ROUND((B52/(CE76+CF76)*AM76),2)</f>
        <v>0</v>
      </c>
      <c r="AN52" s="195">
        <f>ROUND((B52/(CE76+CF76)*AN76),2)</f>
        <v>0</v>
      </c>
      <c r="AO52" s="195">
        <f>ROUND((B52/(CE76+CF76)*AO76),2)</f>
        <v>89574.51</v>
      </c>
      <c r="AP52" s="195">
        <f>ROUND((B52/(CE76+CF76)*AP76),2)</f>
        <v>0</v>
      </c>
      <c r="AQ52" s="195">
        <f>ROUND((B52/(CE76+CF76)*AQ76),2)</f>
        <v>0</v>
      </c>
      <c r="AR52" s="195">
        <f>ROUND((B52/(CE76+CF76)*AR76),2)</f>
        <v>0</v>
      </c>
      <c r="AS52" s="195">
        <f>ROUND((B52/(CE76+CF76)*AS76),2)</f>
        <v>0</v>
      </c>
      <c r="AT52" s="195">
        <f>ROUND((B52/(CE76+CF76)*AT76),2)</f>
        <v>0</v>
      </c>
      <c r="AU52" s="195">
        <f>ROUND((B52/(CE76+CF76)*AU76),2)</f>
        <v>0</v>
      </c>
      <c r="AV52" s="195">
        <f>ROUND((B52/(CE76+CF76)*AV76),2)</f>
        <v>11011.84</v>
      </c>
      <c r="AW52" s="195">
        <f>ROUND((B52/(CE76+CF76)*AW76),2)</f>
        <v>0</v>
      </c>
      <c r="AX52" s="195">
        <f>ROUND((B52/(CE76+CF76)*AX76),2)</f>
        <v>0</v>
      </c>
      <c r="AY52" s="195">
        <f>ROUND((B52/(CE76+CF76)*AY76),2)</f>
        <v>378853.49</v>
      </c>
      <c r="AZ52" s="195">
        <f>ROUND((B52/(CE76+CF76)*AZ76),2)</f>
        <v>0</v>
      </c>
      <c r="BA52" s="195">
        <f>ROUND((B52/(CE76+CF76)*BA76),2)</f>
        <v>0</v>
      </c>
      <c r="BB52" s="195">
        <f>ROUND((B52/(CE76+CF76)*BB76),2)</f>
        <v>0</v>
      </c>
      <c r="BC52" s="195">
        <f>ROUND((B52/(CE76+CF76)*BC76),2)</f>
        <v>0</v>
      </c>
      <c r="BD52" s="195">
        <f>ROUND((B52/(CE76+CF76)*BD76),2)</f>
        <v>148104.28</v>
      </c>
      <c r="BE52" s="195">
        <f>ROUND((B52/(CE76+CF76)*BE76),2)</f>
        <v>6034823.3600000003</v>
      </c>
      <c r="BF52" s="195">
        <f>ROUND((B52/(CE76+CF76)*BF76),2)</f>
        <v>415714.53</v>
      </c>
      <c r="BG52" s="195">
        <f>ROUND((B52/(CE76+CF76)*BG76),2)</f>
        <v>53614.99</v>
      </c>
      <c r="BH52" s="195">
        <f>ROUND((B52/(CE76+CF76)*BH76),2)</f>
        <v>58452.32</v>
      </c>
      <c r="BI52" s="195">
        <f>ROUND((B52/(CE76+CF76)*BI76),2)</f>
        <v>0</v>
      </c>
      <c r="BJ52" s="195">
        <f>ROUND((B52/(CE76+CF76)*BJ76),2)</f>
        <v>0</v>
      </c>
      <c r="BK52" s="195">
        <f>ROUND((B52/(CE76+CF76)*BK76),2)</f>
        <v>0</v>
      </c>
      <c r="BL52" s="195">
        <f>ROUND((B52/(CE76+CF76)*BL76),2)</f>
        <v>90408.38</v>
      </c>
      <c r="BM52" s="195">
        <f>ROUND((B52/(CE76+CF76)*BM76),2)</f>
        <v>0</v>
      </c>
      <c r="BN52" s="195">
        <f>ROUND((B52/(CE76+CF76)*BN76),2)</f>
        <v>197113.13</v>
      </c>
      <c r="BO52" s="195">
        <f>ROUND((B52/(CE76+CF76)*BO76),2)</f>
        <v>0</v>
      </c>
      <c r="BP52" s="195">
        <f>ROUND((B52/(CE76+CF76)*BP76),2)</f>
        <v>0</v>
      </c>
      <c r="BQ52" s="195">
        <f>ROUND((B52/(CE76+CF76)*BQ76),2)</f>
        <v>0</v>
      </c>
      <c r="BR52" s="195">
        <f>ROUND((B52/(CE76+CF76)*BR76),2)</f>
        <v>55289.06</v>
      </c>
      <c r="BS52" s="195">
        <f>ROUND((B52/(CE76+CF76)*BS76),2)</f>
        <v>32461.68</v>
      </c>
      <c r="BT52" s="195">
        <f>ROUND((B52/(CE76+CF76)*BT76),2)</f>
        <v>26486.46</v>
      </c>
      <c r="BU52" s="195">
        <f>ROUND((B52/(CE76+CF76)*BU76),2)</f>
        <v>31951.25</v>
      </c>
      <c r="BV52" s="195">
        <f>ROUND((B52/(CE76+CF76)*BV76),2)</f>
        <v>150147.72</v>
      </c>
      <c r="BW52" s="195">
        <f>ROUND((B52/(CE76+CF76)*BW76),2)</f>
        <v>32891.97</v>
      </c>
      <c r="BX52" s="195">
        <f>ROUND((B52/(CE76+CF76)*BX76),2)</f>
        <v>22017.34</v>
      </c>
      <c r="BY52" s="195">
        <f>ROUND((B52/(CE76+CF76)*BY76),2)</f>
        <v>85682.89</v>
      </c>
      <c r="BZ52" s="195">
        <f>ROUND((B52/(CE76+CF76)*BZ76),2)</f>
        <v>0</v>
      </c>
      <c r="CA52" s="195">
        <f>ROUND((B52/(CE76+CF76)*CA76),2)</f>
        <v>187938.9</v>
      </c>
      <c r="CB52" s="195">
        <f>ROUND((B52/(CE76+CF76)*CB76),2)</f>
        <v>0</v>
      </c>
      <c r="CC52" s="195">
        <f>ROUND((B52/(CE76+CF76)*CC76),2)</f>
        <v>4610.9399999999996</v>
      </c>
      <c r="CD52" s="195"/>
      <c r="CE52" s="195">
        <f>SUM(C52:CD52)</f>
        <v>16263664.450000005</v>
      </c>
    </row>
    <row r="53" spans="1:84" ht="13" customHeight="1" x14ac:dyDescent="0.35">
      <c r="A53" s="175" t="s">
        <v>206</v>
      </c>
      <c r="B53" s="195">
        <f>B51+B52</f>
        <v>47913398.310000002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3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3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3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1192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3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3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217</v>
      </c>
      <c r="W58" s="170" t="s">
        <v>217</v>
      </c>
      <c r="X58" s="170" t="s">
        <v>217</v>
      </c>
      <c r="Y58" s="170" t="s">
        <v>217</v>
      </c>
      <c r="Z58" s="170" t="s">
        <v>217</v>
      </c>
      <c r="AA58" s="170" t="s">
        <v>217</v>
      </c>
      <c r="AB58" s="247" t="s">
        <v>221</v>
      </c>
      <c r="AC58" s="170" t="s">
        <v>217</v>
      </c>
      <c r="AD58" s="170" t="s">
        <v>225</v>
      </c>
      <c r="AE58" s="170" t="s">
        <v>217</v>
      </c>
      <c r="AF58" s="170" t="s">
        <v>227</v>
      </c>
      <c r="AG58" s="170" t="s">
        <v>227</v>
      </c>
      <c r="AH58" s="170" t="s">
        <v>228</v>
      </c>
      <c r="AI58" s="170" t="s">
        <v>227</v>
      </c>
      <c r="AJ58" s="170" t="s">
        <v>227</v>
      </c>
      <c r="AK58" s="170" t="s">
        <v>225</v>
      </c>
      <c r="AL58" s="170" t="s">
        <v>225</v>
      </c>
      <c r="AM58" s="170" t="s">
        <v>225</v>
      </c>
      <c r="AN58" s="170" t="s">
        <v>217</v>
      </c>
      <c r="AO58" s="170" t="s">
        <v>226</v>
      </c>
      <c r="AP58" s="170" t="s">
        <v>227</v>
      </c>
      <c r="AQ58" s="170" t="s">
        <v>228</v>
      </c>
      <c r="AR58" s="170" t="s">
        <v>227</v>
      </c>
      <c r="AS58" s="170" t="s">
        <v>225</v>
      </c>
      <c r="AT58" s="170" t="s">
        <v>1210</v>
      </c>
      <c r="AU58" s="170" t="s">
        <v>227</v>
      </c>
      <c r="AV58" s="247" t="s">
        <v>221</v>
      </c>
      <c r="AW58" s="247" t="s">
        <v>221</v>
      </c>
      <c r="AX58" s="247" t="s">
        <v>221</v>
      </c>
      <c r="AY58" s="170" t="s">
        <v>229</v>
      </c>
      <c r="AZ58" s="170" t="s">
        <v>229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230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3" customHeight="1" x14ac:dyDescent="0.35">
      <c r="A59" s="171" t="s">
        <v>231</v>
      </c>
      <c r="B59" s="175"/>
      <c r="C59" s="184">
        <v>16700</v>
      </c>
      <c r="D59" s="184">
        <v>6420</v>
      </c>
      <c r="E59" s="184">
        <v>55288</v>
      </c>
      <c r="F59" s="184">
        <v>4545</v>
      </c>
      <c r="G59" s="184">
        <v>3887</v>
      </c>
      <c r="H59" s="184">
        <v>0</v>
      </c>
      <c r="I59" s="184">
        <v>0</v>
      </c>
      <c r="J59" s="184">
        <v>2704</v>
      </c>
      <c r="K59" s="184">
        <v>0</v>
      </c>
      <c r="L59" s="184">
        <v>0</v>
      </c>
      <c r="M59" s="184">
        <v>5193</v>
      </c>
      <c r="N59" s="184">
        <v>38431</v>
      </c>
      <c r="O59" s="184">
        <v>1798</v>
      </c>
      <c r="P59" s="185">
        <v>1302944</v>
      </c>
      <c r="Q59" s="185">
        <v>754773</v>
      </c>
      <c r="R59" s="185">
        <v>2359417</v>
      </c>
      <c r="S59" s="248"/>
      <c r="T59" s="248"/>
      <c r="U59" s="224">
        <v>998097</v>
      </c>
      <c r="V59" s="185">
        <v>47146</v>
      </c>
      <c r="W59" s="185">
        <v>7565</v>
      </c>
      <c r="X59" s="185">
        <v>47273</v>
      </c>
      <c r="Y59" s="185">
        <v>124948</v>
      </c>
      <c r="Z59" s="185">
        <v>6934</v>
      </c>
      <c r="AA59" s="185">
        <v>2147</v>
      </c>
      <c r="AB59" s="248"/>
      <c r="AC59" s="185">
        <v>96739</v>
      </c>
      <c r="AD59" s="185">
        <v>2532</v>
      </c>
      <c r="AE59" s="185">
        <v>193911</v>
      </c>
      <c r="AF59" s="185">
        <v>9031.4699999999993</v>
      </c>
      <c r="AG59" s="185">
        <v>67246</v>
      </c>
      <c r="AH59" s="185">
        <v>0</v>
      </c>
      <c r="AI59" s="185">
        <v>32650</v>
      </c>
      <c r="AJ59" s="185">
        <v>182432</v>
      </c>
      <c r="AK59" s="185">
        <v>0</v>
      </c>
      <c r="AL59" s="185">
        <v>0</v>
      </c>
      <c r="AM59" s="185">
        <v>0</v>
      </c>
      <c r="AN59" s="185">
        <v>0</v>
      </c>
      <c r="AO59" s="185">
        <v>27490</v>
      </c>
      <c r="AP59" s="185">
        <v>124811</v>
      </c>
      <c r="AQ59" s="185">
        <v>0</v>
      </c>
      <c r="AR59" s="185">
        <v>104897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275976</v>
      </c>
      <c r="AZ59" s="185">
        <v>0</v>
      </c>
      <c r="BA59" s="248"/>
      <c r="BB59" s="248"/>
      <c r="BC59" s="248"/>
      <c r="BD59" s="248"/>
      <c r="BE59" s="185">
        <v>846278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3" customHeight="1" x14ac:dyDescent="0.35">
      <c r="A60" s="250" t="s">
        <v>232</v>
      </c>
      <c r="B60" s="175"/>
      <c r="C60" s="186">
        <v>168.21642145985206</v>
      </c>
      <c r="D60" s="187">
        <v>43.055123835640295</v>
      </c>
      <c r="E60" s="187">
        <v>413.43620887557699</v>
      </c>
      <c r="F60" s="223">
        <v>88.524620734542893</v>
      </c>
      <c r="G60" s="187">
        <v>20.538478085891285</v>
      </c>
      <c r="H60" s="187">
        <v>0</v>
      </c>
      <c r="I60" s="187">
        <v>0</v>
      </c>
      <c r="J60" s="223">
        <v>13.052683608019226</v>
      </c>
      <c r="K60" s="187">
        <v>0</v>
      </c>
      <c r="L60" s="187">
        <v>0</v>
      </c>
      <c r="M60" s="187">
        <v>36.851186365305374</v>
      </c>
      <c r="N60" s="187">
        <v>11.021130353338977</v>
      </c>
      <c r="O60" s="187">
        <v>0</v>
      </c>
      <c r="P60" s="221">
        <v>107.91808956671352</v>
      </c>
      <c r="Q60" s="221">
        <v>28.766172052012873</v>
      </c>
      <c r="R60" s="221">
        <v>7.385100841253692</v>
      </c>
      <c r="S60" s="221">
        <v>34.660280581915657</v>
      </c>
      <c r="T60" s="221">
        <v>26.918422503975592</v>
      </c>
      <c r="U60" s="221">
        <v>82.173919726569082</v>
      </c>
      <c r="V60" s="221">
        <v>11.288569615252543</v>
      </c>
      <c r="W60" s="221">
        <v>6.7693142005758418</v>
      </c>
      <c r="X60" s="221">
        <v>15.461452580726981</v>
      </c>
      <c r="Y60" s="221">
        <v>123.79599509588977</v>
      </c>
      <c r="Z60" s="221">
        <v>8.6627971476912471</v>
      </c>
      <c r="AA60" s="221">
        <v>3.3913705500713269</v>
      </c>
      <c r="AB60" s="221">
        <v>86.918810228788075</v>
      </c>
      <c r="AC60" s="221">
        <v>56.349575768108316</v>
      </c>
      <c r="AD60" s="221">
        <v>0</v>
      </c>
      <c r="AE60" s="221">
        <v>69.873651481310816</v>
      </c>
      <c r="AF60" s="221">
        <v>11.250888771205073</v>
      </c>
      <c r="AG60" s="221">
        <v>165.5712132998851</v>
      </c>
      <c r="AH60" s="221">
        <v>0</v>
      </c>
      <c r="AI60" s="221">
        <v>56.079245577306104</v>
      </c>
      <c r="AJ60" s="221">
        <v>313.35720123191567</v>
      </c>
      <c r="AK60" s="221">
        <v>0</v>
      </c>
      <c r="AL60" s="221">
        <v>0</v>
      </c>
      <c r="AM60" s="221">
        <v>0</v>
      </c>
      <c r="AN60" s="221">
        <v>0</v>
      </c>
      <c r="AO60" s="221">
        <v>11.19987352386674</v>
      </c>
      <c r="AP60" s="221">
        <v>159.99588890791134</v>
      </c>
      <c r="AQ60" s="221">
        <v>0</v>
      </c>
      <c r="AR60" s="221">
        <v>167.22243976606106</v>
      </c>
      <c r="AS60" s="221">
        <v>0</v>
      </c>
      <c r="AT60" s="221">
        <v>0</v>
      </c>
      <c r="AU60" s="221">
        <v>0</v>
      </c>
      <c r="AV60" s="221">
        <v>4.4991823896344032</v>
      </c>
      <c r="AW60" s="221">
        <v>0</v>
      </c>
      <c r="AX60" s="221">
        <v>0</v>
      </c>
      <c r="AY60" s="221">
        <v>77.798124044629574</v>
      </c>
      <c r="AZ60" s="221">
        <v>0</v>
      </c>
      <c r="BA60" s="221">
        <v>0</v>
      </c>
      <c r="BB60" s="221">
        <v>54.54933332046442</v>
      </c>
      <c r="BC60" s="221">
        <v>0</v>
      </c>
      <c r="BD60" s="221">
        <v>0</v>
      </c>
      <c r="BE60" s="221">
        <v>58.378813424820237</v>
      </c>
      <c r="BF60" s="221">
        <v>91.329815880349145</v>
      </c>
      <c r="BG60" s="221">
        <v>8.1657567958712125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10.985281665376705</v>
      </c>
      <c r="BO60" s="221">
        <v>6.6047371279321636</v>
      </c>
      <c r="BP60" s="221">
        <v>0</v>
      </c>
      <c r="BQ60" s="221">
        <v>0</v>
      </c>
      <c r="BR60" s="221">
        <v>0</v>
      </c>
      <c r="BS60" s="221">
        <v>4.6759444135804085</v>
      </c>
      <c r="BT60" s="221">
        <v>9.1599811416420014</v>
      </c>
      <c r="BU60" s="221">
        <v>0</v>
      </c>
      <c r="BV60" s="221">
        <v>0</v>
      </c>
      <c r="BW60" s="221">
        <v>5.9685157070213366</v>
      </c>
      <c r="BX60" s="221">
        <v>59.725332582575874</v>
      </c>
      <c r="BY60" s="221">
        <v>18.232236691964289</v>
      </c>
      <c r="BZ60" s="221">
        <v>27.748768605861684</v>
      </c>
      <c r="CA60" s="221">
        <v>0</v>
      </c>
      <c r="CB60" s="221">
        <v>0</v>
      </c>
      <c r="CC60" s="221">
        <v>40.89734045247782</v>
      </c>
      <c r="CD60" s="249" t="s">
        <v>221</v>
      </c>
      <c r="CE60" s="251">
        <f t="shared" ref="CE60:CE70" si="0">SUM(C60:CD60)</f>
        <v>2828.4252905813751</v>
      </c>
    </row>
    <row r="61" spans="1:84" ht="13" customHeight="1" x14ac:dyDescent="0.35">
      <c r="A61" s="171" t="s">
        <v>233</v>
      </c>
      <c r="B61" s="175"/>
      <c r="C61" s="184">
        <v>21698118.969999999</v>
      </c>
      <c r="D61" s="184">
        <v>4216087.2300000004</v>
      </c>
      <c r="E61" s="184">
        <v>37623897.840000004</v>
      </c>
      <c r="F61" s="185">
        <v>11666320.61427</v>
      </c>
      <c r="G61" s="184">
        <v>1822352.44</v>
      </c>
      <c r="H61" s="184">
        <v>0</v>
      </c>
      <c r="I61" s="185">
        <v>0</v>
      </c>
      <c r="J61" s="185">
        <v>1720163.1657299993</v>
      </c>
      <c r="K61" s="185">
        <v>0</v>
      </c>
      <c r="L61" s="185">
        <v>0</v>
      </c>
      <c r="M61" s="184">
        <v>3561916.18</v>
      </c>
      <c r="N61" s="184">
        <v>4455411.66</v>
      </c>
      <c r="O61" s="184">
        <v>0</v>
      </c>
      <c r="P61" s="185">
        <v>10833968.640000001</v>
      </c>
      <c r="Q61" s="185">
        <v>3187451.33</v>
      </c>
      <c r="R61" s="185">
        <v>449091.11</v>
      </c>
      <c r="S61" s="185">
        <v>1891563.35</v>
      </c>
      <c r="T61" s="185">
        <v>3290379.8</v>
      </c>
      <c r="U61" s="185">
        <v>5937263.75</v>
      </c>
      <c r="V61" s="185">
        <v>625274.91</v>
      </c>
      <c r="W61" s="185">
        <v>734472.68</v>
      </c>
      <c r="X61" s="185">
        <v>1598720.58</v>
      </c>
      <c r="Y61" s="185">
        <v>12546651.939999999</v>
      </c>
      <c r="Z61" s="185">
        <v>918479.68</v>
      </c>
      <c r="AA61" s="185">
        <v>397525.85</v>
      </c>
      <c r="AB61" s="185">
        <v>9228837.8399999999</v>
      </c>
      <c r="AC61" s="185">
        <v>5325019.0999999996</v>
      </c>
      <c r="AD61" s="185">
        <v>0</v>
      </c>
      <c r="AE61" s="185">
        <v>6865254.0599999996</v>
      </c>
      <c r="AF61" s="185">
        <v>1931674.99</v>
      </c>
      <c r="AG61" s="185">
        <v>21295860.010000002</v>
      </c>
      <c r="AH61" s="185">
        <v>0</v>
      </c>
      <c r="AI61" s="185">
        <v>6077120.54</v>
      </c>
      <c r="AJ61" s="185">
        <v>43159479.5</v>
      </c>
      <c r="AK61" s="185">
        <v>0</v>
      </c>
      <c r="AL61" s="185">
        <v>0</v>
      </c>
      <c r="AM61" s="185">
        <v>0</v>
      </c>
      <c r="AN61" s="185">
        <v>0</v>
      </c>
      <c r="AO61" s="185">
        <v>1219184.52</v>
      </c>
      <c r="AP61" s="185">
        <v>18829195.920000002</v>
      </c>
      <c r="AQ61" s="185">
        <v>0</v>
      </c>
      <c r="AR61" s="185">
        <v>16966811.079999998</v>
      </c>
      <c r="AS61" s="185">
        <v>0</v>
      </c>
      <c r="AT61" s="185">
        <v>0</v>
      </c>
      <c r="AU61" s="185">
        <v>0</v>
      </c>
      <c r="AV61" s="185">
        <v>413067.11</v>
      </c>
      <c r="AW61" s="185">
        <v>0</v>
      </c>
      <c r="AX61" s="185">
        <v>0</v>
      </c>
      <c r="AY61" s="185">
        <v>3762322.75</v>
      </c>
      <c r="AZ61" s="185">
        <v>0</v>
      </c>
      <c r="BA61" s="185">
        <v>0</v>
      </c>
      <c r="BB61" s="185">
        <v>6046461.9800000004</v>
      </c>
      <c r="BC61" s="185">
        <v>0</v>
      </c>
      <c r="BD61" s="185">
        <v>0</v>
      </c>
      <c r="BE61" s="185">
        <v>4082035.37</v>
      </c>
      <c r="BF61" s="185">
        <v>3861729.01</v>
      </c>
      <c r="BG61" s="185">
        <v>362909.01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4304821.76</v>
      </c>
      <c r="BO61" s="185">
        <v>448982.24</v>
      </c>
      <c r="BP61" s="185">
        <v>0</v>
      </c>
      <c r="BQ61" s="185">
        <v>0</v>
      </c>
      <c r="BR61" s="185">
        <v>0</v>
      </c>
      <c r="BS61" s="185">
        <v>250838.38</v>
      </c>
      <c r="BT61" s="185">
        <v>823593.14</v>
      </c>
      <c r="BU61" s="185">
        <v>0</v>
      </c>
      <c r="BV61" s="185">
        <v>0</v>
      </c>
      <c r="BW61" s="185">
        <v>641570.9</v>
      </c>
      <c r="BX61" s="185">
        <v>4957392.58</v>
      </c>
      <c r="BY61" s="185">
        <v>2276462.52</v>
      </c>
      <c r="BZ61" s="185">
        <v>3609793.03</v>
      </c>
      <c r="CA61" s="185">
        <v>0</v>
      </c>
      <c r="CB61" s="185">
        <v>0</v>
      </c>
      <c r="CC61" s="185">
        <v>3530557.3600000003</v>
      </c>
      <c r="CD61" s="249" t="s">
        <v>221</v>
      </c>
      <c r="CE61" s="195">
        <f t="shared" si="0"/>
        <v>299446086.4199999</v>
      </c>
      <c r="CF61" s="252"/>
    </row>
    <row r="62" spans="1:84" ht="13" customHeight="1" x14ac:dyDescent="0.35">
      <c r="A62" s="171" t="s">
        <v>3</v>
      </c>
      <c r="B62" s="175"/>
      <c r="C62" s="195">
        <f t="shared" ref="C62:AH62" si="1">ROUND(C47+C48,2)</f>
        <v>4706575.5599999996</v>
      </c>
      <c r="D62" s="195">
        <f t="shared" si="1"/>
        <v>1221384.26</v>
      </c>
      <c r="E62" s="195">
        <f t="shared" si="1"/>
        <v>10772857.640000001</v>
      </c>
      <c r="F62" s="195">
        <f t="shared" si="1"/>
        <v>2826982.35</v>
      </c>
      <c r="G62" s="195">
        <f t="shared" si="1"/>
        <v>553628.77</v>
      </c>
      <c r="H62" s="195">
        <f t="shared" si="1"/>
        <v>0</v>
      </c>
      <c r="I62" s="195">
        <f t="shared" si="1"/>
        <v>0</v>
      </c>
      <c r="J62" s="195">
        <f t="shared" si="1"/>
        <v>416829.87</v>
      </c>
      <c r="K62" s="195">
        <f t="shared" si="1"/>
        <v>0</v>
      </c>
      <c r="L62" s="195">
        <f t="shared" si="1"/>
        <v>0</v>
      </c>
      <c r="M62" s="195">
        <f t="shared" si="1"/>
        <v>995260.61</v>
      </c>
      <c r="N62" s="195">
        <f t="shared" si="1"/>
        <v>783370.43</v>
      </c>
      <c r="O62" s="195">
        <f t="shared" si="1"/>
        <v>0</v>
      </c>
      <c r="P62" s="195">
        <f t="shared" si="1"/>
        <v>2882672.22</v>
      </c>
      <c r="Q62" s="195">
        <f t="shared" si="1"/>
        <v>846656.7</v>
      </c>
      <c r="R62" s="195">
        <f t="shared" si="1"/>
        <v>146468.25</v>
      </c>
      <c r="S62" s="195">
        <f t="shared" si="1"/>
        <v>657904.76</v>
      </c>
      <c r="T62" s="195">
        <f t="shared" si="1"/>
        <v>799809.09</v>
      </c>
      <c r="U62" s="195">
        <f t="shared" si="1"/>
        <v>2049276.82</v>
      </c>
      <c r="V62" s="195">
        <f t="shared" si="1"/>
        <v>250744.39</v>
      </c>
      <c r="W62" s="195">
        <f t="shared" si="1"/>
        <v>224933.38</v>
      </c>
      <c r="X62" s="195">
        <f t="shared" si="1"/>
        <v>416827.08</v>
      </c>
      <c r="Y62" s="195">
        <f t="shared" si="1"/>
        <v>3083140.64</v>
      </c>
      <c r="Z62" s="195">
        <f t="shared" si="1"/>
        <v>248814.07999999999</v>
      </c>
      <c r="AA62" s="195">
        <f t="shared" si="1"/>
        <v>106683.64</v>
      </c>
      <c r="AB62" s="195">
        <f t="shared" si="1"/>
        <v>-50821.42</v>
      </c>
      <c r="AC62" s="195">
        <f t="shared" si="1"/>
        <v>1420344.19</v>
      </c>
      <c r="AD62" s="195">
        <f t="shared" si="1"/>
        <v>0</v>
      </c>
      <c r="AE62" s="195">
        <f t="shared" si="1"/>
        <v>1782535.37</v>
      </c>
      <c r="AF62" s="195">
        <f t="shared" si="1"/>
        <v>431383.49</v>
      </c>
      <c r="AG62" s="195">
        <f t="shared" si="1"/>
        <v>5113958.88</v>
      </c>
      <c r="AH62" s="195">
        <f t="shared" si="1"/>
        <v>0</v>
      </c>
      <c r="AI62" s="195">
        <f t="shared" ref="AI62:BN62" si="2">ROUND(AI47+AI48,2)</f>
        <v>1622146.34</v>
      </c>
      <c r="AJ62" s="195">
        <f t="shared" si="2"/>
        <v>10390038.970000001</v>
      </c>
      <c r="AK62" s="195">
        <f t="shared" si="2"/>
        <v>0</v>
      </c>
      <c r="AL62" s="195">
        <f t="shared" si="2"/>
        <v>0</v>
      </c>
      <c r="AM62" s="195">
        <f t="shared" si="2"/>
        <v>0</v>
      </c>
      <c r="AN62" s="195">
        <f t="shared" si="2"/>
        <v>0</v>
      </c>
      <c r="AO62" s="195">
        <f t="shared" si="2"/>
        <v>332660</v>
      </c>
      <c r="AP62" s="195">
        <f t="shared" si="2"/>
        <v>5490489.4400000004</v>
      </c>
      <c r="AQ62" s="195">
        <f t="shared" si="2"/>
        <v>0</v>
      </c>
      <c r="AR62" s="195">
        <f t="shared" si="2"/>
        <v>4418814.38</v>
      </c>
      <c r="AS62" s="195">
        <f t="shared" si="2"/>
        <v>0</v>
      </c>
      <c r="AT62" s="195">
        <f t="shared" si="2"/>
        <v>0</v>
      </c>
      <c r="AU62" s="195">
        <f t="shared" si="2"/>
        <v>0</v>
      </c>
      <c r="AV62" s="195">
        <f t="shared" si="2"/>
        <v>126940.1</v>
      </c>
      <c r="AW62" s="195">
        <f t="shared" si="2"/>
        <v>0</v>
      </c>
      <c r="AX62" s="195">
        <f t="shared" si="2"/>
        <v>0</v>
      </c>
      <c r="AY62" s="195">
        <f t="shared" si="2"/>
        <v>1272908.1599999999</v>
      </c>
      <c r="AZ62" s="195">
        <f t="shared" si="2"/>
        <v>0</v>
      </c>
      <c r="BA62" s="195">
        <f t="shared" si="2"/>
        <v>0</v>
      </c>
      <c r="BB62" s="195">
        <f t="shared" si="2"/>
        <v>1495034.63</v>
      </c>
      <c r="BC62" s="195">
        <f t="shared" si="2"/>
        <v>0</v>
      </c>
      <c r="BD62" s="195">
        <f t="shared" si="2"/>
        <v>0</v>
      </c>
      <c r="BE62" s="195">
        <f t="shared" si="2"/>
        <v>1055917.42</v>
      </c>
      <c r="BF62" s="195">
        <f t="shared" si="2"/>
        <v>1527388.84</v>
      </c>
      <c r="BG62" s="195">
        <f t="shared" si="2"/>
        <v>185452.4</v>
      </c>
      <c r="BH62" s="195">
        <f t="shared" si="2"/>
        <v>0</v>
      </c>
      <c r="BI62" s="195">
        <f t="shared" si="2"/>
        <v>0</v>
      </c>
      <c r="BJ62" s="195">
        <f t="shared" si="2"/>
        <v>0</v>
      </c>
      <c r="BK62" s="195">
        <f t="shared" si="2"/>
        <v>0</v>
      </c>
      <c r="BL62" s="195">
        <f t="shared" si="2"/>
        <v>0</v>
      </c>
      <c r="BM62" s="195">
        <f t="shared" si="2"/>
        <v>0</v>
      </c>
      <c r="BN62" s="195">
        <f t="shared" si="2"/>
        <v>569761.65</v>
      </c>
      <c r="BO62" s="195">
        <f t="shared" ref="BO62:CC62" si="3">ROUND(BO47+BO48,2)</f>
        <v>168616.88</v>
      </c>
      <c r="BP62" s="195">
        <f t="shared" si="3"/>
        <v>0</v>
      </c>
      <c r="BQ62" s="195">
        <f t="shared" si="3"/>
        <v>0</v>
      </c>
      <c r="BR62" s="195">
        <f t="shared" si="3"/>
        <v>0</v>
      </c>
      <c r="BS62" s="195">
        <f t="shared" si="3"/>
        <v>99843.53</v>
      </c>
      <c r="BT62" s="195">
        <f t="shared" si="3"/>
        <v>258584.52</v>
      </c>
      <c r="BU62" s="195">
        <f t="shared" si="3"/>
        <v>0</v>
      </c>
      <c r="BV62" s="195">
        <f t="shared" si="3"/>
        <v>0</v>
      </c>
      <c r="BW62" s="195">
        <f t="shared" si="3"/>
        <v>175260.98</v>
      </c>
      <c r="BX62" s="195">
        <f t="shared" si="3"/>
        <v>1258162.8999999999</v>
      </c>
      <c r="BY62" s="195">
        <f t="shared" si="3"/>
        <v>669331.75</v>
      </c>
      <c r="BZ62" s="195">
        <f t="shared" si="3"/>
        <v>1017717.76</v>
      </c>
      <c r="CA62" s="195">
        <f t="shared" si="3"/>
        <v>0</v>
      </c>
      <c r="CB62" s="195">
        <f t="shared" si="3"/>
        <v>0</v>
      </c>
      <c r="CC62" s="195">
        <f t="shared" si="3"/>
        <v>521045.02</v>
      </c>
      <c r="CD62" s="249" t="s">
        <v>221</v>
      </c>
      <c r="CE62" s="195">
        <f t="shared" si="0"/>
        <v>75344336.720000014</v>
      </c>
      <c r="CF62" s="252"/>
    </row>
    <row r="63" spans="1:84" ht="13" customHeight="1" x14ac:dyDescent="0.35">
      <c r="A63" s="171" t="s">
        <v>234</v>
      </c>
      <c r="B63" s="175"/>
      <c r="C63" s="184">
        <v>1774751.13</v>
      </c>
      <c r="D63" s="184">
        <v>0</v>
      </c>
      <c r="E63" s="184">
        <v>0</v>
      </c>
      <c r="F63" s="185">
        <v>96995.161200000002</v>
      </c>
      <c r="G63" s="184">
        <v>-4726.53</v>
      </c>
      <c r="H63" s="184">
        <v>0</v>
      </c>
      <c r="I63" s="185">
        <v>0</v>
      </c>
      <c r="J63" s="185">
        <v>14301.638799999995</v>
      </c>
      <c r="K63" s="185">
        <v>0</v>
      </c>
      <c r="L63" s="185">
        <v>0</v>
      </c>
      <c r="M63" s="184">
        <v>58685.760000000002</v>
      </c>
      <c r="N63" s="184">
        <v>6474382.2400000002</v>
      </c>
      <c r="O63" s="184">
        <v>0</v>
      </c>
      <c r="P63" s="185">
        <v>345900</v>
      </c>
      <c r="Q63" s="185">
        <v>0</v>
      </c>
      <c r="R63" s="185">
        <v>1849150.31</v>
      </c>
      <c r="S63" s="185">
        <v>0</v>
      </c>
      <c r="T63" s="185">
        <v>0</v>
      </c>
      <c r="U63" s="185">
        <v>0</v>
      </c>
      <c r="V63" s="185">
        <v>80475</v>
      </c>
      <c r="W63" s="185">
        <v>0</v>
      </c>
      <c r="X63" s="185">
        <v>0</v>
      </c>
      <c r="Y63" s="185">
        <v>587654.09</v>
      </c>
      <c r="Z63" s="185">
        <v>1600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2701530.5</v>
      </c>
      <c r="AH63" s="185">
        <v>0</v>
      </c>
      <c r="AI63" s="185">
        <v>0</v>
      </c>
      <c r="AJ63" s="185">
        <v>3080034.85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997643.84</v>
      </c>
      <c r="AQ63" s="185">
        <v>0</v>
      </c>
      <c r="AR63" s="185">
        <v>207147.02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5000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198000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97584</v>
      </c>
      <c r="BX63" s="185">
        <v>105504.13</v>
      </c>
      <c r="BY63" s="185">
        <v>0</v>
      </c>
      <c r="BZ63" s="185">
        <v>0</v>
      </c>
      <c r="CA63" s="185">
        <v>0</v>
      </c>
      <c r="CB63" s="185">
        <v>0</v>
      </c>
      <c r="CC63" s="185">
        <v>813543.37</v>
      </c>
      <c r="CD63" s="249" t="s">
        <v>221</v>
      </c>
      <c r="CE63" s="195">
        <f t="shared" si="0"/>
        <v>19485156.510000002</v>
      </c>
      <c r="CF63" s="252"/>
    </row>
    <row r="64" spans="1:84" ht="13" customHeight="1" x14ac:dyDescent="0.35">
      <c r="A64" s="171" t="s">
        <v>235</v>
      </c>
      <c r="B64" s="175"/>
      <c r="C64" s="184">
        <v>2632068</v>
      </c>
      <c r="D64" s="184">
        <v>238337.53</v>
      </c>
      <c r="E64" s="185">
        <v>2869421.03</v>
      </c>
      <c r="F64" s="185">
        <v>1047697.403655</v>
      </c>
      <c r="G64" s="184">
        <v>80568.33</v>
      </c>
      <c r="H64" s="184">
        <v>0</v>
      </c>
      <c r="I64" s="185">
        <v>0</v>
      </c>
      <c r="J64" s="185">
        <v>154479.76634499992</v>
      </c>
      <c r="K64" s="185">
        <v>0</v>
      </c>
      <c r="L64" s="185">
        <v>0</v>
      </c>
      <c r="M64" s="184">
        <v>137334.51</v>
      </c>
      <c r="N64" s="184">
        <v>6415.11</v>
      </c>
      <c r="O64" s="184">
        <v>0</v>
      </c>
      <c r="P64" s="185">
        <v>32628507.120000001</v>
      </c>
      <c r="Q64" s="185">
        <v>46282.86</v>
      </c>
      <c r="R64" s="185">
        <v>893767.2</v>
      </c>
      <c r="S64" s="185">
        <v>579159.94999999995</v>
      </c>
      <c r="T64" s="185">
        <v>679538.83</v>
      </c>
      <c r="U64" s="185">
        <v>1850998.83</v>
      </c>
      <c r="V64" s="185">
        <v>30149.87</v>
      </c>
      <c r="W64" s="185">
        <v>148936.01</v>
      </c>
      <c r="X64" s="185">
        <v>481140.16</v>
      </c>
      <c r="Y64" s="185">
        <v>28521609.27</v>
      </c>
      <c r="Z64" s="185">
        <v>37689.230000000003</v>
      </c>
      <c r="AA64" s="185">
        <v>374311.89</v>
      </c>
      <c r="AB64" s="185">
        <v>33789222.439999998</v>
      </c>
      <c r="AC64" s="185">
        <v>1150466.08</v>
      </c>
      <c r="AD64" s="185">
        <v>24778.63</v>
      </c>
      <c r="AE64" s="185">
        <v>71866.61</v>
      </c>
      <c r="AF64" s="185">
        <v>14091.29</v>
      </c>
      <c r="AG64" s="185">
        <v>2537342.0099999998</v>
      </c>
      <c r="AH64" s="185">
        <v>0</v>
      </c>
      <c r="AI64" s="185">
        <v>1373345</v>
      </c>
      <c r="AJ64" s="185">
        <v>3643964.79</v>
      </c>
      <c r="AK64" s="185">
        <v>0</v>
      </c>
      <c r="AL64" s="185">
        <v>0</v>
      </c>
      <c r="AM64" s="185">
        <v>0</v>
      </c>
      <c r="AN64" s="185">
        <v>0</v>
      </c>
      <c r="AO64" s="185">
        <v>119255.41</v>
      </c>
      <c r="AP64" s="185">
        <v>3472670.17</v>
      </c>
      <c r="AQ64" s="185">
        <v>0</v>
      </c>
      <c r="AR64" s="185">
        <v>1349695.95</v>
      </c>
      <c r="AS64" s="185">
        <v>0</v>
      </c>
      <c r="AT64" s="185">
        <v>0</v>
      </c>
      <c r="AU64" s="185">
        <v>0</v>
      </c>
      <c r="AV64" s="185">
        <v>25247.439999999999</v>
      </c>
      <c r="AW64" s="185">
        <v>0</v>
      </c>
      <c r="AX64" s="185">
        <v>0</v>
      </c>
      <c r="AY64" s="185">
        <v>138732.51</v>
      </c>
      <c r="AZ64" s="185">
        <v>0</v>
      </c>
      <c r="BA64" s="185">
        <v>0</v>
      </c>
      <c r="BB64" s="185">
        <v>25965.33</v>
      </c>
      <c r="BC64" s="185">
        <v>0</v>
      </c>
      <c r="BD64" s="185">
        <v>0</v>
      </c>
      <c r="BE64" s="185">
        <v>1039266.22</v>
      </c>
      <c r="BF64" s="185">
        <v>758530.5</v>
      </c>
      <c r="BG64" s="185">
        <v>918.3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18377.080000000002</v>
      </c>
      <c r="BO64" s="185">
        <v>0</v>
      </c>
      <c r="BP64" s="185">
        <v>0</v>
      </c>
      <c r="BQ64" s="185">
        <v>0</v>
      </c>
      <c r="BR64" s="185">
        <v>0</v>
      </c>
      <c r="BS64" s="185">
        <v>20438.97</v>
      </c>
      <c r="BT64" s="185">
        <v>3140.38</v>
      </c>
      <c r="BU64" s="185">
        <v>0</v>
      </c>
      <c r="BV64" s="185">
        <v>0</v>
      </c>
      <c r="BW64" s="185">
        <v>342580.78</v>
      </c>
      <c r="BX64" s="185">
        <v>1585230.6</v>
      </c>
      <c r="BY64" s="185">
        <v>6677.18</v>
      </c>
      <c r="BZ64" s="185">
        <v>3615.6</v>
      </c>
      <c r="CA64" s="185">
        <v>0</v>
      </c>
      <c r="CB64" s="185">
        <v>0</v>
      </c>
      <c r="CC64" s="185">
        <v>267331.28000000003</v>
      </c>
      <c r="CD64" s="249" t="s">
        <v>221</v>
      </c>
      <c r="CE64" s="195">
        <f t="shared" si="0"/>
        <v>125221163.44999999</v>
      </c>
      <c r="CF64" s="252"/>
    </row>
    <row r="65" spans="1:84" ht="13" customHeight="1" x14ac:dyDescent="0.35">
      <c r="A65" s="171" t="s">
        <v>236</v>
      </c>
      <c r="B65" s="175"/>
      <c r="C65" s="184">
        <v>0</v>
      </c>
      <c r="D65" s="184">
        <v>0</v>
      </c>
      <c r="E65" s="184">
        <v>300</v>
      </c>
      <c r="F65" s="184">
        <v>4812.9720450000004</v>
      </c>
      <c r="G65" s="184">
        <v>0</v>
      </c>
      <c r="H65" s="184">
        <v>0</v>
      </c>
      <c r="I65" s="185">
        <v>0</v>
      </c>
      <c r="J65" s="184">
        <v>709.65795499999967</v>
      </c>
      <c r="K65" s="185">
        <v>0</v>
      </c>
      <c r="L65" s="185">
        <v>0</v>
      </c>
      <c r="M65" s="184">
        <v>4236.53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25.69</v>
      </c>
      <c r="V65" s="185">
        <v>0</v>
      </c>
      <c r="W65" s="185">
        <v>0</v>
      </c>
      <c r="X65" s="185">
        <v>0</v>
      </c>
      <c r="Y65" s="185">
        <v>600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7866.53</v>
      </c>
      <c r="AH65" s="185">
        <v>0</v>
      </c>
      <c r="AI65" s="185">
        <v>100</v>
      </c>
      <c r="AJ65" s="185">
        <v>25644.48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22460.14</v>
      </c>
      <c r="AQ65" s="185">
        <v>0</v>
      </c>
      <c r="AR65" s="185">
        <v>2291.19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2599773.1800000002</v>
      </c>
      <c r="BF65" s="185">
        <v>1005989.25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100</v>
      </c>
      <c r="CD65" s="249" t="s">
        <v>221</v>
      </c>
      <c r="CE65" s="195">
        <f t="shared" si="0"/>
        <v>3674909.62</v>
      </c>
      <c r="CF65" s="252"/>
    </row>
    <row r="66" spans="1:84" ht="13" customHeight="1" x14ac:dyDescent="0.35">
      <c r="A66" s="171" t="s">
        <v>237</v>
      </c>
      <c r="B66" s="175"/>
      <c r="C66" s="184">
        <v>65882.620000000024</v>
      </c>
      <c r="D66" s="184">
        <v>1330.6300000000047</v>
      </c>
      <c r="E66" s="184">
        <v>34977.059999999939</v>
      </c>
      <c r="F66" s="184">
        <v>328214.09858999995</v>
      </c>
      <c r="G66" s="184">
        <v>2248.2000000000007</v>
      </c>
      <c r="H66" s="184">
        <v>0</v>
      </c>
      <c r="I66" s="184">
        <v>0</v>
      </c>
      <c r="J66" s="184">
        <v>48394.161409999972</v>
      </c>
      <c r="K66" s="185">
        <v>0</v>
      </c>
      <c r="L66" s="185">
        <v>0</v>
      </c>
      <c r="M66" s="184">
        <v>28839.57</v>
      </c>
      <c r="N66" s="184">
        <v>11172.78</v>
      </c>
      <c r="O66" s="185">
        <v>0</v>
      </c>
      <c r="P66" s="185">
        <v>1298447.79</v>
      </c>
      <c r="Q66" s="185">
        <v>447.5</v>
      </c>
      <c r="R66" s="185">
        <v>1171.95</v>
      </c>
      <c r="S66" s="184">
        <v>69004.399999999994</v>
      </c>
      <c r="T66" s="184">
        <v>19921.579999999987</v>
      </c>
      <c r="U66" s="185">
        <v>8132947.4300000006</v>
      </c>
      <c r="V66" s="185">
        <v>36.909999999999997</v>
      </c>
      <c r="W66" s="185">
        <v>31730.399999999994</v>
      </c>
      <c r="X66" s="185">
        <v>35118.620000000003</v>
      </c>
      <c r="Y66" s="185">
        <v>89140.739999999991</v>
      </c>
      <c r="Z66" s="185">
        <v>33472.82</v>
      </c>
      <c r="AA66" s="185">
        <v>339617.35</v>
      </c>
      <c r="AB66" s="185">
        <v>2120163.3200000003</v>
      </c>
      <c r="AC66" s="185">
        <v>154878.26999999999</v>
      </c>
      <c r="AD66" s="185">
        <v>1144770.45</v>
      </c>
      <c r="AE66" s="185">
        <v>82881.789999999979</v>
      </c>
      <c r="AF66" s="185">
        <v>842.93</v>
      </c>
      <c r="AG66" s="185">
        <v>780836.99</v>
      </c>
      <c r="AH66" s="185">
        <v>0</v>
      </c>
      <c r="AI66" s="185">
        <v>491232.5</v>
      </c>
      <c r="AJ66" s="185">
        <v>281318.18999999994</v>
      </c>
      <c r="AK66" s="185">
        <v>0</v>
      </c>
      <c r="AL66" s="185">
        <v>0</v>
      </c>
      <c r="AM66" s="185">
        <v>0</v>
      </c>
      <c r="AN66" s="185">
        <v>0</v>
      </c>
      <c r="AO66" s="185">
        <v>2059.87</v>
      </c>
      <c r="AP66" s="185">
        <v>544475.66999999993</v>
      </c>
      <c r="AQ66" s="185">
        <v>0</v>
      </c>
      <c r="AR66" s="185">
        <v>1186827.8299999998</v>
      </c>
      <c r="AS66" s="185">
        <v>0</v>
      </c>
      <c r="AT66" s="185">
        <v>0</v>
      </c>
      <c r="AU66" s="185">
        <v>0</v>
      </c>
      <c r="AV66" s="185">
        <v>21.28</v>
      </c>
      <c r="AW66" s="185">
        <v>0</v>
      </c>
      <c r="AX66" s="185">
        <v>0</v>
      </c>
      <c r="AY66" s="185">
        <v>1443677.92</v>
      </c>
      <c r="AZ66" s="185">
        <v>0</v>
      </c>
      <c r="BA66" s="185">
        <v>0</v>
      </c>
      <c r="BB66" s="185">
        <v>635997.81000000006</v>
      </c>
      <c r="BC66" s="185">
        <v>0</v>
      </c>
      <c r="BD66" s="185">
        <v>0</v>
      </c>
      <c r="BE66" s="185">
        <v>10266875.77</v>
      </c>
      <c r="BF66" s="185">
        <v>2163036.6199999996</v>
      </c>
      <c r="BG66" s="185">
        <v>56.63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74033159.950000003</v>
      </c>
      <c r="BO66" s="185">
        <v>0</v>
      </c>
      <c r="BP66" s="185">
        <v>0</v>
      </c>
      <c r="BQ66" s="185">
        <v>0</v>
      </c>
      <c r="BR66" s="185">
        <v>0</v>
      </c>
      <c r="BS66" s="185">
        <v>3400.21</v>
      </c>
      <c r="BT66" s="185">
        <v>398.76</v>
      </c>
      <c r="BU66" s="185">
        <v>0</v>
      </c>
      <c r="BV66" s="185">
        <v>51993.07</v>
      </c>
      <c r="BW66" s="185">
        <v>3272.7900000000009</v>
      </c>
      <c r="BX66" s="185">
        <v>1297796.58</v>
      </c>
      <c r="BY66" s="185">
        <v>9555.67</v>
      </c>
      <c r="BZ66" s="185">
        <v>4.72</v>
      </c>
      <c r="CA66" s="185">
        <v>0</v>
      </c>
      <c r="CB66" s="185">
        <v>0</v>
      </c>
      <c r="CC66" s="185">
        <v>18291683.800000001</v>
      </c>
      <c r="CD66" s="249" t="s">
        <v>221</v>
      </c>
      <c r="CE66" s="195">
        <f t="shared" si="0"/>
        <v>125563336</v>
      </c>
      <c r="CF66" s="252"/>
    </row>
    <row r="67" spans="1:84" ht="13" customHeight="1" x14ac:dyDescent="0.35">
      <c r="A67" s="171" t="s">
        <v>6</v>
      </c>
      <c r="B67" s="175"/>
      <c r="C67" s="195">
        <f t="shared" ref="C67:AH67" si="4">ROUND(C51+C52,2)</f>
        <v>1190672.54</v>
      </c>
      <c r="D67" s="195">
        <f t="shared" si="4"/>
        <v>0</v>
      </c>
      <c r="E67" s="195">
        <f t="shared" si="4"/>
        <v>2895635.74</v>
      </c>
      <c r="F67" s="195">
        <f t="shared" si="4"/>
        <v>880743.27</v>
      </c>
      <c r="G67" s="195">
        <f t="shared" si="4"/>
        <v>292097.46999999997</v>
      </c>
      <c r="H67" s="195">
        <f t="shared" si="4"/>
        <v>164120.26</v>
      </c>
      <c r="I67" s="195">
        <f t="shared" si="4"/>
        <v>0</v>
      </c>
      <c r="J67" s="195">
        <f t="shared" si="4"/>
        <v>129862.9</v>
      </c>
      <c r="K67" s="195">
        <f t="shared" si="4"/>
        <v>0</v>
      </c>
      <c r="L67" s="195">
        <f t="shared" si="4"/>
        <v>0</v>
      </c>
      <c r="M67" s="195">
        <f t="shared" si="4"/>
        <v>48700.05</v>
      </c>
      <c r="N67" s="195">
        <f t="shared" si="4"/>
        <v>0</v>
      </c>
      <c r="O67" s="195">
        <f t="shared" si="4"/>
        <v>0</v>
      </c>
      <c r="P67" s="195">
        <f t="shared" si="4"/>
        <v>3469063.09</v>
      </c>
      <c r="Q67" s="195">
        <f t="shared" si="4"/>
        <v>249876.42</v>
      </c>
      <c r="R67" s="195">
        <f t="shared" si="4"/>
        <v>226336.88</v>
      </c>
      <c r="S67" s="195">
        <f t="shared" si="4"/>
        <v>632130.98</v>
      </c>
      <c r="T67" s="195">
        <f t="shared" si="4"/>
        <v>23163.200000000001</v>
      </c>
      <c r="U67" s="195">
        <f t="shared" si="4"/>
        <v>354493.49</v>
      </c>
      <c r="V67" s="195">
        <f t="shared" si="4"/>
        <v>11684.47</v>
      </c>
      <c r="W67" s="195">
        <f t="shared" si="4"/>
        <v>507777.5</v>
      </c>
      <c r="X67" s="195">
        <f t="shared" si="4"/>
        <v>50054.55</v>
      </c>
      <c r="Y67" s="195">
        <f t="shared" si="4"/>
        <v>1771434.58</v>
      </c>
      <c r="Z67" s="195">
        <f t="shared" si="4"/>
        <v>355467.37</v>
      </c>
      <c r="AA67" s="195">
        <f t="shared" si="4"/>
        <v>128051.42</v>
      </c>
      <c r="AB67" s="195">
        <f t="shared" si="4"/>
        <v>390207.32</v>
      </c>
      <c r="AC67" s="195">
        <f t="shared" si="4"/>
        <v>223254.02</v>
      </c>
      <c r="AD67" s="195">
        <f t="shared" si="4"/>
        <v>6060.16</v>
      </c>
      <c r="AE67" s="195">
        <f t="shared" si="4"/>
        <v>95932.51</v>
      </c>
      <c r="AF67" s="195">
        <f t="shared" si="4"/>
        <v>86011</v>
      </c>
      <c r="AG67" s="195">
        <f t="shared" si="4"/>
        <v>522337.74</v>
      </c>
      <c r="AH67" s="195">
        <f t="shared" si="4"/>
        <v>0</v>
      </c>
      <c r="AI67" s="195">
        <f t="shared" ref="AI67:BN67" si="5">ROUND(AI51+AI52,2)</f>
        <v>824936</v>
      </c>
      <c r="AJ67" s="195">
        <f t="shared" si="5"/>
        <v>308679.44</v>
      </c>
      <c r="AK67" s="195">
        <f t="shared" si="5"/>
        <v>0</v>
      </c>
      <c r="AL67" s="195">
        <f t="shared" si="5"/>
        <v>0</v>
      </c>
      <c r="AM67" s="195">
        <f t="shared" si="5"/>
        <v>0</v>
      </c>
      <c r="AN67" s="195">
        <f t="shared" si="5"/>
        <v>0</v>
      </c>
      <c r="AO67" s="195">
        <f t="shared" si="5"/>
        <v>112514.96</v>
      </c>
      <c r="AP67" s="195">
        <f t="shared" si="5"/>
        <v>172567.77</v>
      </c>
      <c r="AQ67" s="195">
        <f t="shared" si="5"/>
        <v>0</v>
      </c>
      <c r="AR67" s="195">
        <f t="shared" si="5"/>
        <v>8403.24</v>
      </c>
      <c r="AS67" s="195">
        <f t="shared" si="5"/>
        <v>0</v>
      </c>
      <c r="AT67" s="195">
        <f t="shared" si="5"/>
        <v>0</v>
      </c>
      <c r="AU67" s="195">
        <f t="shared" si="5"/>
        <v>0</v>
      </c>
      <c r="AV67" s="195">
        <f t="shared" si="5"/>
        <v>19603.82</v>
      </c>
      <c r="AW67" s="195">
        <f t="shared" si="5"/>
        <v>0</v>
      </c>
      <c r="AX67" s="195">
        <f t="shared" si="5"/>
        <v>0</v>
      </c>
      <c r="AY67" s="195">
        <f t="shared" si="5"/>
        <v>463674.63</v>
      </c>
      <c r="AZ67" s="195">
        <f t="shared" si="5"/>
        <v>0</v>
      </c>
      <c r="BA67" s="195">
        <f t="shared" si="5"/>
        <v>0</v>
      </c>
      <c r="BB67" s="195">
        <f t="shared" si="5"/>
        <v>1021.09</v>
      </c>
      <c r="BC67" s="195">
        <f t="shared" si="5"/>
        <v>0</v>
      </c>
      <c r="BD67" s="195">
        <f t="shared" si="5"/>
        <v>148104.28</v>
      </c>
      <c r="BE67" s="195">
        <f t="shared" si="5"/>
        <v>6562272.2800000003</v>
      </c>
      <c r="BF67" s="195">
        <f t="shared" si="5"/>
        <v>653566.36</v>
      </c>
      <c r="BG67" s="195">
        <f t="shared" si="5"/>
        <v>61555.69</v>
      </c>
      <c r="BH67" s="195">
        <f t="shared" si="5"/>
        <v>58452.32</v>
      </c>
      <c r="BI67" s="195">
        <f t="shared" si="5"/>
        <v>0</v>
      </c>
      <c r="BJ67" s="195">
        <f t="shared" si="5"/>
        <v>0</v>
      </c>
      <c r="BK67" s="195">
        <f t="shared" si="5"/>
        <v>0</v>
      </c>
      <c r="BL67" s="195">
        <f t="shared" si="5"/>
        <v>90408.38</v>
      </c>
      <c r="BM67" s="195">
        <f t="shared" si="5"/>
        <v>0</v>
      </c>
      <c r="BN67" s="195">
        <f t="shared" si="5"/>
        <v>19201878.800000001</v>
      </c>
      <c r="BO67" s="195">
        <f t="shared" ref="BO67:CC67" si="6">ROUND(BO51+BO52,2)</f>
        <v>0</v>
      </c>
      <c r="BP67" s="195">
        <f t="shared" si="6"/>
        <v>0</v>
      </c>
      <c r="BQ67" s="195">
        <f t="shared" si="6"/>
        <v>0</v>
      </c>
      <c r="BR67" s="195">
        <f t="shared" si="6"/>
        <v>55289.06</v>
      </c>
      <c r="BS67" s="195">
        <f t="shared" si="6"/>
        <v>34835.69</v>
      </c>
      <c r="BT67" s="195">
        <f t="shared" si="6"/>
        <v>26486.46</v>
      </c>
      <c r="BU67" s="195">
        <f t="shared" si="6"/>
        <v>31951.25</v>
      </c>
      <c r="BV67" s="195">
        <f t="shared" si="6"/>
        <v>150147.72</v>
      </c>
      <c r="BW67" s="195">
        <f t="shared" si="6"/>
        <v>33315.449999999997</v>
      </c>
      <c r="BX67" s="195">
        <f t="shared" si="6"/>
        <v>39458.639999999999</v>
      </c>
      <c r="BY67" s="195">
        <f t="shared" si="6"/>
        <v>680437.86</v>
      </c>
      <c r="BZ67" s="195">
        <f t="shared" si="6"/>
        <v>1044.98</v>
      </c>
      <c r="CA67" s="195">
        <f t="shared" si="6"/>
        <v>187938.9</v>
      </c>
      <c r="CB67" s="195">
        <f t="shared" si="6"/>
        <v>0</v>
      </c>
      <c r="CC67" s="195">
        <f t="shared" si="6"/>
        <v>3279684.33</v>
      </c>
      <c r="CD67" s="249" t="s">
        <v>221</v>
      </c>
      <c r="CE67" s="195">
        <f t="shared" si="0"/>
        <v>47913398.329999998</v>
      </c>
      <c r="CF67" s="252"/>
    </row>
    <row r="68" spans="1:84" ht="13" customHeight="1" x14ac:dyDescent="0.35">
      <c r="A68" s="171" t="s">
        <v>238</v>
      </c>
      <c r="B68" s="175"/>
      <c r="C68" s="184">
        <v>255714.77</v>
      </c>
      <c r="D68" s="184">
        <v>115248.97</v>
      </c>
      <c r="E68" s="184">
        <v>654784.14</v>
      </c>
      <c r="F68" s="184">
        <v>313141.14877500007</v>
      </c>
      <c r="G68" s="184">
        <v>12528.3</v>
      </c>
      <c r="H68" s="184">
        <v>0</v>
      </c>
      <c r="I68" s="184">
        <v>0</v>
      </c>
      <c r="J68" s="184">
        <v>46171.701224999983</v>
      </c>
      <c r="K68" s="185">
        <v>0</v>
      </c>
      <c r="L68" s="185">
        <v>0</v>
      </c>
      <c r="M68" s="184">
        <v>773.5</v>
      </c>
      <c r="N68" s="184">
        <v>0</v>
      </c>
      <c r="O68" s="184">
        <v>0</v>
      </c>
      <c r="P68" s="185">
        <v>7428.57</v>
      </c>
      <c r="Q68" s="185">
        <v>0</v>
      </c>
      <c r="R68" s="185">
        <v>0</v>
      </c>
      <c r="S68" s="185">
        <v>0</v>
      </c>
      <c r="T68" s="185">
        <v>213414.25</v>
      </c>
      <c r="U68" s="185">
        <v>13942.39</v>
      </c>
      <c r="V68" s="185">
        <v>0</v>
      </c>
      <c r="W68" s="185">
        <v>81600</v>
      </c>
      <c r="X68" s="185">
        <v>0</v>
      </c>
      <c r="Y68" s="185">
        <v>1240914.08</v>
      </c>
      <c r="Z68" s="185">
        <v>0</v>
      </c>
      <c r="AA68" s="185">
        <v>0</v>
      </c>
      <c r="AB68" s="185">
        <v>721656.63</v>
      </c>
      <c r="AC68" s="185">
        <v>0</v>
      </c>
      <c r="AD68" s="185">
        <v>0</v>
      </c>
      <c r="AE68" s="185">
        <v>460157.33</v>
      </c>
      <c r="AF68" s="185">
        <v>0</v>
      </c>
      <c r="AG68" s="185">
        <v>372966.56</v>
      </c>
      <c r="AH68" s="185">
        <v>0</v>
      </c>
      <c r="AI68" s="185">
        <v>11500.4</v>
      </c>
      <c r="AJ68" s="185">
        <v>3380271.88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2514965.9700000002</v>
      </c>
      <c r="AQ68" s="185">
        <v>0</v>
      </c>
      <c r="AR68" s="185">
        <v>512010.06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2267751.46</v>
      </c>
      <c r="BF68" s="185">
        <v>3292.24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49405.26</v>
      </c>
      <c r="BX68" s="185">
        <v>111159.77</v>
      </c>
      <c r="BY68" s="185">
        <v>0</v>
      </c>
      <c r="BZ68" s="185">
        <v>0</v>
      </c>
      <c r="CA68" s="185">
        <v>0</v>
      </c>
      <c r="CB68" s="185">
        <v>0</v>
      </c>
      <c r="CC68" s="185">
        <v>270575.03999999998</v>
      </c>
      <c r="CD68" s="249" t="s">
        <v>221</v>
      </c>
      <c r="CE68" s="195">
        <f t="shared" si="0"/>
        <v>13631374.419999998</v>
      </c>
      <c r="CF68" s="252"/>
    </row>
    <row r="69" spans="1:84" ht="13" customHeight="1" x14ac:dyDescent="0.35">
      <c r="A69" s="171" t="s">
        <v>239</v>
      </c>
      <c r="B69" s="175"/>
      <c r="C69" s="184">
        <v>19654.02</v>
      </c>
      <c r="D69" s="184">
        <v>466.03</v>
      </c>
      <c r="E69" s="185">
        <v>27636.25</v>
      </c>
      <c r="F69" s="185">
        <v>14975.402820000003</v>
      </c>
      <c r="G69" s="184">
        <v>1955.29</v>
      </c>
      <c r="H69" s="184">
        <v>0</v>
      </c>
      <c r="I69" s="185">
        <v>0</v>
      </c>
      <c r="J69" s="185">
        <v>2208.0771799999993</v>
      </c>
      <c r="K69" s="185">
        <v>0</v>
      </c>
      <c r="L69" s="185">
        <v>0</v>
      </c>
      <c r="M69" s="184">
        <v>17109.54</v>
      </c>
      <c r="N69" s="184">
        <v>2000</v>
      </c>
      <c r="O69" s="184">
        <v>0</v>
      </c>
      <c r="P69" s="185">
        <v>130143.79</v>
      </c>
      <c r="Q69" s="185">
        <v>322.58999999999997</v>
      </c>
      <c r="R69" s="224">
        <v>2137.59</v>
      </c>
      <c r="S69" s="185">
        <v>5354.76</v>
      </c>
      <c r="T69" s="184">
        <v>3602.7200000000003</v>
      </c>
      <c r="U69" s="185">
        <v>13223.120000000003</v>
      </c>
      <c r="V69" s="185">
        <v>313.39</v>
      </c>
      <c r="W69" s="184">
        <v>944.59000000000015</v>
      </c>
      <c r="X69" s="185">
        <v>1789.3200000000002</v>
      </c>
      <c r="Y69" s="185">
        <v>114906.5</v>
      </c>
      <c r="Z69" s="185">
        <v>27695.27</v>
      </c>
      <c r="AA69" s="185">
        <v>24.549999999999272</v>
      </c>
      <c r="AB69" s="185">
        <v>12455.77</v>
      </c>
      <c r="AC69" s="185">
        <v>7452.54</v>
      </c>
      <c r="AD69" s="185">
        <v>0</v>
      </c>
      <c r="AE69" s="185">
        <v>13729.92</v>
      </c>
      <c r="AF69" s="185">
        <v>8486.2900000000009</v>
      </c>
      <c r="AG69" s="185">
        <v>71776.95</v>
      </c>
      <c r="AH69" s="185">
        <v>0</v>
      </c>
      <c r="AI69" s="185">
        <v>5508.83</v>
      </c>
      <c r="AJ69" s="185">
        <v>259363.7</v>
      </c>
      <c r="AK69" s="185">
        <v>0</v>
      </c>
      <c r="AL69" s="185">
        <v>0</v>
      </c>
      <c r="AM69" s="185">
        <v>0</v>
      </c>
      <c r="AN69" s="185">
        <v>0</v>
      </c>
      <c r="AO69" s="184">
        <v>332.02</v>
      </c>
      <c r="AP69" s="185">
        <v>37124.099999999991</v>
      </c>
      <c r="AQ69" s="184">
        <v>0</v>
      </c>
      <c r="AR69" s="184">
        <v>598576.76</v>
      </c>
      <c r="AS69" s="184">
        <v>0</v>
      </c>
      <c r="AT69" s="184">
        <v>0</v>
      </c>
      <c r="AU69" s="185">
        <v>0</v>
      </c>
      <c r="AV69" s="185">
        <v>4014.33</v>
      </c>
      <c r="AW69" s="185">
        <v>0</v>
      </c>
      <c r="AX69" s="185">
        <v>0</v>
      </c>
      <c r="AY69" s="185">
        <v>2276.63</v>
      </c>
      <c r="AZ69" s="185">
        <v>0</v>
      </c>
      <c r="BA69" s="185">
        <v>0</v>
      </c>
      <c r="BB69" s="185">
        <v>10253.16</v>
      </c>
      <c r="BC69" s="185">
        <v>0</v>
      </c>
      <c r="BD69" s="185">
        <v>0</v>
      </c>
      <c r="BE69" s="185">
        <v>18877.580000000016</v>
      </c>
      <c r="BF69" s="185">
        <v>1455.44</v>
      </c>
      <c r="BG69" s="185">
        <v>110.75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89946.160000000018</v>
      </c>
      <c r="BO69" s="185">
        <v>0</v>
      </c>
      <c r="BP69" s="185">
        <v>0</v>
      </c>
      <c r="BQ69" s="185">
        <v>0</v>
      </c>
      <c r="BR69" s="185">
        <v>0</v>
      </c>
      <c r="BS69" s="185">
        <v>60103.33</v>
      </c>
      <c r="BT69" s="185">
        <v>30975.52</v>
      </c>
      <c r="BU69" s="185">
        <v>0</v>
      </c>
      <c r="BV69" s="185">
        <v>0</v>
      </c>
      <c r="BW69" s="185">
        <v>9391.24</v>
      </c>
      <c r="BX69" s="185">
        <v>29266.1</v>
      </c>
      <c r="BY69" s="185">
        <v>35962</v>
      </c>
      <c r="BZ69" s="185">
        <v>499.46</v>
      </c>
      <c r="CA69" s="185">
        <v>0</v>
      </c>
      <c r="CB69" s="185">
        <v>40000</v>
      </c>
      <c r="CC69" s="185">
        <v>92637.13</v>
      </c>
      <c r="CD69" s="188">
        <v>26441417.919999998</v>
      </c>
      <c r="CE69" s="195">
        <f t="shared" si="0"/>
        <v>28268456.43</v>
      </c>
      <c r="CF69" s="252"/>
    </row>
    <row r="70" spans="1:84" ht="13" customHeight="1" x14ac:dyDescent="0.35">
      <c r="A70" s="171" t="s">
        <v>240</v>
      </c>
      <c r="B70" s="175"/>
      <c r="C70" s="184">
        <v>171656.24</v>
      </c>
      <c r="D70" s="184">
        <v>0</v>
      </c>
      <c r="E70" s="184">
        <v>5781.6</v>
      </c>
      <c r="F70" s="185">
        <v>16914.237584999999</v>
      </c>
      <c r="G70" s="184">
        <v>2375.7800000000002</v>
      </c>
      <c r="H70" s="184">
        <v>0</v>
      </c>
      <c r="I70" s="184">
        <v>0</v>
      </c>
      <c r="J70" s="185">
        <v>2493.9524149999988</v>
      </c>
      <c r="K70" s="185">
        <v>0</v>
      </c>
      <c r="L70" s="185">
        <v>0</v>
      </c>
      <c r="M70" s="184">
        <v>347685.2</v>
      </c>
      <c r="N70" s="184">
        <v>0</v>
      </c>
      <c r="O70" s="184">
        <v>0</v>
      </c>
      <c r="P70" s="184">
        <v>-102593.35</v>
      </c>
      <c r="Q70" s="184">
        <v>0</v>
      </c>
      <c r="R70" s="184">
        <v>0</v>
      </c>
      <c r="S70" s="184">
        <v>-2262.5300000000002</v>
      </c>
      <c r="T70" s="184">
        <v>7117.86</v>
      </c>
      <c r="U70" s="185">
        <v>7396.54</v>
      </c>
      <c r="V70" s="184">
        <v>0</v>
      </c>
      <c r="W70" s="184">
        <v>0</v>
      </c>
      <c r="X70" s="185">
        <v>0</v>
      </c>
      <c r="Y70" s="185">
        <v>26291.74</v>
      </c>
      <c r="Z70" s="185">
        <v>0</v>
      </c>
      <c r="AA70" s="185">
        <v>7200.7</v>
      </c>
      <c r="AB70" s="185">
        <v>7523777.21</v>
      </c>
      <c r="AC70" s="185">
        <v>0</v>
      </c>
      <c r="AD70" s="185">
        <v>0</v>
      </c>
      <c r="AE70" s="185">
        <v>955.96</v>
      </c>
      <c r="AF70" s="185">
        <v>45119.21</v>
      </c>
      <c r="AG70" s="185">
        <v>1507832.84</v>
      </c>
      <c r="AH70" s="185">
        <v>0</v>
      </c>
      <c r="AI70" s="185">
        <v>0</v>
      </c>
      <c r="AJ70" s="185">
        <v>434166.28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846622.59</v>
      </c>
      <c r="AQ70" s="185">
        <v>0</v>
      </c>
      <c r="AR70" s="185">
        <v>60525.54</v>
      </c>
      <c r="AS70" s="185">
        <v>0</v>
      </c>
      <c r="AT70" s="185">
        <v>0</v>
      </c>
      <c r="AU70" s="185">
        <v>0</v>
      </c>
      <c r="AV70" s="185">
        <v>5273.06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583269.53</v>
      </c>
      <c r="BF70" s="185">
        <v>8791.6</v>
      </c>
      <c r="BG70" s="185">
        <v>270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145105.48000000001</v>
      </c>
      <c r="BO70" s="185">
        <v>0</v>
      </c>
      <c r="BP70" s="185">
        <v>0</v>
      </c>
      <c r="BQ70" s="185">
        <v>0</v>
      </c>
      <c r="BR70" s="185">
        <v>0</v>
      </c>
      <c r="BS70" s="185">
        <v>130915.75</v>
      </c>
      <c r="BT70" s="185">
        <v>26739.96</v>
      </c>
      <c r="BU70" s="185">
        <v>0</v>
      </c>
      <c r="BV70" s="185">
        <v>0</v>
      </c>
      <c r="BW70" s="185">
        <v>2000</v>
      </c>
      <c r="BX70" s="185">
        <v>691980.80000000005</v>
      </c>
      <c r="BY70" s="185">
        <v>15470.96</v>
      </c>
      <c r="BZ70" s="185">
        <v>0</v>
      </c>
      <c r="CA70" s="185">
        <v>0</v>
      </c>
      <c r="CB70" s="185">
        <v>12000</v>
      </c>
      <c r="CC70" s="185">
        <v>1359601.71</v>
      </c>
      <c r="CD70" s="188">
        <v>-1812617.93</v>
      </c>
      <c r="CE70" s="195">
        <f t="shared" si="0"/>
        <v>12077858.52</v>
      </c>
      <c r="CF70" s="252"/>
    </row>
    <row r="71" spans="1:84" ht="13" customHeight="1" x14ac:dyDescent="0.35">
      <c r="A71" s="171" t="s">
        <v>241</v>
      </c>
      <c r="B71" s="175"/>
      <c r="C71" s="195">
        <f>SUM(C61:C68)+C69-C70</f>
        <v>32171781.369999997</v>
      </c>
      <c r="D71" s="195">
        <f t="shared" ref="D71:AI71" si="7">SUM(D61:D69)-D70</f>
        <v>5792854.6500000004</v>
      </c>
      <c r="E71" s="195">
        <f t="shared" si="7"/>
        <v>54873728.100000009</v>
      </c>
      <c r="F71" s="195">
        <f t="shared" si="7"/>
        <v>17162968.183769997</v>
      </c>
      <c r="G71" s="195">
        <f t="shared" si="7"/>
        <v>2758276.4900000007</v>
      </c>
      <c r="H71" s="195">
        <f t="shared" si="7"/>
        <v>164120.26</v>
      </c>
      <c r="I71" s="195">
        <f t="shared" si="7"/>
        <v>0</v>
      </c>
      <c r="J71" s="195">
        <f t="shared" si="7"/>
        <v>2530626.986229999</v>
      </c>
      <c r="K71" s="195">
        <f t="shared" si="7"/>
        <v>0</v>
      </c>
      <c r="L71" s="195">
        <f t="shared" si="7"/>
        <v>0</v>
      </c>
      <c r="M71" s="195">
        <f t="shared" si="7"/>
        <v>4505171.05</v>
      </c>
      <c r="N71" s="195">
        <f t="shared" si="7"/>
        <v>11732752.219999999</v>
      </c>
      <c r="O71" s="195">
        <f t="shared" si="7"/>
        <v>0</v>
      </c>
      <c r="P71" s="195">
        <f t="shared" si="7"/>
        <v>51698724.57</v>
      </c>
      <c r="Q71" s="195">
        <f t="shared" si="7"/>
        <v>4331037.4000000004</v>
      </c>
      <c r="R71" s="195">
        <f t="shared" si="7"/>
        <v>3568123.29</v>
      </c>
      <c r="S71" s="195">
        <f t="shared" si="7"/>
        <v>3837380.73</v>
      </c>
      <c r="T71" s="195">
        <f t="shared" si="7"/>
        <v>5022711.6099999994</v>
      </c>
      <c r="U71" s="195">
        <f t="shared" si="7"/>
        <v>18344774.98</v>
      </c>
      <c r="V71" s="195">
        <f t="shared" si="7"/>
        <v>998678.94000000006</v>
      </c>
      <c r="W71" s="195">
        <f t="shared" si="7"/>
        <v>1730394.56</v>
      </c>
      <c r="X71" s="195">
        <f t="shared" si="7"/>
        <v>2583650.31</v>
      </c>
      <c r="Y71" s="195">
        <f t="shared" si="7"/>
        <v>47929760.099999994</v>
      </c>
      <c r="Z71" s="195">
        <f t="shared" si="7"/>
        <v>1623218.4500000002</v>
      </c>
      <c r="AA71" s="195">
        <f t="shared" si="7"/>
        <v>1339014</v>
      </c>
      <c r="AB71" s="195">
        <f t="shared" si="7"/>
        <v>38687944.690000005</v>
      </c>
      <c r="AC71" s="195">
        <f t="shared" si="7"/>
        <v>8281414.1999999983</v>
      </c>
      <c r="AD71" s="195">
        <f t="shared" si="7"/>
        <v>1175609.2399999998</v>
      </c>
      <c r="AE71" s="195">
        <f t="shared" si="7"/>
        <v>9371401.6299999971</v>
      </c>
      <c r="AF71" s="195">
        <f t="shared" si="7"/>
        <v>2427370.7800000003</v>
      </c>
      <c r="AG71" s="195">
        <f t="shared" si="7"/>
        <v>31896643.329999994</v>
      </c>
      <c r="AH71" s="195">
        <f t="shared" si="7"/>
        <v>0</v>
      </c>
      <c r="AI71" s="195">
        <f t="shared" si="7"/>
        <v>10405889.609999999</v>
      </c>
      <c r="AJ71" s="195">
        <f t="shared" ref="AJ71:BO71" si="8">SUM(AJ61:AJ69)-AJ70</f>
        <v>64094629.519999996</v>
      </c>
      <c r="AK71" s="195">
        <f t="shared" si="8"/>
        <v>0</v>
      </c>
      <c r="AL71" s="195">
        <f t="shared" si="8"/>
        <v>0</v>
      </c>
      <c r="AM71" s="195">
        <f t="shared" si="8"/>
        <v>0</v>
      </c>
      <c r="AN71" s="195">
        <f t="shared" si="8"/>
        <v>0</v>
      </c>
      <c r="AO71" s="195">
        <f t="shared" si="8"/>
        <v>1786006.78</v>
      </c>
      <c r="AP71" s="195">
        <f t="shared" si="8"/>
        <v>31234970.430000007</v>
      </c>
      <c r="AQ71" s="195">
        <f t="shared" si="8"/>
        <v>0</v>
      </c>
      <c r="AR71" s="195">
        <f t="shared" si="8"/>
        <v>25190051.969999995</v>
      </c>
      <c r="AS71" s="195">
        <f t="shared" si="8"/>
        <v>0</v>
      </c>
      <c r="AT71" s="195">
        <f t="shared" si="8"/>
        <v>0</v>
      </c>
      <c r="AU71" s="195">
        <f t="shared" si="8"/>
        <v>0</v>
      </c>
      <c r="AV71" s="195">
        <f t="shared" si="8"/>
        <v>583621.01999999979</v>
      </c>
      <c r="AW71" s="195">
        <f t="shared" si="8"/>
        <v>0</v>
      </c>
      <c r="AX71" s="195">
        <f t="shared" si="8"/>
        <v>0</v>
      </c>
      <c r="AY71" s="195">
        <f t="shared" si="8"/>
        <v>7083592.5999999996</v>
      </c>
      <c r="AZ71" s="195">
        <f t="shared" si="8"/>
        <v>0</v>
      </c>
      <c r="BA71" s="195">
        <f t="shared" si="8"/>
        <v>0</v>
      </c>
      <c r="BB71" s="195">
        <f t="shared" si="8"/>
        <v>8219734</v>
      </c>
      <c r="BC71" s="195">
        <f t="shared" si="8"/>
        <v>0</v>
      </c>
      <c r="BD71" s="195">
        <f t="shared" si="8"/>
        <v>148104.28</v>
      </c>
      <c r="BE71" s="195">
        <f t="shared" si="8"/>
        <v>27309499.75</v>
      </c>
      <c r="BF71" s="195">
        <f t="shared" si="8"/>
        <v>9966196.6599999983</v>
      </c>
      <c r="BG71" s="195">
        <f t="shared" si="8"/>
        <v>610732.78</v>
      </c>
      <c r="BH71" s="195">
        <f t="shared" si="8"/>
        <v>58452.32</v>
      </c>
      <c r="BI71" s="195">
        <f t="shared" si="8"/>
        <v>0</v>
      </c>
      <c r="BJ71" s="195">
        <f t="shared" si="8"/>
        <v>0</v>
      </c>
      <c r="BK71" s="195">
        <f t="shared" si="8"/>
        <v>0</v>
      </c>
      <c r="BL71" s="195">
        <f t="shared" si="8"/>
        <v>90408.38</v>
      </c>
      <c r="BM71" s="195">
        <f t="shared" si="8"/>
        <v>0</v>
      </c>
      <c r="BN71" s="195">
        <f t="shared" si="8"/>
        <v>98270839.919999987</v>
      </c>
      <c r="BO71" s="195">
        <f t="shared" si="8"/>
        <v>617599.12</v>
      </c>
      <c r="BP71" s="195">
        <f t="shared" ref="BP71:CC71" si="9">SUM(BP61:BP69)-BP70</f>
        <v>0</v>
      </c>
      <c r="BQ71" s="195">
        <f t="shared" si="9"/>
        <v>0</v>
      </c>
      <c r="BR71" s="195">
        <f t="shared" si="9"/>
        <v>55289.06</v>
      </c>
      <c r="BS71" s="195">
        <f t="shared" si="9"/>
        <v>338544.36000000004</v>
      </c>
      <c r="BT71" s="195">
        <f t="shared" si="9"/>
        <v>1116438.8199999998</v>
      </c>
      <c r="BU71" s="195">
        <f t="shared" si="9"/>
        <v>31951.25</v>
      </c>
      <c r="BV71" s="195">
        <f t="shared" si="9"/>
        <v>202140.79</v>
      </c>
      <c r="BW71" s="195">
        <f t="shared" si="9"/>
        <v>1350381.4000000001</v>
      </c>
      <c r="BX71" s="195">
        <f t="shared" si="9"/>
        <v>8691990.5</v>
      </c>
      <c r="BY71" s="195">
        <f t="shared" si="9"/>
        <v>3662956.02</v>
      </c>
      <c r="BZ71" s="195">
        <f t="shared" si="9"/>
        <v>4632675.55</v>
      </c>
      <c r="CA71" s="195">
        <f t="shared" si="9"/>
        <v>187938.9</v>
      </c>
      <c r="CB71" s="195">
        <f t="shared" si="9"/>
        <v>28000</v>
      </c>
      <c r="CC71" s="195">
        <f t="shared" si="9"/>
        <v>25707555.620000001</v>
      </c>
      <c r="CD71" s="245">
        <f>CD69-CD70</f>
        <v>28254035.849999998</v>
      </c>
      <c r="CE71" s="195">
        <f>SUM(CE61:CE69)-CE70</f>
        <v>726470359.37999988</v>
      </c>
      <c r="CF71" s="252"/>
    </row>
    <row r="72" spans="1:84" ht="13" customHeight="1" x14ac:dyDescent="0.35">
      <c r="A72" s="171" t="s">
        <v>242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0</v>
      </c>
      <c r="CF72" s="252"/>
    </row>
    <row r="73" spans="1:84" ht="13" customHeight="1" x14ac:dyDescent="0.35">
      <c r="A73" s="171" t="s">
        <v>243</v>
      </c>
      <c r="B73" s="175"/>
      <c r="C73" s="184">
        <v>104588790</v>
      </c>
      <c r="D73" s="184">
        <v>27894960</v>
      </c>
      <c r="E73" s="185">
        <v>172990328</v>
      </c>
      <c r="F73" s="185">
        <v>36324374.07711</v>
      </c>
      <c r="G73" s="184">
        <v>8292852</v>
      </c>
      <c r="H73" s="184">
        <v>0</v>
      </c>
      <c r="I73" s="185">
        <v>0</v>
      </c>
      <c r="J73" s="185">
        <v>5355917.4628899973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177738349.16999999</v>
      </c>
      <c r="Q73" s="185">
        <v>5431380</v>
      </c>
      <c r="R73" s="185">
        <v>39806946.100000001</v>
      </c>
      <c r="S73" s="185">
        <v>0</v>
      </c>
      <c r="T73" s="185">
        <v>4148501</v>
      </c>
      <c r="U73" s="185">
        <v>90997241.540000007</v>
      </c>
      <c r="V73" s="185">
        <v>6722176</v>
      </c>
      <c r="W73" s="185">
        <v>8200745</v>
      </c>
      <c r="X73" s="185">
        <v>48454576.850000001</v>
      </c>
      <c r="Y73" s="185">
        <v>201023019.21000001</v>
      </c>
      <c r="Z73" s="185">
        <v>957156</v>
      </c>
      <c r="AA73" s="185">
        <v>1236589.1499999999</v>
      </c>
      <c r="AB73" s="185">
        <v>66826796.82</v>
      </c>
      <c r="AC73" s="185">
        <v>54631691</v>
      </c>
      <c r="AD73" s="185">
        <v>6471560</v>
      </c>
      <c r="AE73" s="185">
        <v>22446940.030000001</v>
      </c>
      <c r="AF73" s="185">
        <v>0</v>
      </c>
      <c r="AG73" s="185">
        <v>65231328</v>
      </c>
      <c r="AH73" s="185">
        <v>0</v>
      </c>
      <c r="AI73" s="185">
        <v>8161573.2300000004</v>
      </c>
      <c r="AJ73" s="185">
        <v>61107.46</v>
      </c>
      <c r="AK73" s="185">
        <v>0</v>
      </c>
      <c r="AL73" s="185">
        <v>0</v>
      </c>
      <c r="AM73" s="185">
        <v>0</v>
      </c>
      <c r="AN73" s="185">
        <v>0</v>
      </c>
      <c r="AO73" s="185">
        <v>1951121</v>
      </c>
      <c r="AP73" s="185">
        <v>147944</v>
      </c>
      <c r="AQ73" s="185">
        <v>0</v>
      </c>
      <c r="AR73" s="185">
        <v>832</v>
      </c>
      <c r="AS73" s="185">
        <v>0</v>
      </c>
      <c r="AT73" s="185">
        <v>0</v>
      </c>
      <c r="AU73" s="185">
        <v>0</v>
      </c>
      <c r="AV73" s="185">
        <v>1596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10">SUM(C73:CD73)</f>
        <v>1166096391.1000001</v>
      </c>
      <c r="CF73" s="252"/>
    </row>
    <row r="74" spans="1:84" ht="13" customHeight="1" x14ac:dyDescent="0.35">
      <c r="A74" s="171" t="s">
        <v>244</v>
      </c>
      <c r="B74" s="175"/>
      <c r="C74" s="184">
        <v>2065504</v>
      </c>
      <c r="D74" s="184">
        <v>914243</v>
      </c>
      <c r="E74" s="185">
        <v>28800128.300000001</v>
      </c>
      <c r="F74" s="185">
        <v>9254747.0972250011</v>
      </c>
      <c r="G74" s="184">
        <v>0</v>
      </c>
      <c r="H74" s="184">
        <v>0</v>
      </c>
      <c r="I74" s="184">
        <v>0</v>
      </c>
      <c r="J74" s="185">
        <v>1364584.0527749995</v>
      </c>
      <c r="K74" s="185">
        <v>0</v>
      </c>
      <c r="L74" s="185">
        <v>0</v>
      </c>
      <c r="M74" s="184">
        <v>4484908.9800000004</v>
      </c>
      <c r="N74" s="184">
        <v>6412988.6799999997</v>
      </c>
      <c r="O74" s="184">
        <v>0</v>
      </c>
      <c r="P74" s="185">
        <v>124988571.76000001</v>
      </c>
      <c r="Q74" s="185">
        <v>9246154</v>
      </c>
      <c r="R74" s="185">
        <v>33773288.149999999</v>
      </c>
      <c r="S74" s="185">
        <v>0</v>
      </c>
      <c r="T74" s="185">
        <v>15898799</v>
      </c>
      <c r="U74" s="185">
        <v>64773688.039999999</v>
      </c>
      <c r="V74" s="185">
        <v>10541845</v>
      </c>
      <c r="W74" s="185">
        <v>16819709.149999999</v>
      </c>
      <c r="X74" s="185">
        <v>81830502.349999994</v>
      </c>
      <c r="Y74" s="185">
        <v>192237323.94</v>
      </c>
      <c r="Z74" s="185">
        <v>14978012</v>
      </c>
      <c r="AA74" s="185">
        <v>7969709.7000000002</v>
      </c>
      <c r="AB74" s="185">
        <v>82731088.260000005</v>
      </c>
      <c r="AC74" s="185">
        <v>3717891</v>
      </c>
      <c r="AD74" s="185">
        <v>943283</v>
      </c>
      <c r="AE74" s="185">
        <v>15019692.029999999</v>
      </c>
      <c r="AF74" s="185">
        <v>5159345</v>
      </c>
      <c r="AG74" s="185">
        <v>184877157.84999999</v>
      </c>
      <c r="AH74" s="185">
        <v>0</v>
      </c>
      <c r="AI74" s="185">
        <v>11316666.619999999</v>
      </c>
      <c r="AJ74" s="185">
        <v>90099405.060000002</v>
      </c>
      <c r="AK74" s="185">
        <v>0</v>
      </c>
      <c r="AL74" s="185">
        <v>0</v>
      </c>
      <c r="AM74" s="185">
        <v>0</v>
      </c>
      <c r="AN74" s="185">
        <v>0</v>
      </c>
      <c r="AO74" s="185">
        <v>4121955</v>
      </c>
      <c r="AP74" s="185">
        <v>87371016.269999996</v>
      </c>
      <c r="AQ74" s="185">
        <v>0</v>
      </c>
      <c r="AR74" s="185">
        <v>58696365.390000001</v>
      </c>
      <c r="AS74" s="185">
        <v>0</v>
      </c>
      <c r="AT74" s="185">
        <v>0</v>
      </c>
      <c r="AU74" s="185">
        <v>0</v>
      </c>
      <c r="AV74" s="185">
        <v>3413291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10"/>
        <v>1173821863.6800001</v>
      </c>
      <c r="CF74" s="252"/>
    </row>
    <row r="75" spans="1:84" ht="13" customHeight="1" x14ac:dyDescent="0.35">
      <c r="A75" s="171" t="s">
        <v>245</v>
      </c>
      <c r="B75" s="175"/>
      <c r="C75" s="195">
        <f t="shared" ref="C75:AV75" si="11">SUM(C73:C74)</f>
        <v>106654294</v>
      </c>
      <c r="D75" s="195">
        <f t="shared" si="11"/>
        <v>28809203</v>
      </c>
      <c r="E75" s="195">
        <f t="shared" si="11"/>
        <v>201790456.30000001</v>
      </c>
      <c r="F75" s="195">
        <f t="shared" si="11"/>
        <v>45579121.174335003</v>
      </c>
      <c r="G75" s="195">
        <f t="shared" si="11"/>
        <v>8292852</v>
      </c>
      <c r="H75" s="195">
        <f t="shared" si="11"/>
        <v>0</v>
      </c>
      <c r="I75" s="195">
        <f t="shared" si="11"/>
        <v>0</v>
      </c>
      <c r="J75" s="195">
        <f t="shared" si="11"/>
        <v>6720501.5156649966</v>
      </c>
      <c r="K75" s="195">
        <f t="shared" si="11"/>
        <v>0</v>
      </c>
      <c r="L75" s="195">
        <f t="shared" si="11"/>
        <v>0</v>
      </c>
      <c r="M75" s="195">
        <f t="shared" si="11"/>
        <v>4484908.9800000004</v>
      </c>
      <c r="N75" s="195">
        <f t="shared" si="11"/>
        <v>6412988.6799999997</v>
      </c>
      <c r="O75" s="195">
        <f t="shared" si="11"/>
        <v>0</v>
      </c>
      <c r="P75" s="195">
        <f t="shared" si="11"/>
        <v>302726920.93000001</v>
      </c>
      <c r="Q75" s="195">
        <f t="shared" si="11"/>
        <v>14677534</v>
      </c>
      <c r="R75" s="195">
        <f t="shared" si="11"/>
        <v>73580234.25</v>
      </c>
      <c r="S75" s="195">
        <f t="shared" si="11"/>
        <v>0</v>
      </c>
      <c r="T75" s="195">
        <f t="shared" si="11"/>
        <v>20047300</v>
      </c>
      <c r="U75" s="195">
        <f t="shared" si="11"/>
        <v>155770929.58000001</v>
      </c>
      <c r="V75" s="195">
        <f t="shared" si="11"/>
        <v>17264021</v>
      </c>
      <c r="W75" s="195">
        <f t="shared" si="11"/>
        <v>25020454.149999999</v>
      </c>
      <c r="X75" s="195">
        <f t="shared" si="11"/>
        <v>130285079.19999999</v>
      </c>
      <c r="Y75" s="195">
        <f t="shared" si="11"/>
        <v>393260343.14999998</v>
      </c>
      <c r="Z75" s="195">
        <f t="shared" si="11"/>
        <v>15935168</v>
      </c>
      <c r="AA75" s="195">
        <f t="shared" si="11"/>
        <v>9206298.8499999996</v>
      </c>
      <c r="AB75" s="195">
        <f t="shared" si="11"/>
        <v>149557885.08000001</v>
      </c>
      <c r="AC75" s="195">
        <f t="shared" si="11"/>
        <v>58349582</v>
      </c>
      <c r="AD75" s="195">
        <f t="shared" si="11"/>
        <v>7414843</v>
      </c>
      <c r="AE75" s="195">
        <f t="shared" si="11"/>
        <v>37466632.060000002</v>
      </c>
      <c r="AF75" s="195">
        <f t="shared" si="11"/>
        <v>5159345</v>
      </c>
      <c r="AG75" s="195">
        <f t="shared" si="11"/>
        <v>250108485.84999999</v>
      </c>
      <c r="AH75" s="195">
        <f t="shared" si="11"/>
        <v>0</v>
      </c>
      <c r="AI75" s="195">
        <f t="shared" si="11"/>
        <v>19478239.850000001</v>
      </c>
      <c r="AJ75" s="195">
        <f t="shared" si="11"/>
        <v>90160512.519999996</v>
      </c>
      <c r="AK75" s="195">
        <f t="shared" si="11"/>
        <v>0</v>
      </c>
      <c r="AL75" s="195">
        <f t="shared" si="11"/>
        <v>0</v>
      </c>
      <c r="AM75" s="195">
        <f t="shared" si="11"/>
        <v>0</v>
      </c>
      <c r="AN75" s="195">
        <f t="shared" si="11"/>
        <v>0</v>
      </c>
      <c r="AO75" s="195">
        <f t="shared" si="11"/>
        <v>6073076</v>
      </c>
      <c r="AP75" s="195">
        <f t="shared" si="11"/>
        <v>87518960.269999996</v>
      </c>
      <c r="AQ75" s="195">
        <f t="shared" si="11"/>
        <v>0</v>
      </c>
      <c r="AR75" s="195">
        <f t="shared" si="11"/>
        <v>58697197.390000001</v>
      </c>
      <c r="AS75" s="195">
        <f t="shared" si="11"/>
        <v>0</v>
      </c>
      <c r="AT75" s="195">
        <f t="shared" si="11"/>
        <v>0</v>
      </c>
      <c r="AU75" s="195">
        <f t="shared" si="11"/>
        <v>0</v>
      </c>
      <c r="AV75" s="195">
        <f t="shared" si="11"/>
        <v>3414887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10"/>
        <v>2339918254.7799993</v>
      </c>
      <c r="CF75" s="252"/>
    </row>
    <row r="76" spans="1:84" ht="13" customHeight="1" x14ac:dyDescent="0.35">
      <c r="A76" s="171" t="s">
        <v>246</v>
      </c>
      <c r="B76" s="175"/>
      <c r="C76" s="184">
        <v>43055.8</v>
      </c>
      <c r="D76" s="184">
        <v>0</v>
      </c>
      <c r="E76" s="185">
        <v>134471.17382352901</v>
      </c>
      <c r="F76" s="185">
        <v>38826.196500000005</v>
      </c>
      <c r="G76" s="184">
        <v>15133</v>
      </c>
      <c r="H76" s="184">
        <v>8539.98</v>
      </c>
      <c r="I76" s="185">
        <v>0</v>
      </c>
      <c r="J76" s="185">
        <v>5724.8034999999945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41972.822499999995</v>
      </c>
      <c r="Q76" s="185">
        <v>8497.5400000000009</v>
      </c>
      <c r="R76" s="185">
        <v>1008.45</v>
      </c>
      <c r="S76" s="185">
        <v>19850.97</v>
      </c>
      <c r="T76" s="185">
        <v>108.91</v>
      </c>
      <c r="U76" s="185">
        <v>16163.77</v>
      </c>
      <c r="V76" s="185">
        <v>608</v>
      </c>
      <c r="W76" s="185">
        <v>1999.73</v>
      </c>
      <c r="X76" s="185">
        <v>2583.4499999999998</v>
      </c>
      <c r="Y76" s="185">
        <v>12051</v>
      </c>
      <c r="Z76" s="185">
        <v>8730</v>
      </c>
      <c r="AA76" s="185">
        <v>2812.94</v>
      </c>
      <c r="AB76" s="185">
        <v>13397.6</v>
      </c>
      <c r="AC76" s="185">
        <v>1687.24</v>
      </c>
      <c r="AD76" s="185">
        <v>315.33999999999997</v>
      </c>
      <c r="AE76" s="185">
        <v>1020.31</v>
      </c>
      <c r="AF76" s="185">
        <v>4428.2700000000004</v>
      </c>
      <c r="AG76" s="185">
        <v>19360</v>
      </c>
      <c r="AH76" s="185">
        <v>0</v>
      </c>
      <c r="AI76" s="185">
        <v>22076.09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4661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573</v>
      </c>
      <c r="AW76" s="185">
        <v>0</v>
      </c>
      <c r="AX76" s="185">
        <v>0</v>
      </c>
      <c r="AY76" s="185">
        <v>19713.599999999999</v>
      </c>
      <c r="AZ76" s="185">
        <v>0</v>
      </c>
      <c r="BA76" s="185">
        <v>0</v>
      </c>
      <c r="BB76" s="185">
        <v>0</v>
      </c>
      <c r="BC76" s="185">
        <v>0</v>
      </c>
      <c r="BD76" s="185">
        <v>7706.59</v>
      </c>
      <c r="BE76" s="185">
        <v>314021.37367647077</v>
      </c>
      <c r="BF76" s="185">
        <v>21631.66</v>
      </c>
      <c r="BG76" s="185">
        <v>2789.85</v>
      </c>
      <c r="BH76" s="185">
        <v>3041.56</v>
      </c>
      <c r="BI76" s="185">
        <v>0</v>
      </c>
      <c r="BJ76" s="185">
        <v>0</v>
      </c>
      <c r="BK76" s="185">
        <v>0</v>
      </c>
      <c r="BL76" s="185">
        <v>4704.3900000000003</v>
      </c>
      <c r="BM76" s="185">
        <v>0</v>
      </c>
      <c r="BN76" s="185">
        <v>10256.76</v>
      </c>
      <c r="BO76" s="185">
        <v>0</v>
      </c>
      <c r="BP76" s="185">
        <v>0</v>
      </c>
      <c r="BQ76" s="185">
        <v>0</v>
      </c>
      <c r="BR76" s="185">
        <v>2876.96</v>
      </c>
      <c r="BS76" s="185">
        <v>1689.14</v>
      </c>
      <c r="BT76" s="185">
        <v>1378.22</v>
      </c>
      <c r="BU76" s="185">
        <v>1662.58</v>
      </c>
      <c r="BV76" s="185">
        <v>7812.92</v>
      </c>
      <c r="BW76" s="185">
        <v>1711.53</v>
      </c>
      <c r="BX76" s="185">
        <v>1145.67</v>
      </c>
      <c r="BY76" s="185">
        <v>4458.5</v>
      </c>
      <c r="BZ76" s="185">
        <v>0</v>
      </c>
      <c r="CA76" s="185">
        <v>9779.3799999999992</v>
      </c>
      <c r="CB76" s="185">
        <v>0</v>
      </c>
      <c r="CC76" s="185">
        <v>239.93</v>
      </c>
      <c r="CD76" s="249" t="s">
        <v>221</v>
      </c>
      <c r="CE76" s="195">
        <f t="shared" si="10"/>
        <v>846278</v>
      </c>
      <c r="CF76" s="195">
        <f>BE59-CE76</f>
        <v>0</v>
      </c>
    </row>
    <row r="77" spans="1:84" ht="13" customHeight="1" x14ac:dyDescent="0.35">
      <c r="A77" s="171" t="s">
        <v>247</v>
      </c>
      <c r="B77" s="175"/>
      <c r="C77" s="184">
        <v>0</v>
      </c>
      <c r="D77" s="184">
        <v>0</v>
      </c>
      <c r="E77" s="184">
        <v>184221</v>
      </c>
      <c r="F77" s="184">
        <v>0</v>
      </c>
      <c r="G77" s="184">
        <v>8089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1693</v>
      </c>
      <c r="AG77" s="184">
        <v>53826</v>
      </c>
      <c r="AH77" s="184">
        <v>0</v>
      </c>
      <c r="AI77" s="184">
        <v>27257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890</v>
      </c>
      <c r="AW77" s="185">
        <v>0</v>
      </c>
      <c r="AX77" s="249" t="s">
        <v>221</v>
      </c>
      <c r="AY77" s="249" t="s">
        <v>221</v>
      </c>
      <c r="AZ77" s="185">
        <v>0</v>
      </c>
      <c r="BA77" s="185">
        <v>0</v>
      </c>
      <c r="BB77" s="185">
        <v>0</v>
      </c>
      <c r="BC77" s="185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275976</v>
      </c>
      <c r="CF77" s="195">
        <f>AY59-CE77</f>
        <v>0</v>
      </c>
    </row>
    <row r="78" spans="1:84" ht="13" customHeight="1" x14ac:dyDescent="0.35">
      <c r="A78" s="171" t="s">
        <v>248</v>
      </c>
      <c r="B78" s="175"/>
      <c r="C78" s="184">
        <v>17512.668046116964</v>
      </c>
      <c r="D78" s="184">
        <v>0</v>
      </c>
      <c r="E78" s="184">
        <v>54695.279821607219</v>
      </c>
      <c r="F78" s="184">
        <v>15792.304191254334</v>
      </c>
      <c r="G78" s="184">
        <v>6155.2498279416013</v>
      </c>
      <c r="H78" s="184">
        <v>3473.581604812312</v>
      </c>
      <c r="I78" s="184">
        <v>0</v>
      </c>
      <c r="J78" s="184">
        <v>2328.5267797776014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17072.173955682832</v>
      </c>
      <c r="Q78" s="184">
        <v>3456.319409431499</v>
      </c>
      <c r="R78" s="184">
        <v>410.18051205892471</v>
      </c>
      <c r="S78" s="184">
        <v>8074.2535965752922</v>
      </c>
      <c r="T78" s="184">
        <v>44.298437769187849</v>
      </c>
      <c r="U78" s="184">
        <v>6574.5088555730927</v>
      </c>
      <c r="V78" s="184">
        <v>247.30006577601887</v>
      </c>
      <c r="W78" s="184">
        <v>813.37723772085224</v>
      </c>
      <c r="X78" s="184">
        <v>1050.8015706069998</v>
      </c>
      <c r="Y78" s="184">
        <v>4901.666270833558</v>
      </c>
      <c r="Z78" s="184">
        <v>3550.8710102379027</v>
      </c>
      <c r="AA78" s="184">
        <v>1144.14514313157</v>
      </c>
      <c r="AB78" s="184">
        <v>5449.3871073039318</v>
      </c>
      <c r="AC78" s="184">
        <v>686.27395226962187</v>
      </c>
      <c r="AD78" s="184">
        <v>128.26250450955555</v>
      </c>
      <c r="AE78" s="184">
        <v>415.00449031567399</v>
      </c>
      <c r="AF78" s="184">
        <v>1801.1701682137682</v>
      </c>
      <c r="AG78" s="184">
        <v>7874.5547260258636</v>
      </c>
      <c r="AH78" s="184">
        <v>0</v>
      </c>
      <c r="AI78" s="184">
        <v>8979.3067583508418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1895.8315897730658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233.06404225272829</v>
      </c>
      <c r="AW78" s="185">
        <v>0</v>
      </c>
      <c r="AX78" s="249" t="s">
        <v>221</v>
      </c>
      <c r="AY78" s="249" t="s">
        <v>221</v>
      </c>
      <c r="AZ78" s="249" t="s">
        <v>221</v>
      </c>
      <c r="BA78" s="185">
        <v>0</v>
      </c>
      <c r="BB78" s="185">
        <v>0</v>
      </c>
      <c r="BC78" s="185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1237.1348487857038</v>
      </c>
      <c r="BI78" s="184">
        <v>0</v>
      </c>
      <c r="BJ78" s="249" t="s">
        <v>221</v>
      </c>
      <c r="BK78" s="184">
        <v>0</v>
      </c>
      <c r="BL78" s="184">
        <v>1913.4801915066539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687.04676497517187</v>
      </c>
      <c r="BT78" s="184">
        <v>560.58206686484334</v>
      </c>
      <c r="BU78" s="184">
        <v>676.2436568386405</v>
      </c>
      <c r="BV78" s="184">
        <v>3177.8546544453511</v>
      </c>
      <c r="BW78" s="184">
        <v>696.15375259478549</v>
      </c>
      <c r="BX78" s="184">
        <v>465.99385914080847</v>
      </c>
      <c r="BY78" s="184">
        <v>1813.4660251025989</v>
      </c>
      <c r="BZ78" s="184">
        <v>0</v>
      </c>
      <c r="CA78" s="184">
        <v>3977.6995349484919</v>
      </c>
      <c r="CB78" s="184">
        <v>0</v>
      </c>
      <c r="CC78" s="249" t="s">
        <v>221</v>
      </c>
      <c r="CD78" s="249" t="s">
        <v>221</v>
      </c>
      <c r="CE78" s="195">
        <f t="shared" si="10"/>
        <v>189966.01703112587</v>
      </c>
      <c r="CF78" s="195"/>
    </row>
    <row r="79" spans="1:84" ht="13" customHeight="1" x14ac:dyDescent="0.35">
      <c r="A79" s="171" t="s">
        <v>249</v>
      </c>
      <c r="B79" s="175"/>
      <c r="C79" s="225">
        <v>368879.50401368557</v>
      </c>
      <c r="D79" s="225">
        <v>82222.475032410686</v>
      </c>
      <c r="E79" s="184">
        <v>693403.03366159217</v>
      </c>
      <c r="F79" s="184">
        <v>154502.85275556793</v>
      </c>
      <c r="G79" s="184">
        <v>30452.406172228504</v>
      </c>
      <c r="H79" s="184">
        <v>0</v>
      </c>
      <c r="I79" s="184">
        <v>0</v>
      </c>
      <c r="J79" s="184">
        <v>22780.971404578846</v>
      </c>
      <c r="K79" s="184">
        <v>0</v>
      </c>
      <c r="L79" s="184">
        <v>0</v>
      </c>
      <c r="M79" s="184">
        <v>40306.380656956098</v>
      </c>
      <c r="N79" s="184">
        <v>0</v>
      </c>
      <c r="O79" s="184">
        <v>0</v>
      </c>
      <c r="P79" s="184">
        <v>153066.71027455028</v>
      </c>
      <c r="Q79" s="184">
        <v>54179.66388114859</v>
      </c>
      <c r="R79" s="184">
        <v>0</v>
      </c>
      <c r="S79" s="184">
        <v>0</v>
      </c>
      <c r="T79" s="184">
        <v>64385.374931419377</v>
      </c>
      <c r="U79" s="184">
        <v>0</v>
      </c>
      <c r="V79" s="184">
        <v>0</v>
      </c>
      <c r="W79" s="184">
        <v>0</v>
      </c>
      <c r="X79" s="184">
        <v>6219.934077530871</v>
      </c>
      <c r="Y79" s="184">
        <v>39322.97765611767</v>
      </c>
      <c r="Z79" s="184">
        <v>0</v>
      </c>
      <c r="AA79" s="184">
        <v>278.43369924237243</v>
      </c>
      <c r="AB79" s="184">
        <v>0</v>
      </c>
      <c r="AC79" s="184">
        <v>3.6008397737693318</v>
      </c>
      <c r="AD79" s="184">
        <v>0</v>
      </c>
      <c r="AE79" s="184">
        <v>2704.1827651183662</v>
      </c>
      <c r="AF79" s="184">
        <v>6386.4846419559854</v>
      </c>
      <c r="AG79" s="184">
        <v>202601.62141105224</v>
      </c>
      <c r="AH79" s="184">
        <v>0</v>
      </c>
      <c r="AI79" s="184">
        <v>102584.63497339105</v>
      </c>
      <c r="AJ79" s="184">
        <v>28891.138913474504</v>
      </c>
      <c r="AK79" s="184">
        <v>0</v>
      </c>
      <c r="AL79" s="184">
        <v>0</v>
      </c>
      <c r="AM79" s="184">
        <v>0</v>
      </c>
      <c r="AN79" s="184">
        <v>0</v>
      </c>
      <c r="AO79" s="184">
        <v>24676.308167759449</v>
      </c>
      <c r="AP79" s="184">
        <v>44083.285851902467</v>
      </c>
      <c r="AQ79" s="184">
        <v>0</v>
      </c>
      <c r="AR79" s="184">
        <v>199899.35114789099</v>
      </c>
      <c r="AS79" s="184">
        <v>0</v>
      </c>
      <c r="AT79" s="184">
        <v>0</v>
      </c>
      <c r="AU79" s="184">
        <v>0</v>
      </c>
      <c r="AV79" s="184">
        <v>3337.6730706524722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5">
        <v>0</v>
      </c>
      <c r="BC79" s="185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10"/>
        <v>2325169</v>
      </c>
      <c r="CF79" s="195">
        <f>BA59</f>
        <v>0</v>
      </c>
    </row>
    <row r="80" spans="1:84" ht="13" customHeight="1" x14ac:dyDescent="0.35">
      <c r="A80" s="171" t="s">
        <v>250</v>
      </c>
      <c r="B80" s="175"/>
      <c r="C80" s="187">
        <v>135.44097987322115</v>
      </c>
      <c r="D80" s="187">
        <v>30.189513011213556</v>
      </c>
      <c r="E80" s="187">
        <v>254.59583767686345</v>
      </c>
      <c r="F80" s="187">
        <v>56.728599834719368</v>
      </c>
      <c r="G80" s="187">
        <v>11.181168068668125</v>
      </c>
      <c r="H80" s="187">
        <v>0</v>
      </c>
      <c r="I80" s="187">
        <v>0</v>
      </c>
      <c r="J80" s="187">
        <v>8.3644579216998665</v>
      </c>
      <c r="K80" s="187">
        <v>0</v>
      </c>
      <c r="L80" s="187">
        <v>0</v>
      </c>
      <c r="M80" s="187">
        <v>14.799238320160626</v>
      </c>
      <c r="N80" s="187">
        <v>0</v>
      </c>
      <c r="O80" s="187">
        <v>0</v>
      </c>
      <c r="P80" s="187">
        <v>56.201293376241345</v>
      </c>
      <c r="Q80" s="187">
        <v>19.893072630547358</v>
      </c>
      <c r="R80" s="187">
        <v>0</v>
      </c>
      <c r="S80" s="187">
        <v>0</v>
      </c>
      <c r="T80" s="187">
        <v>23.640289512785287</v>
      </c>
      <c r="U80" s="187">
        <v>0</v>
      </c>
      <c r="V80" s="187">
        <v>0</v>
      </c>
      <c r="W80" s="187">
        <v>0</v>
      </c>
      <c r="X80" s="187">
        <v>2.2837646359890096</v>
      </c>
      <c r="Y80" s="187">
        <v>14.438163593604711</v>
      </c>
      <c r="Z80" s="187">
        <v>0</v>
      </c>
      <c r="AA80" s="187">
        <v>0.1022321181979077</v>
      </c>
      <c r="AB80" s="187">
        <v>0</v>
      </c>
      <c r="AC80" s="187">
        <v>1.3221153846153847E-3</v>
      </c>
      <c r="AD80" s="187">
        <v>0</v>
      </c>
      <c r="AE80" s="187">
        <v>0.99289106463968746</v>
      </c>
      <c r="AF80" s="187">
        <v>2.3449167775385673</v>
      </c>
      <c r="AG80" s="187">
        <v>74.388958533186056</v>
      </c>
      <c r="AH80" s="187">
        <v>0</v>
      </c>
      <c r="AI80" s="187">
        <v>37.665859256353031</v>
      </c>
      <c r="AJ80" s="187">
        <v>10.60791971773298</v>
      </c>
      <c r="AK80" s="187">
        <v>0</v>
      </c>
      <c r="AL80" s="187">
        <v>0</v>
      </c>
      <c r="AM80" s="187">
        <v>0</v>
      </c>
      <c r="AN80" s="187">
        <v>0</v>
      </c>
      <c r="AO80" s="187">
        <v>9.0603661128619226</v>
      </c>
      <c r="AP80" s="187">
        <v>16.185999403185768</v>
      </c>
      <c r="AQ80" s="187">
        <v>0</v>
      </c>
      <c r="AR80" s="187">
        <v>73.396769679258171</v>
      </c>
      <c r="AS80" s="187">
        <v>0</v>
      </c>
      <c r="AT80" s="187">
        <v>0</v>
      </c>
      <c r="AU80" s="187">
        <v>0</v>
      </c>
      <c r="AV80" s="187">
        <v>1.2254888283759517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10"/>
        <v>853.72910206242841</v>
      </c>
      <c r="CF80" s="255"/>
    </row>
    <row r="81" spans="1:5" ht="13" customHeight="1" x14ac:dyDescent="0.35">
      <c r="A81" s="208" t="s">
        <v>251</v>
      </c>
      <c r="B81" s="208"/>
      <c r="C81" s="208"/>
      <c r="D81" s="208"/>
      <c r="E81" s="208"/>
    </row>
    <row r="82" spans="1:5" ht="13" customHeight="1" x14ac:dyDescent="0.35">
      <c r="A82" s="171" t="s">
        <v>252</v>
      </c>
      <c r="B82" s="172"/>
      <c r="C82" s="313" t="s">
        <v>1278</v>
      </c>
      <c r="D82" s="256"/>
      <c r="E82" s="175"/>
    </row>
    <row r="83" spans="1:5" ht="13" customHeight="1" x14ac:dyDescent="0.35">
      <c r="A83" s="173" t="s">
        <v>253</v>
      </c>
      <c r="B83" s="172" t="s">
        <v>254</v>
      </c>
      <c r="C83" s="315" t="s">
        <v>1267</v>
      </c>
      <c r="D83" s="256"/>
      <c r="E83" s="175"/>
    </row>
    <row r="84" spans="1:5" ht="13" customHeight="1" x14ac:dyDescent="0.35">
      <c r="A84" s="173" t="s">
        <v>255</v>
      </c>
      <c r="B84" s="172" t="s">
        <v>254</v>
      </c>
      <c r="C84" s="229" t="s">
        <v>1268</v>
      </c>
      <c r="D84" s="205"/>
      <c r="E84" s="204"/>
    </row>
    <row r="85" spans="1:5" ht="13" customHeight="1" x14ac:dyDescent="0.35">
      <c r="A85" s="173" t="s">
        <v>1248</v>
      </c>
      <c r="B85" s="172"/>
      <c r="C85" s="271" t="s">
        <v>1269</v>
      </c>
      <c r="D85" s="205"/>
      <c r="E85" s="204"/>
    </row>
    <row r="86" spans="1:5" ht="13" customHeight="1" x14ac:dyDescent="0.35">
      <c r="A86" s="173" t="s">
        <v>1249</v>
      </c>
      <c r="B86" s="172" t="s">
        <v>254</v>
      </c>
      <c r="C86" s="230" t="s">
        <v>1270</v>
      </c>
      <c r="D86" s="205"/>
      <c r="E86" s="204"/>
    </row>
    <row r="87" spans="1:5" ht="13" customHeight="1" x14ac:dyDescent="0.35">
      <c r="A87" s="173" t="s">
        <v>256</v>
      </c>
      <c r="B87" s="172" t="s">
        <v>254</v>
      </c>
      <c r="C87" s="229" t="s">
        <v>1271</v>
      </c>
      <c r="D87" s="205"/>
      <c r="E87" s="204"/>
    </row>
    <row r="88" spans="1:5" ht="13" customHeight="1" x14ac:dyDescent="0.35">
      <c r="A88" s="173" t="s">
        <v>257</v>
      </c>
      <c r="B88" s="172" t="s">
        <v>254</v>
      </c>
      <c r="C88" s="229" t="s">
        <v>1272</v>
      </c>
      <c r="D88" s="205"/>
      <c r="E88" s="204"/>
    </row>
    <row r="89" spans="1:5" ht="13" customHeight="1" x14ac:dyDescent="0.35">
      <c r="A89" s="173" t="s">
        <v>258</v>
      </c>
      <c r="B89" s="172" t="s">
        <v>254</v>
      </c>
      <c r="C89" s="229" t="s">
        <v>1273</v>
      </c>
      <c r="D89" s="205"/>
      <c r="E89" s="204"/>
    </row>
    <row r="90" spans="1:5" ht="13" customHeight="1" x14ac:dyDescent="0.35">
      <c r="A90" s="173" t="s">
        <v>259</v>
      </c>
      <c r="B90" s="172" t="s">
        <v>254</v>
      </c>
      <c r="C90" s="229" t="s">
        <v>1274</v>
      </c>
      <c r="D90" s="205"/>
      <c r="E90" s="204"/>
    </row>
    <row r="91" spans="1:5" ht="13" customHeight="1" x14ac:dyDescent="0.35">
      <c r="A91" s="173" t="s">
        <v>260</v>
      </c>
      <c r="B91" s="172" t="s">
        <v>254</v>
      </c>
      <c r="C91" s="229" t="s">
        <v>1279</v>
      </c>
      <c r="D91" s="205"/>
      <c r="E91" s="204"/>
    </row>
    <row r="92" spans="1:5" ht="13" customHeight="1" x14ac:dyDescent="0.35">
      <c r="A92" s="173" t="s">
        <v>261</v>
      </c>
      <c r="B92" s="172" t="s">
        <v>254</v>
      </c>
      <c r="C92" s="226" t="s">
        <v>1276</v>
      </c>
      <c r="D92" s="256"/>
      <c r="E92" s="175"/>
    </row>
    <row r="93" spans="1:5" ht="13" customHeight="1" x14ac:dyDescent="0.35">
      <c r="A93" s="173" t="s">
        <v>262</v>
      </c>
      <c r="B93" s="172" t="s">
        <v>254</v>
      </c>
      <c r="C93" s="270" t="s">
        <v>1277</v>
      </c>
      <c r="D93" s="256"/>
      <c r="E93" s="175"/>
    </row>
    <row r="94" spans="1:5" ht="13" customHeight="1" x14ac:dyDescent="0.35">
      <c r="A94" s="173"/>
      <c r="B94" s="173"/>
      <c r="C94" s="191"/>
      <c r="D94" s="175"/>
      <c r="E94" s="175"/>
    </row>
    <row r="95" spans="1:5" ht="13" customHeight="1" x14ac:dyDescent="0.35">
      <c r="A95" s="208" t="s">
        <v>263</v>
      </c>
      <c r="B95" s="208"/>
      <c r="C95" s="208"/>
      <c r="D95" s="208"/>
      <c r="E95" s="208"/>
    </row>
    <row r="96" spans="1:5" ht="13" customHeight="1" x14ac:dyDescent="0.35">
      <c r="A96" s="257" t="s">
        <v>264</v>
      </c>
      <c r="B96" s="257"/>
      <c r="C96" s="257"/>
      <c r="D96" s="257"/>
      <c r="E96" s="257"/>
    </row>
    <row r="97" spans="1:5" ht="13" customHeight="1" x14ac:dyDescent="0.35">
      <c r="A97" s="173" t="s">
        <v>265</v>
      </c>
      <c r="B97" s="172" t="s">
        <v>254</v>
      </c>
      <c r="C97" s="189"/>
      <c r="D97" s="175"/>
      <c r="E97" s="175"/>
    </row>
    <row r="98" spans="1:5" ht="13" customHeight="1" x14ac:dyDescent="0.35">
      <c r="A98" s="173" t="s">
        <v>257</v>
      </c>
      <c r="B98" s="172" t="s">
        <v>254</v>
      </c>
      <c r="C98" s="189"/>
      <c r="D98" s="175"/>
      <c r="E98" s="175"/>
    </row>
    <row r="99" spans="1:5" ht="13" customHeight="1" x14ac:dyDescent="0.35">
      <c r="A99" s="173" t="s">
        <v>266</v>
      </c>
      <c r="B99" s="172" t="s">
        <v>254</v>
      </c>
      <c r="C99" s="189"/>
      <c r="D99" s="175"/>
      <c r="E99" s="175"/>
    </row>
    <row r="100" spans="1:5" ht="13" customHeight="1" x14ac:dyDescent="0.35">
      <c r="A100" s="257" t="s">
        <v>267</v>
      </c>
      <c r="B100" s="257"/>
      <c r="C100" s="257"/>
      <c r="D100" s="257"/>
      <c r="E100" s="257"/>
    </row>
    <row r="101" spans="1:5" ht="13" customHeight="1" x14ac:dyDescent="0.35">
      <c r="A101" s="173" t="s">
        <v>268</v>
      </c>
      <c r="B101" s="172" t="s">
        <v>254</v>
      </c>
      <c r="C101" s="189"/>
      <c r="D101" s="175"/>
      <c r="E101" s="175"/>
    </row>
    <row r="102" spans="1:5" ht="13" customHeight="1" x14ac:dyDescent="0.35">
      <c r="A102" s="173" t="s">
        <v>132</v>
      </c>
      <c r="B102" s="172" t="s">
        <v>254</v>
      </c>
      <c r="C102" s="222">
        <v>1</v>
      </c>
      <c r="D102" s="175"/>
      <c r="E102" s="175"/>
    </row>
    <row r="103" spans="1:5" ht="13" customHeight="1" x14ac:dyDescent="0.35">
      <c r="A103" s="257" t="s">
        <v>269</v>
      </c>
      <c r="B103" s="257"/>
      <c r="C103" s="257"/>
      <c r="D103" s="257"/>
      <c r="E103" s="257"/>
    </row>
    <row r="104" spans="1:5" ht="13" customHeight="1" x14ac:dyDescent="0.35">
      <c r="A104" s="173" t="s">
        <v>270</v>
      </c>
      <c r="B104" s="172" t="s">
        <v>254</v>
      </c>
      <c r="C104" s="189"/>
      <c r="D104" s="175"/>
      <c r="E104" s="175"/>
    </row>
    <row r="105" spans="1:5" ht="13" customHeight="1" x14ac:dyDescent="0.35">
      <c r="A105" s="173" t="s">
        <v>271</v>
      </c>
      <c r="B105" s="172" t="s">
        <v>254</v>
      </c>
      <c r="C105" s="189"/>
      <c r="D105" s="175"/>
      <c r="E105" s="175"/>
    </row>
    <row r="106" spans="1:5" ht="13" customHeight="1" x14ac:dyDescent="0.35">
      <c r="A106" s="173" t="s">
        <v>272</v>
      </c>
      <c r="B106" s="172" t="s">
        <v>254</v>
      </c>
      <c r="C106" s="189"/>
      <c r="D106" s="175"/>
      <c r="E106" s="175"/>
    </row>
    <row r="107" spans="1:5" ht="13" customHeight="1" x14ac:dyDescent="0.35">
      <c r="A107" s="173"/>
      <c r="B107" s="172"/>
      <c r="C107" s="190"/>
      <c r="D107" s="175"/>
      <c r="E107" s="175"/>
    </row>
    <row r="108" spans="1:5" ht="13" customHeight="1" x14ac:dyDescent="0.35">
      <c r="A108" s="207" t="s">
        <v>273</v>
      </c>
      <c r="B108" s="208"/>
      <c r="C108" s="208"/>
      <c r="D108" s="208"/>
      <c r="E108" s="208"/>
    </row>
    <row r="109" spans="1:5" ht="13" customHeight="1" x14ac:dyDescent="0.35">
      <c r="A109" s="173"/>
      <c r="B109" s="172"/>
      <c r="C109" s="190"/>
      <c r="D109" s="175"/>
      <c r="E109" s="175"/>
    </row>
    <row r="110" spans="1:5" ht="13" customHeight="1" x14ac:dyDescent="0.35">
      <c r="A110" s="171" t="s">
        <v>274</v>
      </c>
      <c r="B110" s="175"/>
      <c r="C110" s="182" t="s">
        <v>275</v>
      </c>
      <c r="D110" s="170" t="s">
        <v>215</v>
      </c>
      <c r="E110" s="175"/>
    </row>
    <row r="111" spans="1:5" ht="13" customHeight="1" x14ac:dyDescent="0.35">
      <c r="A111" s="173" t="s">
        <v>276</v>
      </c>
      <c r="B111" s="172" t="s">
        <v>254</v>
      </c>
      <c r="C111" s="189">
        <v>17033</v>
      </c>
      <c r="D111" s="174">
        <v>86840</v>
      </c>
      <c r="E111" s="175"/>
    </row>
    <row r="112" spans="1:5" ht="13" customHeight="1" x14ac:dyDescent="0.35">
      <c r="A112" s="173" t="s">
        <v>277</v>
      </c>
      <c r="B112" s="172" t="s">
        <v>254</v>
      </c>
      <c r="C112" s="189">
        <v>0</v>
      </c>
      <c r="D112" s="174">
        <v>0</v>
      </c>
      <c r="E112" s="175"/>
    </row>
    <row r="113" spans="1:5" ht="13" customHeight="1" x14ac:dyDescent="0.35">
      <c r="A113" s="173" t="s">
        <v>278</v>
      </c>
      <c r="B113" s="172" t="s">
        <v>254</v>
      </c>
      <c r="C113" s="189">
        <v>0</v>
      </c>
      <c r="D113" s="174">
        <v>0</v>
      </c>
      <c r="E113" s="175"/>
    </row>
    <row r="114" spans="1:5" ht="13" customHeight="1" x14ac:dyDescent="0.35">
      <c r="A114" s="173" t="s">
        <v>279</v>
      </c>
      <c r="B114" s="172" t="s">
        <v>254</v>
      </c>
      <c r="C114" s="189">
        <v>1798</v>
      </c>
      <c r="D114" s="174">
        <v>2704</v>
      </c>
      <c r="E114" s="175"/>
    </row>
    <row r="115" spans="1:5" ht="13" customHeight="1" x14ac:dyDescent="0.35">
      <c r="A115" s="171" t="s">
        <v>280</v>
      </c>
      <c r="B115" s="175"/>
      <c r="C115" s="182" t="s">
        <v>167</v>
      </c>
      <c r="D115" s="175"/>
      <c r="E115" s="175"/>
    </row>
    <row r="116" spans="1:5" ht="13" customHeight="1" x14ac:dyDescent="0.35">
      <c r="A116" s="173" t="s">
        <v>281</v>
      </c>
      <c r="B116" s="172" t="s">
        <v>254</v>
      </c>
      <c r="C116" s="189">
        <v>74</v>
      </c>
      <c r="D116" s="175"/>
      <c r="E116" s="175"/>
    </row>
    <row r="117" spans="1:5" ht="13" customHeight="1" x14ac:dyDescent="0.35">
      <c r="A117" s="173" t="s">
        <v>282</v>
      </c>
      <c r="B117" s="172" t="s">
        <v>254</v>
      </c>
      <c r="C117" s="189">
        <v>32</v>
      </c>
      <c r="D117" s="175"/>
      <c r="E117" s="175"/>
    </row>
    <row r="118" spans="1:5" ht="13" customHeight="1" x14ac:dyDescent="0.35">
      <c r="A118" s="173" t="s">
        <v>1236</v>
      </c>
      <c r="B118" s="172" t="s">
        <v>254</v>
      </c>
      <c r="C118" s="189">
        <v>269</v>
      </c>
      <c r="D118" s="175"/>
      <c r="E118" s="175"/>
    </row>
    <row r="119" spans="1:5" ht="13" customHeight="1" x14ac:dyDescent="0.35">
      <c r="A119" s="173" t="s">
        <v>283</v>
      </c>
      <c r="B119" s="172" t="s">
        <v>254</v>
      </c>
      <c r="C119" s="189">
        <v>8</v>
      </c>
      <c r="D119" s="175"/>
      <c r="E119" s="175"/>
    </row>
    <row r="120" spans="1:5" ht="13" customHeight="1" x14ac:dyDescent="0.35">
      <c r="A120" s="173" t="s">
        <v>284</v>
      </c>
      <c r="B120" s="172" t="s">
        <v>254</v>
      </c>
      <c r="C120" s="189">
        <v>32</v>
      </c>
      <c r="D120" s="175"/>
      <c r="E120" s="175"/>
    </row>
    <row r="121" spans="1:5" ht="13" customHeight="1" x14ac:dyDescent="0.35">
      <c r="A121" s="173" t="s">
        <v>285</v>
      </c>
      <c r="B121" s="172" t="s">
        <v>254</v>
      </c>
      <c r="C121" s="189">
        <v>14</v>
      </c>
      <c r="D121" s="175"/>
      <c r="E121" s="175"/>
    </row>
    <row r="122" spans="1:5" ht="13" customHeight="1" x14ac:dyDescent="0.35">
      <c r="A122" s="173" t="s">
        <v>97</v>
      </c>
      <c r="B122" s="172" t="s">
        <v>254</v>
      </c>
      <c r="C122" s="189">
        <v>0</v>
      </c>
      <c r="D122" s="175"/>
      <c r="E122" s="175"/>
    </row>
    <row r="123" spans="1:5" ht="13" customHeight="1" x14ac:dyDescent="0.35">
      <c r="A123" s="173" t="s">
        <v>286</v>
      </c>
      <c r="B123" s="172" t="s">
        <v>254</v>
      </c>
      <c r="C123" s="189">
        <v>0</v>
      </c>
      <c r="D123" s="175"/>
      <c r="E123" s="175"/>
    </row>
    <row r="124" spans="1:5" ht="13" customHeight="1" x14ac:dyDescent="0.35">
      <c r="A124" s="173" t="s">
        <v>287</v>
      </c>
      <c r="B124" s="172"/>
      <c r="C124" s="189">
        <v>0</v>
      </c>
      <c r="D124" s="175"/>
      <c r="E124" s="175"/>
    </row>
    <row r="125" spans="1:5" ht="13" customHeight="1" x14ac:dyDescent="0.35">
      <c r="A125" s="173" t="s">
        <v>278</v>
      </c>
      <c r="B125" s="172" t="s">
        <v>254</v>
      </c>
      <c r="C125" s="189">
        <v>0</v>
      </c>
      <c r="D125" s="175"/>
      <c r="E125" s="175"/>
    </row>
    <row r="126" spans="1:5" ht="13" customHeight="1" x14ac:dyDescent="0.35">
      <c r="A126" s="173" t="s">
        <v>288</v>
      </c>
      <c r="B126" s="172" t="s">
        <v>254</v>
      </c>
      <c r="C126" s="189">
        <v>0</v>
      </c>
      <c r="D126" s="175"/>
      <c r="E126" s="175"/>
    </row>
    <row r="127" spans="1:5" ht="13" customHeight="1" x14ac:dyDescent="0.35">
      <c r="A127" s="173" t="s">
        <v>289</v>
      </c>
      <c r="B127" s="175"/>
      <c r="C127" s="191"/>
      <c r="D127" s="175"/>
      <c r="E127" s="175">
        <f>SUM(C116:C126)</f>
        <v>429</v>
      </c>
    </row>
    <row r="128" spans="1:5" ht="13" customHeight="1" x14ac:dyDescent="0.35">
      <c r="A128" s="173" t="s">
        <v>290</v>
      </c>
      <c r="B128" s="172" t="s">
        <v>254</v>
      </c>
      <c r="C128" s="189">
        <v>450</v>
      </c>
      <c r="D128" s="175"/>
      <c r="E128" s="175"/>
    </row>
    <row r="129" spans="1:6" ht="13" customHeight="1" x14ac:dyDescent="0.35">
      <c r="A129" s="173" t="s">
        <v>291</v>
      </c>
      <c r="B129" s="172" t="s">
        <v>254</v>
      </c>
      <c r="C129" s="189">
        <v>40</v>
      </c>
      <c r="D129" s="175"/>
      <c r="E129" s="175"/>
    </row>
    <row r="130" spans="1:6" ht="13" customHeight="1" x14ac:dyDescent="0.35">
      <c r="A130" s="173"/>
      <c r="B130" s="175"/>
      <c r="C130" s="191"/>
      <c r="D130" s="175"/>
      <c r="E130" s="175"/>
    </row>
    <row r="131" spans="1:6" ht="13" customHeight="1" x14ac:dyDescent="0.35">
      <c r="A131" s="173" t="s">
        <v>292</v>
      </c>
      <c r="B131" s="172" t="s">
        <v>254</v>
      </c>
      <c r="C131" s="189">
        <v>0</v>
      </c>
      <c r="D131" s="175"/>
      <c r="E131" s="175"/>
    </row>
    <row r="132" spans="1:6" ht="13" customHeight="1" x14ac:dyDescent="0.35">
      <c r="A132" s="173"/>
      <c r="B132" s="173"/>
      <c r="C132" s="191"/>
      <c r="D132" s="175"/>
      <c r="E132" s="175"/>
    </row>
    <row r="133" spans="1:6" ht="13" customHeight="1" x14ac:dyDescent="0.35">
      <c r="A133" s="173"/>
      <c r="B133" s="173"/>
      <c r="C133" s="191"/>
      <c r="D133" s="175"/>
      <c r="E133" s="175"/>
    </row>
    <row r="134" spans="1:6" ht="13" customHeight="1" x14ac:dyDescent="0.35">
      <c r="A134" s="173"/>
      <c r="B134" s="173"/>
      <c r="C134" s="191"/>
      <c r="D134" s="175"/>
      <c r="E134" s="175"/>
    </row>
    <row r="135" spans="1:6" ht="13" customHeight="1" x14ac:dyDescent="0.35">
      <c r="A135" s="173"/>
      <c r="B135" s="173"/>
      <c r="C135" s="191"/>
      <c r="D135" s="175"/>
      <c r="E135" s="175"/>
    </row>
    <row r="136" spans="1:6" ht="13" customHeight="1" x14ac:dyDescent="0.35">
      <c r="A136" s="208" t="s">
        <v>1237</v>
      </c>
      <c r="B136" s="207"/>
      <c r="C136" s="207"/>
      <c r="D136" s="207"/>
      <c r="E136" s="207"/>
    </row>
    <row r="137" spans="1:6" ht="13" customHeight="1" x14ac:dyDescent="0.35">
      <c r="A137" s="258" t="s">
        <v>293</v>
      </c>
      <c r="B137" s="176" t="s">
        <v>294</v>
      </c>
      <c r="C137" s="192" t="s">
        <v>295</v>
      </c>
      <c r="D137" s="176" t="s">
        <v>132</v>
      </c>
      <c r="E137" s="176" t="s">
        <v>203</v>
      </c>
    </row>
    <row r="138" spans="1:6" ht="13" customHeight="1" x14ac:dyDescent="0.35">
      <c r="A138" s="173" t="s">
        <v>275</v>
      </c>
      <c r="B138" s="174">
        <v>8726</v>
      </c>
      <c r="C138" s="189">
        <v>3507</v>
      </c>
      <c r="D138" s="174">
        <v>4800</v>
      </c>
      <c r="E138" s="175">
        <f>SUM(B138:D138)</f>
        <v>17033</v>
      </c>
    </row>
    <row r="139" spans="1:6" ht="13" customHeight="1" x14ac:dyDescent="0.35">
      <c r="A139" s="173" t="s">
        <v>215</v>
      </c>
      <c r="B139" s="174">
        <v>46706</v>
      </c>
      <c r="C139" s="189">
        <v>18241</v>
      </c>
      <c r="D139" s="174">
        <v>21893</v>
      </c>
      <c r="E139" s="175">
        <f>SUM(B139:D139)</f>
        <v>86840</v>
      </c>
    </row>
    <row r="140" spans="1:6" ht="13" customHeight="1" x14ac:dyDescent="0.35">
      <c r="A140" s="173" t="s">
        <v>296</v>
      </c>
      <c r="B140" s="174">
        <v>58372</v>
      </c>
      <c r="C140" s="174">
        <v>40148</v>
      </c>
      <c r="D140" s="174">
        <v>57648</v>
      </c>
      <c r="E140" s="175">
        <f>SUM(B140:D140)</f>
        <v>156168</v>
      </c>
    </row>
    <row r="141" spans="1:6" ht="13" customHeight="1" x14ac:dyDescent="0.35">
      <c r="A141" s="173" t="s">
        <v>243</v>
      </c>
      <c r="B141" s="174">
        <v>625918113</v>
      </c>
      <c r="C141" s="189">
        <v>225211534</v>
      </c>
      <c r="D141" s="174">
        <v>314966744</v>
      </c>
      <c r="E141" s="175">
        <f>SUM(B141:D141)</f>
        <v>1166096391</v>
      </c>
      <c r="F141" s="199"/>
    </row>
    <row r="142" spans="1:6" ht="13" customHeight="1" x14ac:dyDescent="0.35">
      <c r="A142" s="173" t="s">
        <v>244</v>
      </c>
      <c r="B142" s="174">
        <v>545652649</v>
      </c>
      <c r="C142" s="189">
        <v>242195409</v>
      </c>
      <c r="D142" s="174">
        <v>385973806</v>
      </c>
      <c r="E142" s="175">
        <f>SUM(B142:D142)</f>
        <v>1173821864</v>
      </c>
      <c r="F142" s="199"/>
    </row>
    <row r="143" spans="1:6" ht="13" customHeight="1" x14ac:dyDescent="0.35">
      <c r="A143" s="258" t="s">
        <v>297</v>
      </c>
      <c r="B143" s="176" t="s">
        <v>294</v>
      </c>
      <c r="C143" s="192" t="s">
        <v>295</v>
      </c>
      <c r="D143" s="176" t="s">
        <v>132</v>
      </c>
      <c r="E143" s="176" t="s">
        <v>203</v>
      </c>
    </row>
    <row r="144" spans="1:6" ht="13" customHeight="1" x14ac:dyDescent="0.35">
      <c r="A144" s="173" t="s">
        <v>275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3" customHeight="1" x14ac:dyDescent="0.3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3" customHeight="1" x14ac:dyDescent="0.35">
      <c r="A146" s="173" t="s">
        <v>296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3" customHeight="1" x14ac:dyDescent="0.35">
      <c r="A147" s="173" t="s">
        <v>243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3" customHeight="1" x14ac:dyDescent="0.35">
      <c r="A148" s="173" t="s">
        <v>244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3" customHeight="1" x14ac:dyDescent="0.35">
      <c r="A149" s="258" t="s">
        <v>298</v>
      </c>
      <c r="B149" s="176" t="s">
        <v>294</v>
      </c>
      <c r="C149" s="192" t="s">
        <v>295</v>
      </c>
      <c r="D149" s="176" t="s">
        <v>132</v>
      </c>
      <c r="E149" s="176" t="s">
        <v>203</v>
      </c>
    </row>
    <row r="150" spans="1:5" ht="13" customHeight="1" x14ac:dyDescent="0.35">
      <c r="A150" s="173" t="s">
        <v>275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3" customHeight="1" x14ac:dyDescent="0.3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3" customHeight="1" x14ac:dyDescent="0.35">
      <c r="A152" s="173" t="s">
        <v>296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3" customHeight="1" x14ac:dyDescent="0.35">
      <c r="A153" s="173" t="s">
        <v>243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3" customHeight="1" x14ac:dyDescent="0.35">
      <c r="A154" s="173" t="s">
        <v>244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3" customHeight="1" x14ac:dyDescent="0.35">
      <c r="A155" s="177"/>
      <c r="B155" s="177"/>
      <c r="C155" s="193"/>
      <c r="D155" s="178"/>
      <c r="E155" s="175"/>
    </row>
    <row r="156" spans="1:5" ht="13" customHeight="1" x14ac:dyDescent="0.35">
      <c r="A156" s="258" t="s">
        <v>299</v>
      </c>
      <c r="B156" s="176" t="s">
        <v>300</v>
      </c>
      <c r="C156" s="192" t="s">
        <v>301</v>
      </c>
      <c r="D156" s="175"/>
      <c r="E156" s="175"/>
    </row>
    <row r="157" spans="1:5" ht="13" customHeight="1" x14ac:dyDescent="0.35">
      <c r="A157" s="177" t="s">
        <v>302</v>
      </c>
      <c r="B157" s="174">
        <v>107009681</v>
      </c>
      <c r="C157" s="174">
        <v>66333880</v>
      </c>
      <c r="D157" s="175"/>
      <c r="E157" s="175"/>
    </row>
    <row r="158" spans="1:5" ht="13" customHeight="1" x14ac:dyDescent="0.35">
      <c r="A158" s="177"/>
      <c r="B158" s="178"/>
      <c r="C158" s="193"/>
      <c r="D158" s="175"/>
      <c r="E158" s="175"/>
    </row>
    <row r="159" spans="1:5" ht="13" customHeight="1" x14ac:dyDescent="0.35">
      <c r="A159" s="177"/>
      <c r="B159" s="177"/>
      <c r="C159" s="193"/>
      <c r="D159" s="178"/>
      <c r="E159" s="175"/>
    </row>
    <row r="160" spans="1:5" ht="13" customHeight="1" x14ac:dyDescent="0.35">
      <c r="A160" s="177"/>
      <c r="B160" s="177"/>
      <c r="C160" s="193"/>
      <c r="D160" s="178"/>
      <c r="E160" s="175"/>
    </row>
    <row r="161" spans="1:5" ht="13" customHeight="1" x14ac:dyDescent="0.35">
      <c r="A161" s="177"/>
      <c r="B161" s="177"/>
      <c r="C161" s="193"/>
      <c r="D161" s="178"/>
      <c r="E161" s="175"/>
    </row>
    <row r="162" spans="1:5" ht="13" customHeight="1" x14ac:dyDescent="0.35">
      <c r="A162" s="177"/>
      <c r="B162" s="177"/>
      <c r="C162" s="193"/>
      <c r="D162" s="178"/>
      <c r="E162" s="175"/>
    </row>
    <row r="163" spans="1:5" ht="13" customHeight="1" x14ac:dyDescent="0.35">
      <c r="A163" s="207" t="s">
        <v>303</v>
      </c>
      <c r="B163" s="208"/>
      <c r="C163" s="208"/>
      <c r="D163" s="208"/>
      <c r="E163" s="208"/>
    </row>
    <row r="164" spans="1:5" ht="13" customHeight="1" x14ac:dyDescent="0.35">
      <c r="A164" s="257" t="s">
        <v>304</v>
      </c>
      <c r="B164" s="257"/>
      <c r="C164" s="257"/>
      <c r="D164" s="257"/>
      <c r="E164" s="257"/>
    </row>
    <row r="165" spans="1:5" ht="13" customHeight="1" x14ac:dyDescent="0.35">
      <c r="A165" s="173" t="s">
        <v>305</v>
      </c>
      <c r="B165" s="172" t="s">
        <v>254</v>
      </c>
      <c r="C165" s="189">
        <v>19460762.289999999</v>
      </c>
      <c r="D165" s="175"/>
      <c r="E165" s="175"/>
    </row>
    <row r="166" spans="1:5" ht="13" customHeight="1" x14ac:dyDescent="0.35">
      <c r="A166" s="173" t="s">
        <v>306</v>
      </c>
      <c r="B166" s="172" t="s">
        <v>254</v>
      </c>
      <c r="C166" s="189">
        <v>338194.08</v>
      </c>
      <c r="D166" s="175"/>
      <c r="E166" s="175"/>
    </row>
    <row r="167" spans="1:5" ht="13" customHeight="1" x14ac:dyDescent="0.35">
      <c r="A167" s="177" t="s">
        <v>307</v>
      </c>
      <c r="B167" s="172" t="s">
        <v>254</v>
      </c>
      <c r="C167" s="189">
        <v>1804972.26</v>
      </c>
      <c r="D167" s="175"/>
      <c r="E167" s="175"/>
    </row>
    <row r="168" spans="1:5" ht="13" customHeight="1" x14ac:dyDescent="0.35">
      <c r="A168" s="173" t="s">
        <v>308</v>
      </c>
      <c r="B168" s="172" t="s">
        <v>254</v>
      </c>
      <c r="C168" s="189">
        <v>32784781.59</v>
      </c>
      <c r="D168" s="175"/>
      <c r="E168" s="175"/>
    </row>
    <row r="169" spans="1:5" ht="13" customHeight="1" x14ac:dyDescent="0.35">
      <c r="A169" s="173" t="s">
        <v>309</v>
      </c>
      <c r="B169" s="172" t="s">
        <v>254</v>
      </c>
      <c r="C169" s="189">
        <v>235627.63</v>
      </c>
      <c r="D169" s="175"/>
      <c r="E169" s="175"/>
    </row>
    <row r="170" spans="1:5" ht="13" customHeight="1" x14ac:dyDescent="0.35">
      <c r="A170" s="173" t="s">
        <v>310</v>
      </c>
      <c r="B170" s="172" t="s">
        <v>254</v>
      </c>
      <c r="C170" s="189">
        <v>18916792.57</v>
      </c>
      <c r="D170" s="175"/>
      <c r="E170" s="175"/>
    </row>
    <row r="171" spans="1:5" ht="13" customHeight="1" x14ac:dyDescent="0.35">
      <c r="A171" s="173" t="s">
        <v>311</v>
      </c>
      <c r="B171" s="172" t="s">
        <v>254</v>
      </c>
      <c r="C171" s="189">
        <v>1749839.57</v>
      </c>
      <c r="D171" s="175"/>
      <c r="E171" s="175"/>
    </row>
    <row r="172" spans="1:5" ht="13" customHeight="1" x14ac:dyDescent="0.35">
      <c r="A172" s="173" t="s">
        <v>311</v>
      </c>
      <c r="B172" s="172" t="s">
        <v>254</v>
      </c>
      <c r="C172" s="189">
        <v>53366.73</v>
      </c>
      <c r="D172" s="175"/>
      <c r="E172" s="175"/>
    </row>
    <row r="173" spans="1:5" ht="13" customHeight="1" x14ac:dyDescent="0.35">
      <c r="A173" s="173" t="s">
        <v>203</v>
      </c>
      <c r="B173" s="175"/>
      <c r="C173" s="191"/>
      <c r="D173" s="175">
        <f>SUM(C165:C172)</f>
        <v>75344336.719999999</v>
      </c>
      <c r="E173" s="175"/>
    </row>
    <row r="174" spans="1:5" ht="13" customHeight="1" x14ac:dyDescent="0.35">
      <c r="A174" s="257" t="s">
        <v>312</v>
      </c>
      <c r="B174" s="257"/>
      <c r="C174" s="257"/>
      <c r="D174" s="257"/>
      <c r="E174" s="257"/>
    </row>
    <row r="175" spans="1:5" ht="13" customHeight="1" x14ac:dyDescent="0.35">
      <c r="A175" s="173" t="s">
        <v>313</v>
      </c>
      <c r="B175" s="172" t="s">
        <v>254</v>
      </c>
      <c r="C175" s="189">
        <v>10740696.039999999</v>
      </c>
      <c r="D175" s="175"/>
      <c r="E175" s="175"/>
    </row>
    <row r="176" spans="1:5" ht="13" customHeight="1" x14ac:dyDescent="0.35">
      <c r="A176" s="173" t="s">
        <v>314</v>
      </c>
      <c r="B176" s="172" t="s">
        <v>254</v>
      </c>
      <c r="C176" s="189">
        <v>2890678.38</v>
      </c>
      <c r="D176" s="175"/>
      <c r="E176" s="175"/>
    </row>
    <row r="177" spans="1:5" ht="13" customHeight="1" x14ac:dyDescent="0.35">
      <c r="A177" s="173" t="s">
        <v>203</v>
      </c>
      <c r="B177" s="175"/>
      <c r="C177" s="191"/>
      <c r="D177" s="175">
        <f>SUM(C175:C176)</f>
        <v>13631374.419999998</v>
      </c>
      <c r="E177" s="175"/>
    </row>
    <row r="178" spans="1:5" ht="13" customHeight="1" x14ac:dyDescent="0.35">
      <c r="A178" s="257" t="s">
        <v>315</v>
      </c>
      <c r="B178" s="257"/>
      <c r="C178" s="257"/>
      <c r="D178" s="257"/>
      <c r="E178" s="257"/>
    </row>
    <row r="179" spans="1:5" ht="13" customHeight="1" x14ac:dyDescent="0.35">
      <c r="A179" s="173" t="s">
        <v>316</v>
      </c>
      <c r="B179" s="172" t="s">
        <v>254</v>
      </c>
      <c r="C179" s="189">
        <v>4517842.92</v>
      </c>
      <c r="D179" s="175"/>
      <c r="E179" s="175"/>
    </row>
    <row r="180" spans="1:5" ht="13" customHeight="1" x14ac:dyDescent="0.35">
      <c r="A180" s="173" t="s">
        <v>317</v>
      </c>
      <c r="B180" s="172" t="s">
        <v>254</v>
      </c>
      <c r="C180" s="189">
        <v>1384583.44</v>
      </c>
      <c r="D180" s="175"/>
      <c r="E180" s="175"/>
    </row>
    <row r="181" spans="1:5" ht="13" customHeight="1" x14ac:dyDescent="0.35">
      <c r="A181" s="173" t="s">
        <v>203</v>
      </c>
      <c r="B181" s="175"/>
      <c r="C181" s="191"/>
      <c r="D181" s="175">
        <f>SUM(C179:C180)</f>
        <v>5902426.3599999994</v>
      </c>
      <c r="E181" s="175"/>
    </row>
    <row r="182" spans="1:5" ht="13" customHeight="1" x14ac:dyDescent="0.35">
      <c r="A182" s="257" t="s">
        <v>318</v>
      </c>
      <c r="B182" s="257"/>
      <c r="C182" s="257"/>
      <c r="D182" s="257"/>
      <c r="E182" s="257"/>
    </row>
    <row r="183" spans="1:5" ht="13" customHeight="1" x14ac:dyDescent="0.35">
      <c r="A183" s="173" t="s">
        <v>319</v>
      </c>
      <c r="B183" s="172" t="s">
        <v>254</v>
      </c>
      <c r="C183" s="189">
        <v>358694.40000000002</v>
      </c>
      <c r="D183" s="175"/>
      <c r="E183" s="175"/>
    </row>
    <row r="184" spans="1:5" ht="13" customHeight="1" x14ac:dyDescent="0.35">
      <c r="A184" s="173" t="s">
        <v>320</v>
      </c>
      <c r="B184" s="172" t="s">
        <v>254</v>
      </c>
      <c r="C184" s="189">
        <v>19492019.27</v>
      </c>
      <c r="D184" s="175"/>
      <c r="E184" s="175"/>
    </row>
    <row r="185" spans="1:5" ht="13" customHeight="1" x14ac:dyDescent="0.35">
      <c r="A185" s="173" t="s">
        <v>132</v>
      </c>
      <c r="B185" s="172" t="s">
        <v>254</v>
      </c>
      <c r="C185" s="189">
        <v>0</v>
      </c>
      <c r="D185" s="175"/>
      <c r="E185" s="175"/>
    </row>
    <row r="186" spans="1:5" ht="13" customHeight="1" x14ac:dyDescent="0.35">
      <c r="A186" s="173" t="s">
        <v>203</v>
      </c>
      <c r="B186" s="175"/>
      <c r="C186" s="191"/>
      <c r="D186" s="175">
        <f>SUM(C183:C185)</f>
        <v>19850713.669999998</v>
      </c>
      <c r="E186" s="175"/>
    </row>
    <row r="187" spans="1:5" ht="13" customHeight="1" x14ac:dyDescent="0.35">
      <c r="A187" s="257" t="s">
        <v>321</v>
      </c>
      <c r="B187" s="257"/>
      <c r="C187" s="257"/>
      <c r="D187" s="257"/>
      <c r="E187" s="257"/>
    </row>
    <row r="188" spans="1:5" ht="13" customHeight="1" x14ac:dyDescent="0.35">
      <c r="A188" s="173" t="s">
        <v>322</v>
      </c>
      <c r="B188" s="172" t="s">
        <v>254</v>
      </c>
      <c r="C188" s="189">
        <v>0</v>
      </c>
      <c r="D188" s="175"/>
      <c r="E188" s="175"/>
    </row>
    <row r="189" spans="1:5" ht="13" customHeight="1" x14ac:dyDescent="0.35">
      <c r="A189" s="173" t="s">
        <v>323</v>
      </c>
      <c r="B189" s="172" t="s">
        <v>254</v>
      </c>
      <c r="C189" s="189">
        <v>688277.89</v>
      </c>
      <c r="D189" s="175"/>
      <c r="E189" s="175"/>
    </row>
    <row r="190" spans="1:5" ht="13" customHeight="1" x14ac:dyDescent="0.35">
      <c r="A190" s="173" t="s">
        <v>203</v>
      </c>
      <c r="B190" s="175"/>
      <c r="C190" s="191"/>
      <c r="D190" s="175">
        <f>SUM(C188:C189)</f>
        <v>688277.89</v>
      </c>
      <c r="E190" s="175"/>
    </row>
    <row r="191" spans="1:5" ht="13" customHeight="1" x14ac:dyDescent="0.35">
      <c r="A191" s="173"/>
      <c r="B191" s="175"/>
      <c r="C191" s="191"/>
      <c r="D191" s="175"/>
      <c r="E191" s="175"/>
    </row>
    <row r="192" spans="1:5" ht="13" customHeight="1" x14ac:dyDescent="0.35">
      <c r="A192" s="208" t="s">
        <v>324</v>
      </c>
      <c r="B192" s="208"/>
      <c r="C192" s="208"/>
      <c r="D192" s="208"/>
      <c r="E192" s="208"/>
    </row>
    <row r="193" spans="1:8" ht="13" customHeight="1" x14ac:dyDescent="0.35">
      <c r="A193" s="207" t="s">
        <v>325</v>
      </c>
      <c r="B193" s="208"/>
      <c r="C193" s="208"/>
      <c r="D193" s="208"/>
      <c r="E193" s="208"/>
    </row>
    <row r="194" spans="1:8" ht="13" customHeight="1" x14ac:dyDescent="0.35">
      <c r="A194" s="171"/>
      <c r="B194" s="170" t="s">
        <v>326</v>
      </c>
      <c r="C194" s="182" t="s">
        <v>327</v>
      </c>
      <c r="D194" s="170" t="s">
        <v>328</v>
      </c>
      <c r="E194" s="170" t="s">
        <v>329</v>
      </c>
    </row>
    <row r="195" spans="1:8" ht="13" customHeight="1" x14ac:dyDescent="0.35">
      <c r="A195" s="173" t="s">
        <v>330</v>
      </c>
      <c r="B195" s="174">
        <v>41708755.039999999</v>
      </c>
      <c r="C195" s="189">
        <v>0</v>
      </c>
      <c r="D195" s="174">
        <v>331366.90999999997</v>
      </c>
      <c r="E195" s="175">
        <f t="shared" ref="E195:E203" si="12">SUM(B195:C195)-D195</f>
        <v>41377388.130000003</v>
      </c>
    </row>
    <row r="196" spans="1:8" ht="13" customHeight="1" x14ac:dyDescent="0.35">
      <c r="A196" s="173" t="s">
        <v>331</v>
      </c>
      <c r="B196" s="174">
        <v>6837782.6799999997</v>
      </c>
      <c r="C196" s="189">
        <v>0</v>
      </c>
      <c r="D196" s="174">
        <v>0</v>
      </c>
      <c r="E196" s="175">
        <f t="shared" si="12"/>
        <v>6837782.6799999997</v>
      </c>
    </row>
    <row r="197" spans="1:8" ht="13" customHeight="1" x14ac:dyDescent="0.35">
      <c r="A197" s="173" t="s">
        <v>332</v>
      </c>
      <c r="B197" s="174">
        <v>292560777.49999994</v>
      </c>
      <c r="C197" s="189">
        <v>2572983.86</v>
      </c>
      <c r="D197" s="174">
        <v>0</v>
      </c>
      <c r="E197" s="175">
        <f t="shared" si="12"/>
        <v>295133761.35999995</v>
      </c>
    </row>
    <row r="198" spans="1:8" ht="13" customHeight="1" x14ac:dyDescent="0.35">
      <c r="A198" s="173" t="s">
        <v>333</v>
      </c>
      <c r="B198" s="174">
        <v>0</v>
      </c>
      <c r="C198" s="189">
        <v>0</v>
      </c>
      <c r="D198" s="174">
        <v>0</v>
      </c>
      <c r="E198" s="175">
        <f t="shared" si="12"/>
        <v>0</v>
      </c>
    </row>
    <row r="199" spans="1:8" ht="13" customHeight="1" x14ac:dyDescent="0.35">
      <c r="A199" s="173" t="s">
        <v>334</v>
      </c>
      <c r="B199" s="174">
        <v>46136028.649999999</v>
      </c>
      <c r="C199" s="189">
        <v>7019776.6799999997</v>
      </c>
      <c r="D199" s="174">
        <v>0</v>
      </c>
      <c r="E199" s="175">
        <f t="shared" si="12"/>
        <v>53155805.329999998</v>
      </c>
    </row>
    <row r="200" spans="1:8" ht="13" customHeight="1" x14ac:dyDescent="0.35">
      <c r="A200" s="173" t="s">
        <v>335</v>
      </c>
      <c r="B200" s="174">
        <v>202555232.69999921</v>
      </c>
      <c r="C200" s="189">
        <v>26029469.350000001</v>
      </c>
      <c r="D200" s="174">
        <v>5632875.1100000003</v>
      </c>
      <c r="E200" s="175">
        <f t="shared" si="12"/>
        <v>222951826.93999919</v>
      </c>
    </row>
    <row r="201" spans="1:8" ht="13" customHeight="1" x14ac:dyDescent="0.35">
      <c r="A201" s="173" t="s">
        <v>336</v>
      </c>
      <c r="B201" s="174">
        <v>0</v>
      </c>
      <c r="C201" s="189">
        <v>0</v>
      </c>
      <c r="D201" s="174">
        <v>0</v>
      </c>
      <c r="E201" s="175">
        <f t="shared" si="12"/>
        <v>0</v>
      </c>
    </row>
    <row r="202" spans="1:8" ht="13" customHeight="1" x14ac:dyDescent="0.35">
      <c r="A202" s="173" t="s">
        <v>337</v>
      </c>
      <c r="B202" s="174">
        <v>17580993.910000004</v>
      </c>
      <c r="C202" s="189">
        <v>121829.43</v>
      </c>
      <c r="D202" s="174">
        <v>0</v>
      </c>
      <c r="E202" s="175">
        <f t="shared" si="12"/>
        <v>17702823.340000004</v>
      </c>
    </row>
    <row r="203" spans="1:8" ht="13" customHeight="1" x14ac:dyDescent="0.35">
      <c r="A203" s="173" t="s">
        <v>338</v>
      </c>
      <c r="B203" s="174">
        <v>2129535.46</v>
      </c>
      <c r="C203" s="189">
        <v>3456273.13</v>
      </c>
      <c r="D203" s="174">
        <v>0</v>
      </c>
      <c r="E203" s="175">
        <f t="shared" si="12"/>
        <v>5585808.5899999999</v>
      </c>
    </row>
    <row r="204" spans="1:8" ht="13" customHeight="1" x14ac:dyDescent="0.35">
      <c r="A204" s="173" t="s">
        <v>203</v>
      </c>
      <c r="B204" s="175">
        <f>SUM(B195:B203)</f>
        <v>609509105.9399991</v>
      </c>
      <c r="C204" s="191">
        <f>SUM(C195:C203)</f>
        <v>39200332.450000003</v>
      </c>
      <c r="D204" s="175">
        <f>SUM(D195:D203)</f>
        <v>5964242.0200000005</v>
      </c>
      <c r="E204" s="175">
        <f>SUM(E195:E203)</f>
        <v>642745196.36999917</v>
      </c>
    </row>
    <row r="205" spans="1:8" ht="13" customHeight="1" x14ac:dyDescent="0.35">
      <c r="A205" s="173"/>
      <c r="B205" s="173"/>
      <c r="C205" s="191"/>
      <c r="D205" s="175"/>
      <c r="E205" s="175"/>
    </row>
    <row r="206" spans="1:8" ht="13" customHeight="1" x14ac:dyDescent="0.35">
      <c r="A206" s="207" t="s">
        <v>339</v>
      </c>
      <c r="B206" s="207"/>
      <c r="C206" s="207"/>
      <c r="D206" s="207"/>
      <c r="E206" s="207"/>
    </row>
    <row r="207" spans="1:8" ht="13" customHeight="1" x14ac:dyDescent="0.35">
      <c r="A207" s="171"/>
      <c r="B207" s="170" t="s">
        <v>326</v>
      </c>
      <c r="C207" s="182" t="s">
        <v>327</v>
      </c>
      <c r="D207" s="170" t="s">
        <v>328</v>
      </c>
      <c r="E207" s="170" t="s">
        <v>329</v>
      </c>
      <c r="H207" s="259"/>
    </row>
    <row r="208" spans="1:8" ht="13" customHeight="1" x14ac:dyDescent="0.35">
      <c r="A208" s="173" t="s">
        <v>330</v>
      </c>
      <c r="B208" s="178"/>
      <c r="C208" s="193"/>
      <c r="D208" s="178"/>
      <c r="E208" s="175"/>
      <c r="H208" s="259"/>
    </row>
    <row r="209" spans="1:8" ht="13" customHeight="1" x14ac:dyDescent="0.35">
      <c r="A209" s="173" t="s">
        <v>331</v>
      </c>
      <c r="B209" s="174">
        <v>5945739.049999998</v>
      </c>
      <c r="C209" s="189">
        <v>198713</v>
      </c>
      <c r="D209" s="174">
        <v>0</v>
      </c>
      <c r="E209" s="175">
        <f t="shared" ref="E209:E216" si="13">SUM(B209:C209)-D209</f>
        <v>6144452.049999998</v>
      </c>
      <c r="H209" s="259"/>
    </row>
    <row r="210" spans="1:8" ht="13" customHeight="1" x14ac:dyDescent="0.35">
      <c r="A210" s="173" t="s">
        <v>332</v>
      </c>
      <c r="B210" s="174">
        <v>170831642.78</v>
      </c>
      <c r="C210" s="189">
        <v>9128166</v>
      </c>
      <c r="D210" s="174">
        <v>0</v>
      </c>
      <c r="E210" s="175">
        <f t="shared" si="13"/>
        <v>179959808.78</v>
      </c>
      <c r="H210" s="259"/>
    </row>
    <row r="211" spans="1:8" ht="13" customHeight="1" x14ac:dyDescent="0.35">
      <c r="A211" s="173" t="s">
        <v>333</v>
      </c>
      <c r="B211" s="174">
        <v>0</v>
      </c>
      <c r="C211" s="189">
        <v>0</v>
      </c>
      <c r="D211" s="174">
        <v>0</v>
      </c>
      <c r="E211" s="175">
        <f t="shared" si="13"/>
        <v>0</v>
      </c>
      <c r="H211" s="259"/>
    </row>
    <row r="212" spans="1:8" ht="13" customHeight="1" x14ac:dyDescent="0.35">
      <c r="A212" s="173" t="s">
        <v>334</v>
      </c>
      <c r="B212" s="174">
        <v>28296655.600000001</v>
      </c>
      <c r="C212" s="189">
        <v>2188967</v>
      </c>
      <c r="D212" s="174">
        <v>0</v>
      </c>
      <c r="E212" s="175">
        <f t="shared" si="13"/>
        <v>30485622.600000001</v>
      </c>
      <c r="H212" s="259"/>
    </row>
    <row r="213" spans="1:8" ht="13" customHeight="1" x14ac:dyDescent="0.35">
      <c r="A213" s="173" t="s">
        <v>335</v>
      </c>
      <c r="B213" s="174">
        <v>166017241.38999999</v>
      </c>
      <c r="C213" s="189">
        <v>13815479</v>
      </c>
      <c r="D213" s="174">
        <v>3041580.92</v>
      </c>
      <c r="E213" s="175">
        <f t="shared" si="13"/>
        <v>176791139.47</v>
      </c>
      <c r="H213" s="259"/>
    </row>
    <row r="214" spans="1:8" ht="13" customHeight="1" x14ac:dyDescent="0.35">
      <c r="A214" s="173" t="s">
        <v>336</v>
      </c>
      <c r="B214" s="174">
        <v>0</v>
      </c>
      <c r="C214" s="189">
        <v>0</v>
      </c>
      <c r="D214" s="174">
        <v>0</v>
      </c>
      <c r="E214" s="175">
        <f t="shared" si="13"/>
        <v>0</v>
      </c>
      <c r="H214" s="259"/>
    </row>
    <row r="215" spans="1:8" ht="13" customHeight="1" x14ac:dyDescent="0.35">
      <c r="A215" s="173" t="s">
        <v>337</v>
      </c>
      <c r="B215" s="174">
        <v>5638606.0599999996</v>
      </c>
      <c r="C215" s="189">
        <v>846869</v>
      </c>
      <c r="D215" s="174"/>
      <c r="E215" s="175">
        <f t="shared" si="13"/>
        <v>6485475.0599999996</v>
      </c>
      <c r="H215" s="259"/>
    </row>
    <row r="216" spans="1:8" ht="13" customHeight="1" x14ac:dyDescent="0.35">
      <c r="A216" s="173" t="s">
        <v>338</v>
      </c>
      <c r="B216" s="174">
        <v>0</v>
      </c>
      <c r="C216" s="189">
        <v>0</v>
      </c>
      <c r="D216" s="174">
        <v>0</v>
      </c>
      <c r="E216" s="175">
        <f t="shared" si="13"/>
        <v>0</v>
      </c>
      <c r="H216" s="259"/>
    </row>
    <row r="217" spans="1:8" ht="13" customHeight="1" x14ac:dyDescent="0.35">
      <c r="A217" s="173" t="s">
        <v>203</v>
      </c>
      <c r="B217" s="175">
        <f>SUM(B208:B216)</f>
        <v>376729884.88</v>
      </c>
      <c r="C217" s="191">
        <f>SUM(C208:C216)</f>
        <v>26178194</v>
      </c>
      <c r="D217" s="175">
        <f>SUM(D208:D216)</f>
        <v>3041580.92</v>
      </c>
      <c r="E217" s="175">
        <f>SUM(E208:E216)</f>
        <v>399866497.95999998</v>
      </c>
    </row>
    <row r="218" spans="1:8" ht="13" customHeight="1" x14ac:dyDescent="0.35">
      <c r="A218" s="173"/>
      <c r="B218" s="175"/>
      <c r="C218" s="191"/>
      <c r="D218" s="175"/>
      <c r="E218" s="175"/>
    </row>
    <row r="219" spans="1:8" ht="13" customHeight="1" x14ac:dyDescent="0.35">
      <c r="A219" s="208" t="s">
        <v>340</v>
      </c>
      <c r="B219" s="208"/>
      <c r="C219" s="208"/>
      <c r="D219" s="208"/>
      <c r="E219" s="208"/>
    </row>
    <row r="220" spans="1:8" ht="13" customHeight="1" x14ac:dyDescent="0.35">
      <c r="A220" s="208"/>
      <c r="B220" s="352" t="s">
        <v>1252</v>
      </c>
      <c r="C220" s="352"/>
      <c r="D220" s="208"/>
      <c r="E220" s="208"/>
    </row>
    <row r="221" spans="1:8" ht="13" customHeight="1" x14ac:dyDescent="0.35">
      <c r="A221" s="272" t="s">
        <v>1252</v>
      </c>
      <c r="B221" s="208"/>
      <c r="C221" s="189">
        <v>23017541.300000001</v>
      </c>
      <c r="D221" s="172">
        <f>C221</f>
        <v>23017541.300000001</v>
      </c>
      <c r="E221" s="208"/>
    </row>
    <row r="222" spans="1:8" ht="13" customHeight="1" x14ac:dyDescent="0.35">
      <c r="A222" s="257" t="s">
        <v>341</v>
      </c>
      <c r="B222" s="257"/>
      <c r="C222" s="257"/>
      <c r="D222" s="257"/>
      <c r="E222" s="257"/>
    </row>
    <row r="223" spans="1:8" ht="13" customHeight="1" x14ac:dyDescent="0.35">
      <c r="A223" s="173" t="s">
        <v>342</v>
      </c>
      <c r="B223" s="172" t="s">
        <v>254</v>
      </c>
      <c r="C223" s="189">
        <v>880776795.42999995</v>
      </c>
      <c r="D223" s="175"/>
      <c r="E223" s="175"/>
    </row>
    <row r="224" spans="1:8" ht="13" customHeight="1" x14ac:dyDescent="0.35">
      <c r="A224" s="173" t="s">
        <v>343</v>
      </c>
      <c r="B224" s="172" t="s">
        <v>254</v>
      </c>
      <c r="C224" s="189">
        <v>356992942.19999999</v>
      </c>
      <c r="D224" s="175"/>
      <c r="E224" s="175"/>
    </row>
    <row r="225" spans="1:5" ht="13" customHeight="1" x14ac:dyDescent="0.35">
      <c r="A225" s="173" t="s">
        <v>344</v>
      </c>
      <c r="B225" s="172" t="s">
        <v>254</v>
      </c>
      <c r="C225" s="189">
        <v>11791309.609999999</v>
      </c>
      <c r="D225" s="175"/>
      <c r="E225" s="175"/>
    </row>
    <row r="226" spans="1:5" ht="13" customHeight="1" x14ac:dyDescent="0.35">
      <c r="A226" s="173" t="s">
        <v>345</v>
      </c>
      <c r="B226" s="172" t="s">
        <v>254</v>
      </c>
      <c r="C226" s="189">
        <v>55345002.880000003</v>
      </c>
      <c r="D226" s="175"/>
      <c r="E226" s="175"/>
    </row>
    <row r="227" spans="1:5" ht="13" customHeight="1" x14ac:dyDescent="0.35">
      <c r="A227" s="173" t="s">
        <v>346</v>
      </c>
      <c r="B227" s="172" t="s">
        <v>254</v>
      </c>
      <c r="C227" s="189">
        <v>273402427.25</v>
      </c>
      <c r="D227" s="175"/>
      <c r="E227" s="175"/>
    </row>
    <row r="228" spans="1:5" ht="13" customHeight="1" x14ac:dyDescent="0.35">
      <c r="A228" s="173" t="s">
        <v>347</v>
      </c>
      <c r="B228" s="172" t="s">
        <v>254</v>
      </c>
      <c r="C228" s="189">
        <v>14812412.970000001</v>
      </c>
      <c r="D228" s="175"/>
      <c r="E228" s="175"/>
    </row>
    <row r="229" spans="1:5" ht="13" customHeight="1" x14ac:dyDescent="0.35">
      <c r="A229" s="173" t="s">
        <v>348</v>
      </c>
      <c r="B229" s="175"/>
      <c r="C229" s="191"/>
      <c r="D229" s="175">
        <f>SUM(C223:C228)</f>
        <v>1593120890.3399999</v>
      </c>
      <c r="E229" s="175"/>
    </row>
    <row r="230" spans="1:5" ht="13" customHeight="1" x14ac:dyDescent="0.35">
      <c r="A230" s="257" t="s">
        <v>349</v>
      </c>
      <c r="B230" s="257"/>
      <c r="C230" s="257"/>
      <c r="D230" s="257"/>
      <c r="E230" s="257"/>
    </row>
    <row r="231" spans="1:5" ht="13" customHeight="1" x14ac:dyDescent="0.35">
      <c r="A231" s="171" t="s">
        <v>350</v>
      </c>
      <c r="B231" s="172" t="s">
        <v>254</v>
      </c>
      <c r="C231" s="189">
        <v>23513</v>
      </c>
      <c r="D231" s="175"/>
      <c r="E231" s="175"/>
    </row>
    <row r="232" spans="1:5" ht="13" customHeight="1" x14ac:dyDescent="0.35">
      <c r="A232" s="171"/>
      <c r="B232" s="172"/>
      <c r="C232" s="191"/>
      <c r="D232" s="175"/>
      <c r="E232" s="175"/>
    </row>
    <row r="233" spans="1:5" ht="13" customHeight="1" x14ac:dyDescent="0.35">
      <c r="A233" s="171" t="s">
        <v>351</v>
      </c>
      <c r="B233" s="172" t="s">
        <v>254</v>
      </c>
      <c r="C233" s="189">
        <v>14089215.960000001</v>
      </c>
      <c r="D233" s="175"/>
      <c r="E233" s="175"/>
    </row>
    <row r="234" spans="1:5" ht="13" customHeight="1" x14ac:dyDescent="0.35">
      <c r="A234" s="171" t="s">
        <v>352</v>
      </c>
      <c r="B234" s="172" t="s">
        <v>254</v>
      </c>
      <c r="C234" s="189">
        <v>24388401.239999998</v>
      </c>
      <c r="D234" s="175"/>
      <c r="E234" s="175"/>
    </row>
    <row r="235" spans="1:5" ht="13" customHeight="1" x14ac:dyDescent="0.35">
      <c r="A235" s="173"/>
      <c r="B235" s="175"/>
      <c r="C235" s="191"/>
      <c r="D235" s="175"/>
      <c r="E235" s="175"/>
    </row>
    <row r="236" spans="1:5" ht="13" customHeight="1" x14ac:dyDescent="0.35">
      <c r="A236" s="171" t="s">
        <v>353</v>
      </c>
      <c r="B236" s="175"/>
      <c r="C236" s="191"/>
      <c r="D236" s="175">
        <f>SUM(C233:C235)</f>
        <v>38477617.200000003</v>
      </c>
      <c r="E236" s="175"/>
    </row>
    <row r="237" spans="1:5" ht="13" customHeight="1" x14ac:dyDescent="0.35">
      <c r="A237" s="257" t="s">
        <v>354</v>
      </c>
      <c r="B237" s="257"/>
      <c r="C237" s="257"/>
      <c r="D237" s="257"/>
      <c r="E237" s="257"/>
    </row>
    <row r="238" spans="1:5" ht="13" customHeight="1" x14ac:dyDescent="0.35">
      <c r="A238" s="173" t="s">
        <v>355</v>
      </c>
      <c r="B238" s="172" t="s">
        <v>254</v>
      </c>
      <c r="C238" s="189">
        <v>966223.17</v>
      </c>
      <c r="D238" s="175"/>
      <c r="E238" s="175"/>
    </row>
    <row r="239" spans="1:5" ht="13" customHeight="1" x14ac:dyDescent="0.35">
      <c r="A239" s="173" t="s">
        <v>354</v>
      </c>
      <c r="B239" s="172" t="s">
        <v>254</v>
      </c>
      <c r="C239" s="189">
        <v>0</v>
      </c>
      <c r="D239" s="175"/>
      <c r="E239" s="175"/>
    </row>
    <row r="240" spans="1:5" ht="13" customHeight="1" x14ac:dyDescent="0.35">
      <c r="A240" s="173" t="s">
        <v>356</v>
      </c>
      <c r="B240" s="175"/>
      <c r="C240" s="191"/>
      <c r="D240" s="175">
        <f>SUM(C238:C239)</f>
        <v>966223.17</v>
      </c>
      <c r="E240" s="175"/>
    </row>
    <row r="241" spans="1:5" ht="13" customHeight="1" x14ac:dyDescent="0.35">
      <c r="A241" s="173"/>
      <c r="B241" s="175"/>
      <c r="C241" s="191"/>
      <c r="D241" s="175"/>
      <c r="E241" s="175"/>
    </row>
    <row r="242" spans="1:5" ht="13" customHeight="1" x14ac:dyDescent="0.35">
      <c r="A242" s="173" t="s">
        <v>357</v>
      </c>
      <c r="B242" s="175"/>
      <c r="C242" s="191"/>
      <c r="D242" s="175">
        <f>D221+D229+D236+D240</f>
        <v>1655582272.01</v>
      </c>
      <c r="E242" s="175"/>
    </row>
    <row r="243" spans="1:5" ht="13" customHeight="1" x14ac:dyDescent="0.35">
      <c r="A243" s="173"/>
      <c r="B243" s="173"/>
      <c r="C243" s="191"/>
      <c r="D243" s="175"/>
      <c r="E243" s="175"/>
    </row>
    <row r="244" spans="1:5" ht="13" customHeight="1" x14ac:dyDescent="0.35">
      <c r="A244" s="173"/>
      <c r="B244" s="173"/>
      <c r="C244" s="191"/>
      <c r="D244" s="175"/>
      <c r="E244" s="175"/>
    </row>
    <row r="245" spans="1:5" ht="13" customHeight="1" x14ac:dyDescent="0.35">
      <c r="A245" s="173"/>
      <c r="B245" s="173"/>
      <c r="C245" s="191"/>
      <c r="D245" s="175"/>
      <c r="E245" s="175"/>
    </row>
    <row r="246" spans="1:5" ht="13" customHeight="1" x14ac:dyDescent="0.35">
      <c r="A246" s="173"/>
      <c r="B246" s="173"/>
      <c r="C246" s="191"/>
      <c r="D246" s="175"/>
      <c r="E246" s="175"/>
    </row>
    <row r="247" spans="1:5" ht="13" customHeight="1" x14ac:dyDescent="0.35">
      <c r="A247" s="173"/>
      <c r="B247" s="173"/>
      <c r="C247" s="191"/>
      <c r="D247" s="175"/>
      <c r="E247" s="175"/>
    </row>
    <row r="248" spans="1:5" ht="13" customHeight="1" x14ac:dyDescent="0.35">
      <c r="A248" s="208" t="s">
        <v>358</v>
      </c>
      <c r="B248" s="208"/>
      <c r="C248" s="208"/>
      <c r="D248" s="208"/>
      <c r="E248" s="208"/>
    </row>
    <row r="249" spans="1:5" ht="13" customHeight="1" x14ac:dyDescent="0.35">
      <c r="A249" s="257" t="s">
        <v>359</v>
      </c>
      <c r="B249" s="257"/>
      <c r="C249" s="257"/>
      <c r="D249" s="257"/>
      <c r="E249" s="257"/>
    </row>
    <row r="250" spans="1:5" ht="13" customHeight="1" x14ac:dyDescent="0.35">
      <c r="A250" s="173" t="s">
        <v>360</v>
      </c>
      <c r="B250" s="172" t="s">
        <v>254</v>
      </c>
      <c r="C250" s="189">
        <v>0</v>
      </c>
      <c r="D250" s="175"/>
      <c r="E250" s="175"/>
    </row>
    <row r="251" spans="1:5" ht="13" customHeight="1" x14ac:dyDescent="0.35">
      <c r="A251" s="173" t="s">
        <v>361</v>
      </c>
      <c r="B251" s="172" t="s">
        <v>254</v>
      </c>
      <c r="C251" s="189">
        <v>0</v>
      </c>
      <c r="D251" s="175"/>
      <c r="E251" s="175"/>
    </row>
    <row r="252" spans="1:5" ht="13" customHeight="1" x14ac:dyDescent="0.35">
      <c r="A252" s="173" t="s">
        <v>362</v>
      </c>
      <c r="B252" s="172" t="s">
        <v>254</v>
      </c>
      <c r="C252" s="189">
        <v>320995168</v>
      </c>
      <c r="D252" s="175"/>
      <c r="E252" s="175"/>
    </row>
    <row r="253" spans="1:5" ht="13" customHeight="1" x14ac:dyDescent="0.35">
      <c r="A253" s="173" t="s">
        <v>363</v>
      </c>
      <c r="B253" s="172" t="s">
        <v>254</v>
      </c>
      <c r="C253" s="189">
        <v>235737911</v>
      </c>
      <c r="D253" s="175"/>
      <c r="E253" s="175"/>
    </row>
    <row r="254" spans="1:5" ht="13" customHeight="1" x14ac:dyDescent="0.35">
      <c r="A254" s="173" t="s">
        <v>1238</v>
      </c>
      <c r="B254" s="172" t="s">
        <v>254</v>
      </c>
      <c r="C254" s="189">
        <v>1333788</v>
      </c>
      <c r="D254" s="175"/>
      <c r="E254" s="175"/>
    </row>
    <row r="255" spans="1:5" ht="13" customHeight="1" x14ac:dyDescent="0.35">
      <c r="A255" s="173" t="s">
        <v>364</v>
      </c>
      <c r="B255" s="172" t="s">
        <v>254</v>
      </c>
      <c r="C255" s="189">
        <v>0</v>
      </c>
      <c r="D255" s="175"/>
      <c r="E255" s="175"/>
    </row>
    <row r="256" spans="1:5" ht="13" customHeight="1" x14ac:dyDescent="0.35">
      <c r="A256" s="173" t="s">
        <v>365</v>
      </c>
      <c r="B256" s="172" t="s">
        <v>254</v>
      </c>
      <c r="C256" s="189">
        <v>0</v>
      </c>
      <c r="D256" s="175"/>
      <c r="E256" s="175"/>
    </row>
    <row r="257" spans="1:5" ht="13" customHeight="1" x14ac:dyDescent="0.35">
      <c r="A257" s="173" t="s">
        <v>366</v>
      </c>
      <c r="B257" s="172" t="s">
        <v>254</v>
      </c>
      <c r="C257" s="189">
        <v>0</v>
      </c>
      <c r="D257" s="175"/>
      <c r="E257" s="175"/>
    </row>
    <row r="258" spans="1:5" ht="13" customHeight="1" x14ac:dyDescent="0.35">
      <c r="A258" s="173" t="s">
        <v>367</v>
      </c>
      <c r="B258" s="172" t="s">
        <v>254</v>
      </c>
      <c r="C258" s="189">
        <v>0</v>
      </c>
      <c r="D258" s="175"/>
      <c r="E258" s="175"/>
    </row>
    <row r="259" spans="1:5" ht="13" customHeight="1" x14ac:dyDescent="0.35">
      <c r="A259" s="173" t="s">
        <v>368</v>
      </c>
      <c r="B259" s="172" t="s">
        <v>254</v>
      </c>
      <c r="C259" s="189">
        <v>0</v>
      </c>
      <c r="D259" s="175"/>
      <c r="E259" s="175"/>
    </row>
    <row r="260" spans="1:5" ht="13" customHeight="1" x14ac:dyDescent="0.35">
      <c r="A260" s="173" t="s">
        <v>369</v>
      </c>
      <c r="B260" s="175"/>
      <c r="C260" s="191"/>
      <c r="D260" s="175">
        <f>SUM(C250:C252)-C253+SUM(C254:C259)</f>
        <v>86591045</v>
      </c>
      <c r="E260" s="175"/>
    </row>
    <row r="261" spans="1:5" ht="13" customHeight="1" x14ac:dyDescent="0.35">
      <c r="A261" s="257" t="s">
        <v>370</v>
      </c>
      <c r="B261" s="257"/>
      <c r="C261" s="257"/>
      <c r="D261" s="257"/>
      <c r="E261" s="257"/>
    </row>
    <row r="262" spans="1:5" ht="13" customHeight="1" x14ac:dyDescent="0.35">
      <c r="A262" s="173" t="s">
        <v>360</v>
      </c>
      <c r="B262" s="172" t="s">
        <v>254</v>
      </c>
      <c r="C262" s="189">
        <v>0</v>
      </c>
      <c r="D262" s="175"/>
      <c r="E262" s="175"/>
    </row>
    <row r="263" spans="1:5" ht="13" customHeight="1" x14ac:dyDescent="0.35">
      <c r="A263" s="173" t="s">
        <v>361</v>
      </c>
      <c r="B263" s="172" t="s">
        <v>254</v>
      </c>
      <c r="C263" s="189">
        <v>0</v>
      </c>
      <c r="D263" s="175"/>
      <c r="E263" s="175"/>
    </row>
    <row r="264" spans="1:5" ht="13" customHeight="1" x14ac:dyDescent="0.35">
      <c r="A264" s="173" t="s">
        <v>371</v>
      </c>
      <c r="B264" s="172" t="s">
        <v>254</v>
      </c>
      <c r="C264" s="189">
        <v>0</v>
      </c>
      <c r="D264" s="175"/>
      <c r="E264" s="175"/>
    </row>
    <row r="265" spans="1:5" ht="13" customHeight="1" x14ac:dyDescent="0.35">
      <c r="A265" s="173" t="s">
        <v>372</v>
      </c>
      <c r="B265" s="175"/>
      <c r="C265" s="191"/>
      <c r="D265" s="175">
        <f>SUM(C262:C264)</f>
        <v>0</v>
      </c>
      <c r="E265" s="175"/>
    </row>
    <row r="266" spans="1:5" ht="13" customHeight="1" x14ac:dyDescent="0.35">
      <c r="A266" s="257" t="s">
        <v>373</v>
      </c>
      <c r="B266" s="257"/>
      <c r="C266" s="257"/>
      <c r="D266" s="257"/>
      <c r="E266" s="257"/>
    </row>
    <row r="267" spans="1:5" ht="13" customHeight="1" x14ac:dyDescent="0.35">
      <c r="A267" s="173" t="s">
        <v>330</v>
      </c>
      <c r="B267" s="172" t="s">
        <v>254</v>
      </c>
      <c r="C267" s="189">
        <v>41377388</v>
      </c>
      <c r="D267" s="175"/>
      <c r="E267" s="175"/>
    </row>
    <row r="268" spans="1:5" ht="13" customHeight="1" x14ac:dyDescent="0.35">
      <c r="A268" s="173" t="s">
        <v>331</v>
      </c>
      <c r="B268" s="172" t="s">
        <v>254</v>
      </c>
      <c r="C268" s="189">
        <v>6837783</v>
      </c>
      <c r="D268" s="175"/>
      <c r="E268" s="175"/>
    </row>
    <row r="269" spans="1:5" ht="13" customHeight="1" x14ac:dyDescent="0.35">
      <c r="A269" s="173" t="s">
        <v>332</v>
      </c>
      <c r="B269" s="172" t="s">
        <v>254</v>
      </c>
      <c r="C269" s="189">
        <v>295133761</v>
      </c>
      <c r="D269" s="175"/>
      <c r="E269" s="175"/>
    </row>
    <row r="270" spans="1:5" ht="13" customHeight="1" x14ac:dyDescent="0.35">
      <c r="A270" s="173" t="s">
        <v>374</v>
      </c>
      <c r="B270" s="172" t="s">
        <v>254</v>
      </c>
      <c r="C270" s="189">
        <v>0</v>
      </c>
      <c r="D270" s="175"/>
      <c r="E270" s="175"/>
    </row>
    <row r="271" spans="1:5" ht="13" customHeight="1" x14ac:dyDescent="0.35">
      <c r="A271" s="173" t="s">
        <v>375</v>
      </c>
      <c r="B271" s="172" t="s">
        <v>254</v>
      </c>
      <c r="C271" s="189">
        <v>53155805</v>
      </c>
      <c r="D271" s="175"/>
      <c r="E271" s="175"/>
    </row>
    <row r="272" spans="1:5" ht="13" customHeight="1" x14ac:dyDescent="0.35">
      <c r="A272" s="173" t="s">
        <v>376</v>
      </c>
      <c r="B272" s="172" t="s">
        <v>254</v>
      </c>
      <c r="C272" s="189">
        <v>222951827</v>
      </c>
      <c r="D272" s="175"/>
      <c r="E272" s="175"/>
    </row>
    <row r="273" spans="1:5" ht="13" customHeight="1" x14ac:dyDescent="0.35">
      <c r="A273" s="173" t="s">
        <v>337</v>
      </c>
      <c r="B273" s="172" t="s">
        <v>254</v>
      </c>
      <c r="C273" s="189">
        <v>17702823</v>
      </c>
      <c r="D273" s="175"/>
      <c r="E273" s="175"/>
    </row>
    <row r="274" spans="1:5" ht="13" customHeight="1" x14ac:dyDescent="0.35">
      <c r="A274" s="173" t="s">
        <v>338</v>
      </c>
      <c r="B274" s="172" t="s">
        <v>254</v>
      </c>
      <c r="C274" s="189">
        <v>5585809</v>
      </c>
      <c r="D274" s="175"/>
      <c r="E274" s="175"/>
    </row>
    <row r="275" spans="1:5" ht="13" customHeight="1" x14ac:dyDescent="0.35">
      <c r="A275" s="173" t="s">
        <v>377</v>
      </c>
      <c r="B275" s="175"/>
      <c r="C275" s="191"/>
      <c r="D275" s="175">
        <f>SUM(C267:C274)</f>
        <v>642745196</v>
      </c>
      <c r="E275" s="175"/>
    </row>
    <row r="276" spans="1:5" ht="13" customHeight="1" x14ac:dyDescent="0.35">
      <c r="A276" s="173" t="s">
        <v>378</v>
      </c>
      <c r="B276" s="172" t="s">
        <v>254</v>
      </c>
      <c r="C276" s="189">
        <v>399866498</v>
      </c>
      <c r="D276" s="175"/>
      <c r="E276" s="175"/>
    </row>
    <row r="277" spans="1:5" ht="13" customHeight="1" x14ac:dyDescent="0.35">
      <c r="A277" s="173" t="s">
        <v>379</v>
      </c>
      <c r="B277" s="175"/>
      <c r="C277" s="191"/>
      <c r="D277" s="175">
        <f>D275-C276</f>
        <v>242878698</v>
      </c>
      <c r="E277" s="175"/>
    </row>
    <row r="278" spans="1:5" ht="13" customHeight="1" x14ac:dyDescent="0.35">
      <c r="A278" s="257" t="s">
        <v>380</v>
      </c>
      <c r="B278" s="257"/>
      <c r="C278" s="257"/>
      <c r="D278" s="257"/>
      <c r="E278" s="257"/>
    </row>
    <row r="279" spans="1:5" ht="13" customHeight="1" x14ac:dyDescent="0.35">
      <c r="A279" s="173" t="s">
        <v>381</v>
      </c>
      <c r="B279" s="172" t="s">
        <v>254</v>
      </c>
      <c r="C279" s="189">
        <v>0</v>
      </c>
      <c r="D279" s="175"/>
      <c r="E279" s="175"/>
    </row>
    <row r="280" spans="1:5" ht="13" customHeight="1" x14ac:dyDescent="0.35">
      <c r="A280" s="173" t="s">
        <v>382</v>
      </c>
      <c r="B280" s="172" t="s">
        <v>254</v>
      </c>
      <c r="C280" s="189">
        <v>0</v>
      </c>
      <c r="D280" s="175"/>
      <c r="E280" s="175"/>
    </row>
    <row r="281" spans="1:5" ht="13" customHeight="1" x14ac:dyDescent="0.35">
      <c r="A281" s="173" t="s">
        <v>383</v>
      </c>
      <c r="B281" s="172" t="s">
        <v>254</v>
      </c>
      <c r="C281" s="189">
        <v>0</v>
      </c>
      <c r="D281" s="175"/>
      <c r="E281" s="175"/>
    </row>
    <row r="282" spans="1:5" ht="13" customHeight="1" x14ac:dyDescent="0.35">
      <c r="A282" s="173" t="s">
        <v>371</v>
      </c>
      <c r="B282" s="172" t="s">
        <v>254</v>
      </c>
      <c r="C282" s="189">
        <v>32201386</v>
      </c>
      <c r="D282" s="175"/>
      <c r="E282" s="175"/>
    </row>
    <row r="283" spans="1:5" ht="13" customHeight="1" x14ac:dyDescent="0.35">
      <c r="A283" s="173" t="s">
        <v>384</v>
      </c>
      <c r="B283" s="175"/>
      <c r="C283" s="191"/>
      <c r="D283" s="175">
        <f>C279-C280+C281+C282</f>
        <v>32201386</v>
      </c>
      <c r="E283" s="175"/>
    </row>
    <row r="284" spans="1:5" ht="13" customHeight="1" x14ac:dyDescent="0.35">
      <c r="A284" s="173"/>
      <c r="B284" s="175"/>
      <c r="C284" s="191"/>
      <c r="D284" s="175"/>
      <c r="E284" s="175"/>
    </row>
    <row r="285" spans="1:5" ht="13" customHeight="1" x14ac:dyDescent="0.35">
      <c r="A285" s="257" t="s">
        <v>385</v>
      </c>
      <c r="B285" s="257"/>
      <c r="C285" s="257"/>
      <c r="D285" s="257"/>
      <c r="E285" s="257"/>
    </row>
    <row r="286" spans="1:5" ht="13" customHeight="1" x14ac:dyDescent="0.35">
      <c r="A286" s="173" t="s">
        <v>386</v>
      </c>
      <c r="B286" s="172" t="s">
        <v>254</v>
      </c>
      <c r="C286" s="189">
        <v>0</v>
      </c>
      <c r="D286" s="175"/>
      <c r="E286" s="175"/>
    </row>
    <row r="287" spans="1:5" ht="13" customHeight="1" x14ac:dyDescent="0.35">
      <c r="A287" s="173" t="s">
        <v>387</v>
      </c>
      <c r="B287" s="172" t="s">
        <v>254</v>
      </c>
      <c r="C287" s="189">
        <v>0</v>
      </c>
      <c r="D287" s="175"/>
      <c r="E287" s="175"/>
    </row>
    <row r="288" spans="1:5" ht="13" customHeight="1" x14ac:dyDescent="0.35">
      <c r="A288" s="173" t="s">
        <v>388</v>
      </c>
      <c r="B288" s="172" t="s">
        <v>254</v>
      </c>
      <c r="C288" s="189">
        <v>0</v>
      </c>
      <c r="D288" s="175"/>
      <c r="E288" s="175"/>
    </row>
    <row r="289" spans="1:5" ht="13" customHeight="1" x14ac:dyDescent="0.35">
      <c r="A289" s="173" t="s">
        <v>389</v>
      </c>
      <c r="B289" s="172" t="s">
        <v>254</v>
      </c>
      <c r="C289" s="189">
        <v>0</v>
      </c>
      <c r="D289" s="175"/>
      <c r="E289" s="175"/>
    </row>
    <row r="290" spans="1:5" ht="13" customHeight="1" x14ac:dyDescent="0.35">
      <c r="A290" s="173" t="s">
        <v>390</v>
      </c>
      <c r="B290" s="175"/>
      <c r="C290" s="191"/>
      <c r="D290" s="175">
        <f>SUM(C286:C289)</f>
        <v>0</v>
      </c>
      <c r="E290" s="175"/>
    </row>
    <row r="291" spans="1:5" ht="13" customHeight="1" x14ac:dyDescent="0.35">
      <c r="A291" s="173"/>
      <c r="B291" s="175"/>
      <c r="C291" s="191"/>
      <c r="D291" s="175"/>
      <c r="E291" s="175"/>
    </row>
    <row r="292" spans="1:5" ht="13" customHeight="1" x14ac:dyDescent="0.35">
      <c r="A292" s="173" t="s">
        <v>391</v>
      </c>
      <c r="B292" s="175"/>
      <c r="C292" s="191"/>
      <c r="D292" s="175">
        <f>D260+D265+D277+D283+D290</f>
        <v>361671129</v>
      </c>
      <c r="E292" s="175"/>
    </row>
    <row r="293" spans="1:5" ht="13" customHeight="1" x14ac:dyDescent="0.35">
      <c r="A293" s="173"/>
      <c r="B293" s="173"/>
      <c r="C293" s="191"/>
      <c r="D293" s="175"/>
      <c r="E293" s="175"/>
    </row>
    <row r="294" spans="1:5" ht="13" customHeight="1" x14ac:dyDescent="0.35">
      <c r="A294" s="173"/>
      <c r="B294" s="173"/>
      <c r="C294" s="191"/>
      <c r="D294" s="175"/>
      <c r="E294" s="175"/>
    </row>
    <row r="295" spans="1:5" ht="13" customHeight="1" x14ac:dyDescent="0.35">
      <c r="A295" s="173"/>
      <c r="B295" s="173"/>
      <c r="C295" s="191"/>
      <c r="D295" s="175"/>
      <c r="E295" s="175"/>
    </row>
    <row r="296" spans="1:5" ht="13" customHeight="1" x14ac:dyDescent="0.35">
      <c r="A296" s="173"/>
      <c r="B296" s="173"/>
      <c r="C296" s="191"/>
      <c r="D296" s="175"/>
      <c r="E296" s="175"/>
    </row>
    <row r="297" spans="1:5" ht="13" customHeight="1" x14ac:dyDescent="0.35">
      <c r="A297" s="173"/>
      <c r="B297" s="173"/>
      <c r="C297" s="191"/>
      <c r="D297" s="175"/>
      <c r="E297" s="175"/>
    </row>
    <row r="298" spans="1:5" ht="13" customHeight="1" x14ac:dyDescent="0.35">
      <c r="A298" s="173"/>
      <c r="B298" s="173"/>
      <c r="C298" s="191"/>
      <c r="D298" s="175"/>
      <c r="E298" s="175"/>
    </row>
    <row r="299" spans="1:5" ht="13" customHeight="1" x14ac:dyDescent="0.35">
      <c r="A299" s="173"/>
      <c r="B299" s="173"/>
      <c r="C299" s="191"/>
      <c r="D299" s="175"/>
      <c r="E299" s="175"/>
    </row>
    <row r="300" spans="1:5" ht="13" customHeight="1" x14ac:dyDescent="0.35">
      <c r="A300" s="173"/>
      <c r="B300" s="173"/>
      <c r="C300" s="191"/>
      <c r="D300" s="175"/>
      <c r="E300" s="175"/>
    </row>
    <row r="301" spans="1:5" ht="13" customHeight="1" x14ac:dyDescent="0.35">
      <c r="A301" s="173"/>
      <c r="B301" s="173"/>
      <c r="C301" s="191"/>
      <c r="D301" s="175"/>
      <c r="E301" s="175"/>
    </row>
    <row r="302" spans="1:5" ht="13" customHeight="1" x14ac:dyDescent="0.35">
      <c r="A302" s="208" t="s">
        <v>392</v>
      </c>
      <c r="B302" s="208"/>
      <c r="C302" s="208"/>
      <c r="D302" s="208"/>
      <c r="E302" s="208"/>
    </row>
    <row r="303" spans="1:5" ht="13" customHeight="1" x14ac:dyDescent="0.35">
      <c r="A303" s="257" t="s">
        <v>393</v>
      </c>
      <c r="B303" s="257"/>
      <c r="C303" s="257"/>
      <c r="D303" s="257"/>
      <c r="E303" s="257"/>
    </row>
    <row r="304" spans="1:5" ht="13" customHeight="1" x14ac:dyDescent="0.35">
      <c r="A304" s="173" t="s">
        <v>394</v>
      </c>
      <c r="B304" s="172" t="s">
        <v>254</v>
      </c>
      <c r="C304" s="189">
        <v>0</v>
      </c>
      <c r="D304" s="175"/>
      <c r="E304" s="175"/>
    </row>
    <row r="305" spans="1:5" ht="13" customHeight="1" x14ac:dyDescent="0.35">
      <c r="A305" s="173" t="s">
        <v>395</v>
      </c>
      <c r="B305" s="172" t="s">
        <v>254</v>
      </c>
      <c r="C305" s="189">
        <v>0</v>
      </c>
      <c r="D305" s="175"/>
      <c r="E305" s="175"/>
    </row>
    <row r="306" spans="1:5" ht="13" customHeight="1" x14ac:dyDescent="0.35">
      <c r="A306" s="173" t="s">
        <v>396</v>
      </c>
      <c r="B306" s="172" t="s">
        <v>254</v>
      </c>
      <c r="C306" s="189">
        <v>0</v>
      </c>
      <c r="D306" s="175"/>
      <c r="E306" s="175"/>
    </row>
    <row r="307" spans="1:5" ht="13" customHeight="1" x14ac:dyDescent="0.35">
      <c r="A307" s="173" t="s">
        <v>397</v>
      </c>
      <c r="B307" s="172" t="s">
        <v>254</v>
      </c>
      <c r="C307" s="189">
        <v>0</v>
      </c>
      <c r="D307" s="175"/>
      <c r="E307" s="175"/>
    </row>
    <row r="308" spans="1:5" ht="13" customHeight="1" x14ac:dyDescent="0.35">
      <c r="A308" s="173" t="s">
        <v>398</v>
      </c>
      <c r="B308" s="172" t="s">
        <v>254</v>
      </c>
      <c r="C308" s="189">
        <v>62731927</v>
      </c>
      <c r="D308" s="175"/>
      <c r="E308" s="175"/>
    </row>
    <row r="309" spans="1:5" ht="13" customHeight="1" x14ac:dyDescent="0.35">
      <c r="A309" s="173" t="s">
        <v>1239</v>
      </c>
      <c r="B309" s="172" t="s">
        <v>254</v>
      </c>
      <c r="C309" s="189">
        <v>140090</v>
      </c>
      <c r="D309" s="175"/>
      <c r="E309" s="175"/>
    </row>
    <row r="310" spans="1:5" ht="13" customHeight="1" x14ac:dyDescent="0.35">
      <c r="A310" s="173" t="s">
        <v>399</v>
      </c>
      <c r="B310" s="172" t="s">
        <v>254</v>
      </c>
      <c r="C310" s="189">
        <v>0</v>
      </c>
      <c r="D310" s="175"/>
      <c r="E310" s="175"/>
    </row>
    <row r="311" spans="1:5" ht="13" customHeight="1" x14ac:dyDescent="0.35">
      <c r="A311" s="173" t="s">
        <v>400</v>
      </c>
      <c r="B311" s="172" t="s">
        <v>254</v>
      </c>
      <c r="C311" s="189">
        <v>0</v>
      </c>
      <c r="D311" s="175"/>
      <c r="E311" s="175"/>
    </row>
    <row r="312" spans="1:5" ht="13" customHeight="1" x14ac:dyDescent="0.35">
      <c r="A312" s="173" t="s">
        <v>401</v>
      </c>
      <c r="B312" s="172" t="s">
        <v>254</v>
      </c>
      <c r="C312" s="189">
        <v>0</v>
      </c>
      <c r="D312" s="175"/>
      <c r="E312" s="175"/>
    </row>
    <row r="313" spans="1:5" ht="13" customHeight="1" x14ac:dyDescent="0.35">
      <c r="A313" s="173" t="s">
        <v>402</v>
      </c>
      <c r="B313" s="172" t="s">
        <v>254</v>
      </c>
      <c r="C313" s="189">
        <v>0</v>
      </c>
      <c r="D313" s="175"/>
      <c r="E313" s="175"/>
    </row>
    <row r="314" spans="1:5" ht="13" customHeight="1" x14ac:dyDescent="0.35">
      <c r="A314" s="173" t="s">
        <v>403</v>
      </c>
      <c r="B314" s="175"/>
      <c r="C314" s="191"/>
      <c r="D314" s="175">
        <f>SUM(C304:C313)</f>
        <v>62872017</v>
      </c>
      <c r="E314" s="175"/>
    </row>
    <row r="315" spans="1:5" ht="13" customHeight="1" x14ac:dyDescent="0.35">
      <c r="A315" s="257" t="s">
        <v>404</v>
      </c>
      <c r="B315" s="257"/>
      <c r="C315" s="257"/>
      <c r="D315" s="257"/>
      <c r="E315" s="257"/>
    </row>
    <row r="316" spans="1:5" ht="13" customHeight="1" x14ac:dyDescent="0.35">
      <c r="A316" s="173" t="s">
        <v>405</v>
      </c>
      <c r="B316" s="172" t="s">
        <v>254</v>
      </c>
      <c r="C316" s="189">
        <v>0</v>
      </c>
      <c r="D316" s="175"/>
      <c r="E316" s="175"/>
    </row>
    <row r="317" spans="1:5" ht="13" customHeight="1" x14ac:dyDescent="0.35">
      <c r="A317" s="173" t="s">
        <v>406</v>
      </c>
      <c r="B317" s="172" t="s">
        <v>254</v>
      </c>
      <c r="C317" s="189">
        <v>0</v>
      </c>
      <c r="D317" s="175"/>
      <c r="E317" s="175"/>
    </row>
    <row r="318" spans="1:5" ht="13" customHeight="1" x14ac:dyDescent="0.35">
      <c r="A318" s="173" t="s">
        <v>407</v>
      </c>
      <c r="B318" s="172" t="s">
        <v>254</v>
      </c>
      <c r="C318" s="189">
        <v>0</v>
      </c>
      <c r="D318" s="175"/>
      <c r="E318" s="175"/>
    </row>
    <row r="319" spans="1:5" ht="13" customHeight="1" x14ac:dyDescent="0.35">
      <c r="A319" s="173" t="s">
        <v>408</v>
      </c>
      <c r="B319" s="175"/>
      <c r="C319" s="191"/>
      <c r="D319" s="175">
        <f>SUM(C316:C318)</f>
        <v>0</v>
      </c>
      <c r="E319" s="175"/>
    </row>
    <row r="320" spans="1:5" ht="13" customHeight="1" x14ac:dyDescent="0.35">
      <c r="A320" s="257" t="s">
        <v>409</v>
      </c>
      <c r="B320" s="257"/>
      <c r="C320" s="257"/>
      <c r="D320" s="257"/>
      <c r="E320" s="257"/>
    </row>
    <row r="321" spans="1:5" ht="13" customHeight="1" x14ac:dyDescent="0.35">
      <c r="A321" s="173" t="s">
        <v>410</v>
      </c>
      <c r="B321" s="172" t="s">
        <v>254</v>
      </c>
      <c r="C321" s="189">
        <v>0</v>
      </c>
      <c r="D321" s="175"/>
      <c r="E321" s="175"/>
    </row>
    <row r="322" spans="1:5" ht="13" customHeight="1" x14ac:dyDescent="0.35">
      <c r="A322" s="173" t="s">
        <v>411</v>
      </c>
      <c r="B322" s="172" t="s">
        <v>254</v>
      </c>
      <c r="C322" s="189">
        <v>0</v>
      </c>
      <c r="D322" s="175"/>
      <c r="E322" s="175"/>
    </row>
    <row r="323" spans="1:5" ht="13" customHeight="1" x14ac:dyDescent="0.35">
      <c r="A323" s="173" t="s">
        <v>412</v>
      </c>
      <c r="B323" s="172" t="s">
        <v>254</v>
      </c>
      <c r="C323" s="189">
        <v>0</v>
      </c>
      <c r="D323" s="175"/>
      <c r="E323" s="175"/>
    </row>
    <row r="324" spans="1:5" ht="13" customHeight="1" x14ac:dyDescent="0.35">
      <c r="A324" s="171" t="s">
        <v>413</v>
      </c>
      <c r="B324" s="172" t="s">
        <v>254</v>
      </c>
      <c r="C324" s="189">
        <v>0</v>
      </c>
      <c r="D324" s="175"/>
      <c r="E324" s="175"/>
    </row>
    <row r="325" spans="1:5" ht="13" customHeight="1" x14ac:dyDescent="0.35">
      <c r="A325" s="173" t="s">
        <v>414</v>
      </c>
      <c r="B325" s="172" t="s">
        <v>254</v>
      </c>
      <c r="C325" s="189">
        <v>0</v>
      </c>
      <c r="D325" s="175"/>
      <c r="E325" s="175"/>
    </row>
    <row r="326" spans="1:5" ht="13" customHeight="1" x14ac:dyDescent="0.35">
      <c r="A326" s="171" t="s">
        <v>415</v>
      </c>
      <c r="B326" s="172" t="s">
        <v>254</v>
      </c>
      <c r="C326" s="189">
        <v>0</v>
      </c>
      <c r="D326" s="175"/>
      <c r="E326" s="175"/>
    </row>
    <row r="327" spans="1:5" ht="13" customHeight="1" x14ac:dyDescent="0.35">
      <c r="A327" s="173" t="s">
        <v>416</v>
      </c>
      <c r="B327" s="172" t="s">
        <v>254</v>
      </c>
      <c r="C327" s="189">
        <v>0</v>
      </c>
      <c r="D327" s="175"/>
      <c r="E327" s="175"/>
    </row>
    <row r="328" spans="1:5" ht="13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3" customHeight="1" x14ac:dyDescent="0.35">
      <c r="A329" s="173" t="s">
        <v>417</v>
      </c>
      <c r="B329" s="175"/>
      <c r="C329" s="191"/>
      <c r="D329" s="175">
        <f>C313</f>
        <v>0</v>
      </c>
      <c r="E329" s="175"/>
    </row>
    <row r="330" spans="1:5" ht="13" customHeight="1" x14ac:dyDescent="0.35">
      <c r="A330" s="173" t="s">
        <v>418</v>
      </c>
      <c r="B330" s="175"/>
      <c r="C330" s="191"/>
      <c r="D330" s="175">
        <f>D328-D329</f>
        <v>0</v>
      </c>
      <c r="E330" s="175"/>
    </row>
    <row r="331" spans="1:5" ht="13" customHeight="1" x14ac:dyDescent="0.35">
      <c r="A331" s="173"/>
      <c r="B331" s="175"/>
      <c r="C331" s="191"/>
      <c r="D331" s="175"/>
      <c r="E331" s="175"/>
    </row>
    <row r="332" spans="1:5" ht="13" customHeight="1" x14ac:dyDescent="0.35">
      <c r="A332" s="173" t="s">
        <v>419</v>
      </c>
      <c r="B332" s="172" t="s">
        <v>254</v>
      </c>
      <c r="C332" s="189">
        <v>298799112</v>
      </c>
      <c r="D332" s="175"/>
      <c r="E332" s="175"/>
    </row>
    <row r="333" spans="1:5" ht="13" customHeight="1" x14ac:dyDescent="0.35">
      <c r="A333" s="173"/>
      <c r="B333" s="172"/>
      <c r="C333" s="231"/>
      <c r="D333" s="175"/>
      <c r="E333" s="175"/>
    </row>
    <row r="334" spans="1:5" ht="13" customHeight="1" x14ac:dyDescent="0.35">
      <c r="A334" s="173" t="s">
        <v>1140</v>
      </c>
      <c r="B334" s="172" t="s">
        <v>254</v>
      </c>
      <c r="C334" s="189">
        <v>0</v>
      </c>
      <c r="D334" s="175"/>
      <c r="E334" s="175"/>
    </row>
    <row r="335" spans="1:5" ht="13" customHeight="1" x14ac:dyDescent="0.35">
      <c r="A335" s="173" t="s">
        <v>1141</v>
      </c>
      <c r="B335" s="172" t="s">
        <v>254</v>
      </c>
      <c r="C335" s="189">
        <v>0</v>
      </c>
      <c r="D335" s="175"/>
      <c r="E335" s="175"/>
    </row>
    <row r="336" spans="1:5" ht="13" customHeight="1" x14ac:dyDescent="0.35">
      <c r="A336" s="173" t="s">
        <v>421</v>
      </c>
      <c r="B336" s="172" t="s">
        <v>254</v>
      </c>
      <c r="C336" s="189">
        <v>0</v>
      </c>
      <c r="D336" s="175"/>
      <c r="E336" s="175"/>
    </row>
    <row r="337" spans="1:5" ht="13" customHeight="1" x14ac:dyDescent="0.35">
      <c r="A337" s="173" t="s">
        <v>420</v>
      </c>
      <c r="B337" s="172" t="s">
        <v>254</v>
      </c>
      <c r="C337" s="189">
        <v>0</v>
      </c>
      <c r="D337" s="175"/>
      <c r="E337" s="175"/>
    </row>
    <row r="338" spans="1:5" ht="13" customHeight="1" x14ac:dyDescent="0.35">
      <c r="A338" s="173" t="s">
        <v>1250</v>
      </c>
      <c r="B338" s="172" t="s">
        <v>254</v>
      </c>
      <c r="C338" s="189">
        <v>0</v>
      </c>
      <c r="D338" s="175"/>
      <c r="E338" s="175"/>
    </row>
    <row r="339" spans="1:5" ht="13" customHeight="1" x14ac:dyDescent="0.35">
      <c r="A339" s="173" t="s">
        <v>422</v>
      </c>
      <c r="B339" s="175"/>
      <c r="C339" s="191"/>
      <c r="D339" s="175">
        <f>D314+D319+D330+C332+C336+C337</f>
        <v>361671129</v>
      </c>
      <c r="E339" s="175"/>
    </row>
    <row r="340" spans="1:5" ht="13" customHeight="1" x14ac:dyDescent="0.35">
      <c r="A340" s="173"/>
      <c r="B340" s="175"/>
      <c r="C340" s="191"/>
      <c r="D340" s="175"/>
      <c r="E340" s="175"/>
    </row>
    <row r="341" spans="1:5" ht="13" customHeight="1" x14ac:dyDescent="0.35">
      <c r="A341" s="173" t="s">
        <v>423</v>
      </c>
      <c r="B341" s="175"/>
      <c r="C341" s="191"/>
      <c r="D341" s="175">
        <f>D292</f>
        <v>361671129</v>
      </c>
      <c r="E341" s="175"/>
    </row>
    <row r="342" spans="1:5" ht="13" customHeight="1" x14ac:dyDescent="0.35">
      <c r="A342" s="173"/>
      <c r="B342" s="173"/>
      <c r="C342" s="191"/>
      <c r="D342" s="175"/>
      <c r="E342" s="175"/>
    </row>
    <row r="343" spans="1:5" ht="13" customHeight="1" x14ac:dyDescent="0.35">
      <c r="A343" s="173"/>
      <c r="B343" s="173"/>
      <c r="C343" s="191"/>
      <c r="D343" s="175"/>
      <c r="E343" s="175"/>
    </row>
    <row r="344" spans="1:5" ht="13" customHeight="1" x14ac:dyDescent="0.35">
      <c r="A344" s="173"/>
      <c r="B344" s="173"/>
      <c r="C344" s="191"/>
      <c r="D344" s="175"/>
      <c r="E344" s="175"/>
    </row>
    <row r="345" spans="1:5" ht="13" customHeight="1" x14ac:dyDescent="0.35">
      <c r="A345" s="173"/>
      <c r="B345" s="173"/>
      <c r="C345" s="191"/>
      <c r="D345" s="175"/>
      <c r="E345" s="175"/>
    </row>
    <row r="346" spans="1:5" ht="13" customHeight="1" x14ac:dyDescent="0.35">
      <c r="A346" s="173"/>
      <c r="B346" s="173"/>
      <c r="C346" s="191"/>
      <c r="D346" s="175"/>
      <c r="E346" s="175"/>
    </row>
    <row r="347" spans="1:5" ht="13" customHeight="1" x14ac:dyDescent="0.35">
      <c r="A347" s="173"/>
      <c r="B347" s="173"/>
      <c r="C347" s="191"/>
      <c r="D347" s="175"/>
      <c r="E347" s="175"/>
    </row>
    <row r="348" spans="1:5" ht="13" customHeight="1" x14ac:dyDescent="0.35">
      <c r="A348" s="173"/>
      <c r="B348" s="173"/>
      <c r="C348" s="191"/>
      <c r="D348" s="175"/>
      <c r="E348" s="175"/>
    </row>
    <row r="349" spans="1:5" ht="13" customHeight="1" x14ac:dyDescent="0.35">
      <c r="A349" s="173"/>
      <c r="B349" s="173"/>
      <c r="C349" s="191"/>
      <c r="D349" s="175"/>
      <c r="E349" s="175"/>
    </row>
    <row r="350" spans="1:5" ht="13" customHeight="1" x14ac:dyDescent="0.35">
      <c r="A350" s="173"/>
      <c r="B350" s="173"/>
      <c r="C350" s="191"/>
      <c r="D350" s="175"/>
      <c r="E350" s="175"/>
    </row>
    <row r="351" spans="1:5" ht="13" customHeight="1" x14ac:dyDescent="0.35">
      <c r="A351" s="173"/>
      <c r="B351" s="173"/>
      <c r="C351" s="191"/>
      <c r="D351" s="175"/>
      <c r="E351" s="175"/>
    </row>
    <row r="352" spans="1:5" ht="13" customHeight="1" x14ac:dyDescent="0.35">
      <c r="A352" s="173"/>
      <c r="B352" s="173"/>
      <c r="C352" s="191"/>
      <c r="D352" s="175"/>
      <c r="E352" s="175"/>
    </row>
    <row r="353" spans="1:5" ht="13" customHeight="1" x14ac:dyDescent="0.35">
      <c r="A353" s="173"/>
      <c r="B353" s="173"/>
      <c r="C353" s="191"/>
      <c r="D353" s="175"/>
      <c r="E353" s="175"/>
    </row>
    <row r="354" spans="1:5" ht="13" customHeight="1" x14ac:dyDescent="0.35">
      <c r="A354" s="173"/>
      <c r="B354" s="173"/>
      <c r="C354" s="191"/>
      <c r="D354" s="175"/>
      <c r="E354" s="175"/>
    </row>
    <row r="355" spans="1:5" ht="13" customHeight="1" x14ac:dyDescent="0.35">
      <c r="A355" s="173"/>
      <c r="B355" s="173"/>
      <c r="C355" s="191"/>
      <c r="D355" s="175"/>
      <c r="E355" s="175"/>
    </row>
    <row r="356" spans="1:5" ht="13" customHeight="1" x14ac:dyDescent="0.35">
      <c r="A356" s="173"/>
      <c r="B356" s="173"/>
      <c r="C356" s="191"/>
      <c r="D356" s="175"/>
      <c r="E356" s="175"/>
    </row>
    <row r="357" spans="1:5" ht="13" customHeight="1" x14ac:dyDescent="0.35">
      <c r="A357" s="208" t="s">
        <v>424</v>
      </c>
      <c r="B357" s="208"/>
      <c r="C357" s="208"/>
      <c r="D357" s="208"/>
      <c r="E357" s="208"/>
    </row>
    <row r="358" spans="1:5" ht="13" customHeight="1" x14ac:dyDescent="0.35">
      <c r="A358" s="257" t="s">
        <v>425</v>
      </c>
      <c r="B358" s="257"/>
      <c r="C358" s="257"/>
      <c r="D358" s="257"/>
      <c r="E358" s="257"/>
    </row>
    <row r="359" spans="1:5" ht="13" customHeight="1" x14ac:dyDescent="0.35">
      <c r="A359" s="173" t="s">
        <v>426</v>
      </c>
      <c r="B359" s="172" t="s">
        <v>254</v>
      </c>
      <c r="C359" s="189">
        <v>1166096391.1000001</v>
      </c>
      <c r="D359" s="175"/>
      <c r="E359" s="175"/>
    </row>
    <row r="360" spans="1:5" ht="13" customHeight="1" x14ac:dyDescent="0.35">
      <c r="A360" s="173" t="s">
        <v>427</v>
      </c>
      <c r="B360" s="172" t="s">
        <v>254</v>
      </c>
      <c r="C360" s="189">
        <v>1173821863.6800001</v>
      </c>
      <c r="D360" s="175"/>
      <c r="E360" s="175"/>
    </row>
    <row r="361" spans="1:5" ht="13" customHeight="1" x14ac:dyDescent="0.35">
      <c r="A361" s="173" t="s">
        <v>428</v>
      </c>
      <c r="B361" s="175"/>
      <c r="C361" s="191"/>
      <c r="D361" s="175">
        <f>SUM(C359:C360)</f>
        <v>2339918254.7800002</v>
      </c>
      <c r="E361" s="175"/>
    </row>
    <row r="362" spans="1:5" ht="13" customHeight="1" x14ac:dyDescent="0.35">
      <c r="A362" s="257" t="s">
        <v>429</v>
      </c>
      <c r="B362" s="257"/>
      <c r="C362" s="257"/>
      <c r="D362" s="257"/>
      <c r="E362" s="257"/>
    </row>
    <row r="363" spans="1:5" ht="13" customHeight="1" x14ac:dyDescent="0.35">
      <c r="A363" s="173" t="s">
        <v>1252</v>
      </c>
      <c r="B363" s="257"/>
      <c r="C363" s="189">
        <v>23017541.300000001</v>
      </c>
      <c r="D363" s="175"/>
      <c r="E363" s="257"/>
    </row>
    <row r="364" spans="1:5" ht="13" customHeight="1" x14ac:dyDescent="0.35">
      <c r="A364" s="173" t="s">
        <v>430</v>
      </c>
      <c r="B364" s="172" t="s">
        <v>254</v>
      </c>
      <c r="C364" s="189">
        <v>1593120890.3399999</v>
      </c>
      <c r="D364" s="175"/>
      <c r="E364" s="175"/>
    </row>
    <row r="365" spans="1:5" ht="13" customHeight="1" x14ac:dyDescent="0.35">
      <c r="A365" s="173" t="s">
        <v>431</v>
      </c>
      <c r="B365" s="172" t="s">
        <v>254</v>
      </c>
      <c r="C365" s="189">
        <v>38477617.200000003</v>
      </c>
      <c r="D365" s="175"/>
      <c r="E365" s="175"/>
    </row>
    <row r="366" spans="1:5" ht="13" customHeight="1" x14ac:dyDescent="0.35">
      <c r="A366" s="173" t="s">
        <v>432</v>
      </c>
      <c r="B366" s="172" t="s">
        <v>254</v>
      </c>
      <c r="C366" s="189">
        <v>966223.17</v>
      </c>
      <c r="D366" s="175"/>
      <c r="E366" s="175"/>
    </row>
    <row r="367" spans="1:5" ht="13" customHeight="1" x14ac:dyDescent="0.35">
      <c r="A367" s="173" t="s">
        <v>357</v>
      </c>
      <c r="B367" s="175"/>
      <c r="C367" s="191"/>
      <c r="D367" s="175">
        <f>SUM(C363:C366)</f>
        <v>1655582272.01</v>
      </c>
      <c r="E367" s="175"/>
    </row>
    <row r="368" spans="1:5" ht="13" customHeight="1" x14ac:dyDescent="0.35">
      <c r="A368" s="173" t="s">
        <v>433</v>
      </c>
      <c r="B368" s="175"/>
      <c r="C368" s="191"/>
      <c r="D368" s="175">
        <f>D361-D367</f>
        <v>684335982.77000022</v>
      </c>
      <c r="E368" s="175"/>
    </row>
    <row r="369" spans="1:5" ht="13" customHeight="1" x14ac:dyDescent="0.35">
      <c r="A369" s="257" t="s">
        <v>434</v>
      </c>
      <c r="B369" s="257"/>
      <c r="C369" s="257"/>
      <c r="D369" s="257"/>
      <c r="E369" s="257"/>
    </row>
    <row r="370" spans="1:5" ht="13" customHeight="1" x14ac:dyDescent="0.35">
      <c r="A370" s="173" t="s">
        <v>435</v>
      </c>
      <c r="B370" s="172" t="s">
        <v>254</v>
      </c>
      <c r="C370" s="189">
        <v>12077858.52</v>
      </c>
      <c r="D370" s="175"/>
      <c r="E370" s="175"/>
    </row>
    <row r="371" spans="1:5" ht="13" customHeight="1" x14ac:dyDescent="0.35">
      <c r="A371" s="173" t="s">
        <v>436</v>
      </c>
      <c r="B371" s="172" t="s">
        <v>254</v>
      </c>
      <c r="C371" s="189">
        <v>0</v>
      </c>
      <c r="D371" s="175"/>
      <c r="E371" s="175"/>
    </row>
    <row r="372" spans="1:5" ht="13" customHeight="1" x14ac:dyDescent="0.35">
      <c r="A372" s="173" t="s">
        <v>437</v>
      </c>
      <c r="B372" s="175"/>
      <c r="C372" s="191"/>
      <c r="D372" s="175">
        <f>SUM(C370:C371)</f>
        <v>12077858.52</v>
      </c>
      <c r="E372" s="175"/>
    </row>
    <row r="373" spans="1:5" ht="13" customHeight="1" x14ac:dyDescent="0.35">
      <c r="A373" s="173" t="s">
        <v>438</v>
      </c>
      <c r="B373" s="175"/>
      <c r="C373" s="191"/>
      <c r="D373" s="175">
        <f>D368+D372</f>
        <v>696413841.2900002</v>
      </c>
      <c r="E373" s="175"/>
    </row>
    <row r="374" spans="1:5" ht="13" customHeight="1" x14ac:dyDescent="0.35">
      <c r="A374" s="173"/>
      <c r="B374" s="175"/>
      <c r="C374" s="191"/>
      <c r="D374" s="175"/>
      <c r="E374" s="175"/>
    </row>
    <row r="375" spans="1:5" ht="13" customHeight="1" x14ac:dyDescent="0.35">
      <c r="A375" s="173"/>
      <c r="B375" s="175"/>
      <c r="C375" s="191"/>
      <c r="D375" s="175"/>
      <c r="E375" s="175"/>
    </row>
    <row r="376" spans="1:5" ht="13" customHeight="1" x14ac:dyDescent="0.35">
      <c r="A376" s="173"/>
      <c r="B376" s="175"/>
      <c r="C376" s="191"/>
      <c r="D376" s="175"/>
      <c r="E376" s="175"/>
    </row>
    <row r="377" spans="1:5" ht="13" customHeight="1" x14ac:dyDescent="0.35">
      <c r="A377" s="257" t="s">
        <v>439</v>
      </c>
      <c r="B377" s="257"/>
      <c r="C377" s="257"/>
      <c r="D377" s="257"/>
      <c r="E377" s="257"/>
    </row>
    <row r="378" spans="1:5" ht="13" customHeight="1" x14ac:dyDescent="0.35">
      <c r="A378" s="173" t="s">
        <v>440</v>
      </c>
      <c r="B378" s="172" t="s">
        <v>254</v>
      </c>
      <c r="C378" s="189">
        <v>299446086.4199999</v>
      </c>
      <c r="D378" s="175"/>
      <c r="E378" s="175"/>
    </row>
    <row r="379" spans="1:5" ht="13" customHeight="1" x14ac:dyDescent="0.35">
      <c r="A379" s="173" t="s">
        <v>3</v>
      </c>
      <c r="B379" s="172" t="s">
        <v>254</v>
      </c>
      <c r="C379" s="189">
        <v>75344336.719999999</v>
      </c>
      <c r="D379" s="175"/>
      <c r="E379" s="175"/>
    </row>
    <row r="380" spans="1:5" ht="13" customHeight="1" x14ac:dyDescent="0.35">
      <c r="A380" s="173" t="s">
        <v>234</v>
      </c>
      <c r="B380" s="172" t="s">
        <v>254</v>
      </c>
      <c r="C380" s="189">
        <v>19485156.510000002</v>
      </c>
      <c r="D380" s="175"/>
      <c r="E380" s="175"/>
    </row>
    <row r="381" spans="1:5" ht="13" customHeight="1" x14ac:dyDescent="0.35">
      <c r="A381" s="173" t="s">
        <v>441</v>
      </c>
      <c r="B381" s="172" t="s">
        <v>254</v>
      </c>
      <c r="C381" s="189">
        <v>125221163.44999999</v>
      </c>
      <c r="D381" s="175"/>
      <c r="E381" s="175"/>
    </row>
    <row r="382" spans="1:5" ht="13" customHeight="1" x14ac:dyDescent="0.35">
      <c r="A382" s="173" t="s">
        <v>442</v>
      </c>
      <c r="B382" s="172" t="s">
        <v>254</v>
      </c>
      <c r="C382" s="189">
        <v>3674909.62</v>
      </c>
      <c r="D382" s="175"/>
      <c r="E382" s="175"/>
    </row>
    <row r="383" spans="1:5" ht="13" customHeight="1" x14ac:dyDescent="0.35">
      <c r="A383" s="173" t="s">
        <v>443</v>
      </c>
      <c r="B383" s="172" t="s">
        <v>254</v>
      </c>
      <c r="C383" s="189">
        <v>125563336</v>
      </c>
      <c r="D383" s="175"/>
      <c r="E383" s="175"/>
    </row>
    <row r="384" spans="1:5" ht="13" customHeight="1" x14ac:dyDescent="0.35">
      <c r="A384" s="173" t="s">
        <v>6</v>
      </c>
      <c r="B384" s="172" t="s">
        <v>254</v>
      </c>
      <c r="C384" s="189">
        <v>47913398.329999998</v>
      </c>
      <c r="D384" s="175"/>
      <c r="E384" s="175"/>
    </row>
    <row r="385" spans="1:6" ht="13" customHeight="1" x14ac:dyDescent="0.35">
      <c r="A385" s="173" t="s">
        <v>444</v>
      </c>
      <c r="B385" s="172" t="s">
        <v>254</v>
      </c>
      <c r="C385" s="189">
        <v>13631374.419999998</v>
      </c>
      <c r="D385" s="175"/>
      <c r="E385" s="175"/>
    </row>
    <row r="386" spans="1:6" ht="13" customHeight="1" x14ac:dyDescent="0.35">
      <c r="A386" s="173" t="s">
        <v>445</v>
      </c>
      <c r="B386" s="172" t="s">
        <v>254</v>
      </c>
      <c r="C386" s="189">
        <v>5902426.3599999994</v>
      </c>
      <c r="D386" s="175"/>
      <c r="E386" s="175"/>
    </row>
    <row r="387" spans="1:6" ht="13" customHeight="1" x14ac:dyDescent="0.35">
      <c r="A387" s="173" t="s">
        <v>446</v>
      </c>
      <c r="B387" s="172" t="s">
        <v>254</v>
      </c>
      <c r="C387" s="189">
        <v>19850713.669999998</v>
      </c>
      <c r="D387" s="175"/>
      <c r="E387" s="175"/>
    </row>
    <row r="388" spans="1:6" ht="13" customHeight="1" x14ac:dyDescent="0.35">
      <c r="A388" s="173" t="s">
        <v>447</v>
      </c>
      <c r="B388" s="172" t="s">
        <v>254</v>
      </c>
      <c r="C388" s="189">
        <v>688277.89</v>
      </c>
      <c r="D388" s="175"/>
      <c r="E388" s="175"/>
    </row>
    <row r="389" spans="1:6" ht="13" customHeight="1" x14ac:dyDescent="0.35">
      <c r="A389" s="173" t="s">
        <v>449</v>
      </c>
      <c r="B389" s="172" t="s">
        <v>254</v>
      </c>
      <c r="C389" s="189">
        <v>1827038.5100000002</v>
      </c>
      <c r="D389" s="175"/>
      <c r="E389" s="175"/>
    </row>
    <row r="390" spans="1:6" ht="13" customHeight="1" x14ac:dyDescent="0.35">
      <c r="A390" s="173" t="s">
        <v>450</v>
      </c>
      <c r="B390" s="175"/>
      <c r="C390" s="191"/>
      <c r="D390" s="175">
        <f>SUM(C378:C389)</f>
        <v>738548217.89999974</v>
      </c>
      <c r="E390" s="175"/>
    </row>
    <row r="391" spans="1:6" ht="13" customHeight="1" x14ac:dyDescent="0.35">
      <c r="A391" s="173" t="s">
        <v>451</v>
      </c>
      <c r="B391" s="175"/>
      <c r="C391" s="191"/>
      <c r="D391" s="175">
        <f>D373-D390</f>
        <v>-42134376.609999537</v>
      </c>
      <c r="E391" s="175"/>
    </row>
    <row r="392" spans="1:6" ht="13" customHeight="1" x14ac:dyDescent="0.35">
      <c r="A392" s="173" t="s">
        <v>452</v>
      </c>
      <c r="B392" s="172" t="s">
        <v>254</v>
      </c>
      <c r="C392" s="189">
        <v>-25880619.079999998</v>
      </c>
      <c r="D392" s="175"/>
      <c r="E392" s="175"/>
    </row>
    <row r="393" spans="1:6" ht="13" customHeight="1" x14ac:dyDescent="0.35">
      <c r="A393" s="173" t="s">
        <v>453</v>
      </c>
      <c r="B393" s="175"/>
      <c r="C393" s="191"/>
      <c r="D393" s="195">
        <f>D391+C392</f>
        <v>-68014995.689999536</v>
      </c>
      <c r="E393" s="175"/>
      <c r="F393" s="197"/>
    </row>
    <row r="394" spans="1:6" ht="13" customHeight="1" x14ac:dyDescent="0.35">
      <c r="A394" s="173" t="s">
        <v>454</v>
      </c>
      <c r="B394" s="172" t="s">
        <v>254</v>
      </c>
      <c r="C394" s="189"/>
      <c r="D394" s="175"/>
      <c r="E394" s="175"/>
    </row>
    <row r="395" spans="1:6" ht="13" customHeight="1" x14ac:dyDescent="0.35">
      <c r="A395" s="173" t="s">
        <v>455</v>
      </c>
      <c r="B395" s="172" t="s">
        <v>254</v>
      </c>
      <c r="C395" s="189"/>
      <c r="D395" s="175"/>
      <c r="E395" s="175"/>
    </row>
    <row r="396" spans="1:6" ht="13" customHeight="1" x14ac:dyDescent="0.35">
      <c r="A396" s="173" t="s">
        <v>456</v>
      </c>
      <c r="B396" s="175"/>
      <c r="C396" s="191"/>
      <c r="D396" s="175">
        <f>D393+C394-C395</f>
        <v>-68014995.689999536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457</v>
      </c>
      <c r="D411" s="179"/>
      <c r="E411" s="260"/>
    </row>
    <row r="412" spans="1:5" ht="12.65" customHeight="1" x14ac:dyDescent="0.35">
      <c r="A412" s="341" t="str">
        <f>C84&amp;"   "&amp;"H-"&amp;FIXED(C83,2,TRUE)&amp;"     FYE "&amp;C82</f>
        <v>PeaceHealth Southwest Medical Center   H-0.00     FYE 06/30/2021</v>
      </c>
      <c r="B412" s="179"/>
      <c r="C412" s="179"/>
      <c r="D412" s="179"/>
      <c r="E412" s="260"/>
    </row>
    <row r="413" spans="1:5" ht="12.65" customHeight="1" x14ac:dyDescent="0.35">
      <c r="A413" s="179" t="s">
        <v>458</v>
      </c>
      <c r="B413" s="181" t="s">
        <v>459</v>
      </c>
      <c r="C413" s="181" t="s">
        <v>1240</v>
      </c>
      <c r="D413" s="181" t="s">
        <v>460</v>
      </c>
    </row>
    <row r="414" spans="1:5" ht="12.65" customHeight="1" x14ac:dyDescent="0.35">
      <c r="A414" s="179" t="s">
        <v>461</v>
      </c>
      <c r="B414" s="179">
        <f>C111</f>
        <v>17033</v>
      </c>
      <c r="C414" s="194">
        <f>E138</f>
        <v>17033</v>
      </c>
      <c r="D414" s="179"/>
    </row>
    <row r="415" spans="1:5" ht="12.65" customHeight="1" x14ac:dyDescent="0.35">
      <c r="A415" s="179" t="s">
        <v>462</v>
      </c>
      <c r="B415" s="179">
        <f>D111</f>
        <v>86840</v>
      </c>
      <c r="C415" s="179">
        <f>E139</f>
        <v>86840</v>
      </c>
      <c r="D415" s="194">
        <f>SUM(C59:H59)+N59</f>
        <v>125271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463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464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465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466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467</v>
      </c>
      <c r="B423" s="180">
        <f>C114</f>
        <v>1798</v>
      </c>
    </row>
    <row r="424" spans="1:7" ht="12.65" customHeight="1" x14ac:dyDescent="0.35">
      <c r="A424" s="179" t="s">
        <v>1241</v>
      </c>
      <c r="B424" s="179">
        <f>D114</f>
        <v>2704</v>
      </c>
      <c r="D424" s="179">
        <f>J59</f>
        <v>2704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468</v>
      </c>
      <c r="B426" s="181" t="s">
        <v>469</v>
      </c>
      <c r="C426" s="181" t="s">
        <v>460</v>
      </c>
      <c r="D426" s="181" t="s">
        <v>470</v>
      </c>
    </row>
    <row r="427" spans="1:7" ht="12.65" customHeight="1" x14ac:dyDescent="0.35">
      <c r="A427" s="179" t="s">
        <v>471</v>
      </c>
      <c r="B427" s="179">
        <f t="shared" ref="B427:B437" si="14">C378</f>
        <v>299446086.4199999</v>
      </c>
      <c r="C427" s="179">
        <f t="shared" ref="C427:C434" si="15">CE61</f>
        <v>299446086.4199999</v>
      </c>
      <c r="D427" s="179"/>
    </row>
    <row r="428" spans="1:7" ht="12.65" customHeight="1" x14ac:dyDescent="0.35">
      <c r="A428" s="179" t="s">
        <v>3</v>
      </c>
      <c r="B428" s="179">
        <f t="shared" si="14"/>
        <v>75344336.719999999</v>
      </c>
      <c r="C428" s="179">
        <f t="shared" si="15"/>
        <v>75344336.720000014</v>
      </c>
      <c r="D428" s="179">
        <f>D173</f>
        <v>75344336.719999999</v>
      </c>
    </row>
    <row r="429" spans="1:7" ht="12.65" customHeight="1" x14ac:dyDescent="0.35">
      <c r="A429" s="179" t="s">
        <v>234</v>
      </c>
      <c r="B429" s="179">
        <f t="shared" si="14"/>
        <v>19485156.510000002</v>
      </c>
      <c r="C429" s="179">
        <f t="shared" si="15"/>
        <v>19485156.510000002</v>
      </c>
      <c r="D429" s="179"/>
    </row>
    <row r="430" spans="1:7" ht="12.65" customHeight="1" x14ac:dyDescent="0.35">
      <c r="A430" s="179" t="s">
        <v>235</v>
      </c>
      <c r="B430" s="179">
        <f t="shared" si="14"/>
        <v>125221163.44999999</v>
      </c>
      <c r="C430" s="179">
        <f t="shared" si="15"/>
        <v>125221163.44999999</v>
      </c>
      <c r="D430" s="179"/>
    </row>
    <row r="431" spans="1:7" ht="12.65" customHeight="1" x14ac:dyDescent="0.35">
      <c r="A431" s="179" t="s">
        <v>442</v>
      </c>
      <c r="B431" s="179">
        <f t="shared" si="14"/>
        <v>3674909.62</v>
      </c>
      <c r="C431" s="179">
        <f t="shared" si="15"/>
        <v>3674909.62</v>
      </c>
      <c r="D431" s="179"/>
    </row>
    <row r="432" spans="1:7" ht="12.65" customHeight="1" x14ac:dyDescent="0.35">
      <c r="A432" s="179" t="s">
        <v>443</v>
      </c>
      <c r="B432" s="179">
        <f t="shared" si="14"/>
        <v>125563336</v>
      </c>
      <c r="C432" s="179">
        <f t="shared" si="15"/>
        <v>125563336</v>
      </c>
      <c r="D432" s="179"/>
    </row>
    <row r="433" spans="1:7" ht="12.65" customHeight="1" x14ac:dyDescent="0.35">
      <c r="A433" s="179" t="s">
        <v>6</v>
      </c>
      <c r="B433" s="179">
        <f t="shared" si="14"/>
        <v>47913398.329999998</v>
      </c>
      <c r="C433" s="179">
        <f t="shared" si="15"/>
        <v>47913398.329999998</v>
      </c>
      <c r="D433" s="179">
        <f>C217</f>
        <v>26178194</v>
      </c>
    </row>
    <row r="434" spans="1:7" ht="12.65" customHeight="1" x14ac:dyDescent="0.35">
      <c r="A434" s="179" t="s">
        <v>472</v>
      </c>
      <c r="B434" s="179">
        <f t="shared" si="14"/>
        <v>13631374.419999998</v>
      </c>
      <c r="C434" s="179">
        <f t="shared" si="15"/>
        <v>13631374.419999998</v>
      </c>
      <c r="D434" s="179">
        <f>D177</f>
        <v>13631374.419999998</v>
      </c>
    </row>
    <row r="435" spans="1:7" ht="12.65" customHeight="1" x14ac:dyDescent="0.35">
      <c r="A435" s="179" t="s">
        <v>445</v>
      </c>
      <c r="B435" s="179">
        <f t="shared" si="14"/>
        <v>5902426.3599999994</v>
      </c>
      <c r="C435" s="179"/>
      <c r="D435" s="179">
        <f>D181</f>
        <v>5902426.3599999994</v>
      </c>
    </row>
    <row r="436" spans="1:7" ht="12.65" customHeight="1" x14ac:dyDescent="0.35">
      <c r="A436" s="179" t="s">
        <v>473</v>
      </c>
      <c r="B436" s="179">
        <f t="shared" si="14"/>
        <v>19850713.669999998</v>
      </c>
      <c r="C436" s="179"/>
      <c r="D436" s="179">
        <f>D186</f>
        <v>19850713.669999998</v>
      </c>
    </row>
    <row r="437" spans="1:7" ht="12.65" customHeight="1" x14ac:dyDescent="0.35">
      <c r="A437" s="194" t="s">
        <v>447</v>
      </c>
      <c r="B437" s="194">
        <f t="shared" si="14"/>
        <v>688277.89</v>
      </c>
      <c r="C437" s="194"/>
      <c r="D437" s="194">
        <f>D190</f>
        <v>688277.89</v>
      </c>
    </row>
    <row r="438" spans="1:7" ht="12.65" customHeight="1" x14ac:dyDescent="0.35">
      <c r="A438" s="194" t="s">
        <v>474</v>
      </c>
      <c r="B438" s="194">
        <f>C386+C387+C388</f>
        <v>26441417.919999998</v>
      </c>
      <c r="C438" s="194">
        <f>CD69</f>
        <v>26441417.919999998</v>
      </c>
      <c r="D438" s="194">
        <f>D181+D186+D190</f>
        <v>26441417.919999998</v>
      </c>
    </row>
    <row r="439" spans="1:7" ht="12.65" customHeight="1" x14ac:dyDescent="0.35">
      <c r="A439" s="179" t="s">
        <v>449</v>
      </c>
      <c r="B439" s="194">
        <f>C389</f>
        <v>1827038.5100000002</v>
      </c>
      <c r="C439" s="194">
        <f>SUM(C69:CC69)</f>
        <v>1827038.5100000002</v>
      </c>
      <c r="D439" s="179"/>
    </row>
    <row r="440" spans="1:7" ht="12.65" customHeight="1" x14ac:dyDescent="0.35">
      <c r="A440" s="179" t="s">
        <v>475</v>
      </c>
      <c r="B440" s="194">
        <f>B438+B439</f>
        <v>28268456.43</v>
      </c>
      <c r="C440" s="194">
        <f>CE69</f>
        <v>28268456.43</v>
      </c>
      <c r="D440" s="179"/>
    </row>
    <row r="441" spans="1:7" ht="12.65" customHeight="1" x14ac:dyDescent="0.35">
      <c r="A441" s="179" t="s">
        <v>476</v>
      </c>
      <c r="B441" s="179">
        <f>D390</f>
        <v>738548217.89999974</v>
      </c>
      <c r="C441" s="179">
        <f>SUM(C427:C437)+C440</f>
        <v>738548217.89999986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477</v>
      </c>
      <c r="B443" s="181" t="s">
        <v>478</v>
      </c>
      <c r="C443" s="181" t="s">
        <v>469</v>
      </c>
      <c r="D443" s="179"/>
    </row>
    <row r="444" spans="1:7" ht="12.65" customHeight="1" x14ac:dyDescent="0.35">
      <c r="A444" s="179" t="s">
        <v>1254</v>
      </c>
      <c r="B444" s="179">
        <f>D221</f>
        <v>23017541.300000001</v>
      </c>
      <c r="C444" s="179">
        <f>C363</f>
        <v>23017541.300000001</v>
      </c>
      <c r="D444" s="179"/>
    </row>
    <row r="445" spans="1:7" ht="12.65" customHeight="1" x14ac:dyDescent="0.35">
      <c r="A445" s="179" t="s">
        <v>341</v>
      </c>
      <c r="B445" s="179">
        <f>D229</f>
        <v>1593120890.3399999</v>
      </c>
      <c r="C445" s="179">
        <f>C364</f>
        <v>1593120890.3399999</v>
      </c>
      <c r="D445" s="179"/>
    </row>
    <row r="446" spans="1:7" ht="12.65" customHeight="1" x14ac:dyDescent="0.35">
      <c r="A446" s="179" t="s">
        <v>349</v>
      </c>
      <c r="B446" s="179">
        <f>D236</f>
        <v>38477617.200000003</v>
      </c>
      <c r="C446" s="179">
        <f>C365</f>
        <v>38477617.200000003</v>
      </c>
      <c r="D446" s="179"/>
    </row>
    <row r="447" spans="1:7" ht="12.65" customHeight="1" x14ac:dyDescent="0.35">
      <c r="A447" s="179" t="s">
        <v>354</v>
      </c>
      <c r="B447" s="179">
        <f>D240</f>
        <v>966223.17</v>
      </c>
      <c r="C447" s="179">
        <f>C366</f>
        <v>966223.17</v>
      </c>
      <c r="D447" s="179"/>
    </row>
    <row r="448" spans="1:7" ht="12.65" customHeight="1" x14ac:dyDescent="0.35">
      <c r="A448" s="179" t="s">
        <v>356</v>
      </c>
      <c r="B448" s="179">
        <f>D242</f>
        <v>1655582272.01</v>
      </c>
      <c r="C448" s="179">
        <f>D367</f>
        <v>1655582272.01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479</v>
      </c>
      <c r="B450" s="181" t="s">
        <v>480</v>
      </c>
      <c r="C450" s="206"/>
      <c r="D450" s="206"/>
      <c r="F450" s="206"/>
      <c r="G450" s="206"/>
    </row>
    <row r="451" spans="1:7" ht="12.65" customHeight="1" x14ac:dyDescent="0.35">
      <c r="B451" s="181" t="s">
        <v>481</v>
      </c>
    </row>
    <row r="452" spans="1:7" ht="12.65" customHeight="1" x14ac:dyDescent="0.35">
      <c r="B452" s="181" t="s">
        <v>470</v>
      </c>
    </row>
    <row r="453" spans="1:7" ht="12.65" customHeight="1" x14ac:dyDescent="0.35">
      <c r="A453" s="199" t="s">
        <v>482</v>
      </c>
      <c r="B453" s="180">
        <f>C231</f>
        <v>23513</v>
      </c>
    </row>
    <row r="454" spans="1:7" ht="12.65" customHeight="1" x14ac:dyDescent="0.35">
      <c r="A454" s="179" t="s">
        <v>168</v>
      </c>
      <c r="B454" s="179">
        <f>C233</f>
        <v>14089215.960000001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24388401.239999998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483</v>
      </c>
      <c r="B457" s="181" t="s">
        <v>469</v>
      </c>
      <c r="C457" s="181" t="s">
        <v>484</v>
      </c>
      <c r="D457" s="179"/>
    </row>
    <row r="458" spans="1:7" ht="12.65" customHeight="1" x14ac:dyDescent="0.35">
      <c r="A458" s="179" t="s">
        <v>485</v>
      </c>
      <c r="B458" s="194">
        <f>C370</f>
        <v>12077858.52</v>
      </c>
      <c r="C458" s="194">
        <f>CE70</f>
        <v>12077858.52</v>
      </c>
      <c r="D458" s="194"/>
    </row>
    <row r="459" spans="1:7" ht="12.65" customHeight="1" x14ac:dyDescent="0.35">
      <c r="A459" s="179" t="s">
        <v>242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486</v>
      </c>
      <c r="B461" s="181"/>
      <c r="C461" s="181"/>
      <c r="D461" s="181" t="s">
        <v>1242</v>
      </c>
    </row>
    <row r="462" spans="1:7" ht="12.65" customHeight="1" x14ac:dyDescent="0.35">
      <c r="B462" s="181" t="s">
        <v>469</v>
      </c>
      <c r="C462" s="181" t="s">
        <v>484</v>
      </c>
      <c r="D462" s="181" t="s">
        <v>488</v>
      </c>
    </row>
    <row r="463" spans="1:7" ht="12.65" customHeight="1" x14ac:dyDescent="0.35">
      <c r="A463" s="179" t="s">
        <v>243</v>
      </c>
      <c r="B463" s="194">
        <f>C359</f>
        <v>1166096391.1000001</v>
      </c>
      <c r="C463" s="194">
        <f>CE73</f>
        <v>1166096391.1000001</v>
      </c>
      <c r="D463" s="194">
        <f>E141+E147+E153</f>
        <v>1166096391</v>
      </c>
    </row>
    <row r="464" spans="1:7" ht="12.65" customHeight="1" x14ac:dyDescent="0.35">
      <c r="A464" s="179" t="s">
        <v>244</v>
      </c>
      <c r="B464" s="194">
        <f>C360</f>
        <v>1173821863.6800001</v>
      </c>
      <c r="C464" s="194">
        <f>CE74</f>
        <v>1173821863.6800001</v>
      </c>
      <c r="D464" s="194">
        <f>E142+E148+E154</f>
        <v>1173821864</v>
      </c>
    </row>
    <row r="465" spans="1:7" ht="12.65" customHeight="1" x14ac:dyDescent="0.35">
      <c r="A465" s="179" t="s">
        <v>245</v>
      </c>
      <c r="B465" s="194">
        <f>D361</f>
        <v>2339918254.7800002</v>
      </c>
      <c r="C465" s="194">
        <f>CE75</f>
        <v>2339918254.7799993</v>
      </c>
      <c r="D465" s="194">
        <f>D463+D464</f>
        <v>2339918255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489</v>
      </c>
      <c r="B467" s="181" t="s">
        <v>490</v>
      </c>
      <c r="C467" s="181" t="s">
        <v>491</v>
      </c>
      <c r="D467" s="179"/>
    </row>
    <row r="468" spans="1:7" ht="12.65" customHeight="1" x14ac:dyDescent="0.35">
      <c r="A468" s="179" t="s">
        <v>330</v>
      </c>
      <c r="B468" s="179">
        <f t="shared" ref="B468:B475" si="16">C267</f>
        <v>41377388</v>
      </c>
      <c r="C468" s="179">
        <f>E195</f>
        <v>41377388.130000003</v>
      </c>
      <c r="D468" s="179"/>
    </row>
    <row r="469" spans="1:7" ht="12.65" customHeight="1" x14ac:dyDescent="0.35">
      <c r="A469" s="179" t="s">
        <v>331</v>
      </c>
      <c r="B469" s="179">
        <f t="shared" si="16"/>
        <v>6837783</v>
      </c>
      <c r="C469" s="179">
        <f>E196</f>
        <v>6837782.6799999997</v>
      </c>
      <c r="D469" s="179"/>
    </row>
    <row r="470" spans="1:7" ht="12.65" customHeight="1" x14ac:dyDescent="0.35">
      <c r="A470" s="179" t="s">
        <v>332</v>
      </c>
      <c r="B470" s="179">
        <f t="shared" si="16"/>
        <v>295133761</v>
      </c>
      <c r="C470" s="179">
        <f>E197</f>
        <v>295133761.35999995</v>
      </c>
      <c r="D470" s="179"/>
    </row>
    <row r="471" spans="1:7" ht="12.65" customHeight="1" x14ac:dyDescent="0.35">
      <c r="A471" s="179" t="s">
        <v>492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5">
      <c r="A472" s="179" t="s">
        <v>375</v>
      </c>
      <c r="B472" s="179">
        <f t="shared" si="16"/>
        <v>53155805</v>
      </c>
      <c r="C472" s="179">
        <f>E199</f>
        <v>53155805.329999998</v>
      </c>
      <c r="D472" s="179"/>
    </row>
    <row r="473" spans="1:7" ht="12.65" customHeight="1" x14ac:dyDescent="0.35">
      <c r="A473" s="179" t="s">
        <v>493</v>
      </c>
      <c r="B473" s="179">
        <f t="shared" si="16"/>
        <v>222951827</v>
      </c>
      <c r="C473" s="179">
        <f>SUM(E200:E201)</f>
        <v>222951826.93999919</v>
      </c>
      <c r="D473" s="179"/>
    </row>
    <row r="474" spans="1:7" ht="12.65" customHeight="1" x14ac:dyDescent="0.35">
      <c r="A474" s="179" t="s">
        <v>337</v>
      </c>
      <c r="B474" s="179">
        <f t="shared" si="16"/>
        <v>17702823</v>
      </c>
      <c r="C474" s="179">
        <f>E202</f>
        <v>17702823.340000004</v>
      </c>
      <c r="D474" s="179"/>
    </row>
    <row r="475" spans="1:7" ht="12.65" customHeight="1" x14ac:dyDescent="0.35">
      <c r="A475" s="179" t="s">
        <v>338</v>
      </c>
      <c r="B475" s="179">
        <f t="shared" si="16"/>
        <v>5585809</v>
      </c>
      <c r="C475" s="179">
        <f>E203</f>
        <v>5585808.5899999999</v>
      </c>
      <c r="D475" s="179"/>
    </row>
    <row r="476" spans="1:7" ht="12.65" customHeight="1" x14ac:dyDescent="0.35">
      <c r="A476" s="179" t="s">
        <v>203</v>
      </c>
      <c r="B476" s="179">
        <f>D275</f>
        <v>642745196</v>
      </c>
      <c r="C476" s="179">
        <f>E204</f>
        <v>642745196.36999917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494</v>
      </c>
      <c r="B478" s="179">
        <f>C276</f>
        <v>399866498</v>
      </c>
      <c r="C478" s="179">
        <f>E217</f>
        <v>399866497.95999998</v>
      </c>
      <c r="D478" s="179"/>
    </row>
    <row r="480" spans="1:7" ht="12.65" customHeight="1" x14ac:dyDescent="0.35">
      <c r="A480" s="180" t="s">
        <v>495</v>
      </c>
    </row>
    <row r="481" spans="1:12" ht="12.65" customHeight="1" x14ac:dyDescent="0.35">
      <c r="A481" s="180" t="s">
        <v>496</v>
      </c>
      <c r="C481" s="180">
        <f>D341</f>
        <v>361671129</v>
      </c>
    </row>
    <row r="482" spans="1:12" ht="12.65" customHeight="1" x14ac:dyDescent="0.35">
      <c r="A482" s="180" t="s">
        <v>497</v>
      </c>
      <c r="C482" s="180">
        <f>D339</f>
        <v>361671129</v>
      </c>
    </row>
    <row r="485" spans="1:12" ht="12.65" customHeight="1" x14ac:dyDescent="0.35">
      <c r="A485" s="199" t="s">
        <v>498</v>
      </c>
    </row>
    <row r="486" spans="1:12" ht="12.65" customHeight="1" x14ac:dyDescent="0.35">
      <c r="A486" s="199" t="s">
        <v>499</v>
      </c>
    </row>
    <row r="487" spans="1:12" ht="12.65" customHeight="1" x14ac:dyDescent="0.35">
      <c r="A487" s="199" t="s">
        <v>500</v>
      </c>
    </row>
    <row r="488" spans="1:12" ht="12.65" customHeight="1" x14ac:dyDescent="0.35">
      <c r="A488" s="199"/>
    </row>
    <row r="489" spans="1:12" ht="12.65" customHeight="1" x14ac:dyDescent="0.35">
      <c r="A489" s="198" t="s">
        <v>501</v>
      </c>
    </row>
    <row r="490" spans="1:12" ht="12.65" customHeight="1" x14ac:dyDescent="0.35">
      <c r="A490" s="199" t="s">
        <v>502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170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503</v>
      </c>
      <c r="C494" s="181" t="s">
        <v>503</v>
      </c>
      <c r="D494" s="262" t="s">
        <v>504</v>
      </c>
      <c r="E494" s="262" t="s">
        <v>504</v>
      </c>
      <c r="F494" s="261" t="s">
        <v>505</v>
      </c>
      <c r="G494" s="261" t="s">
        <v>505</v>
      </c>
      <c r="H494" s="261" t="s">
        <v>506</v>
      </c>
      <c r="K494" s="261"/>
      <c r="L494" s="261"/>
    </row>
    <row r="495" spans="1:12" ht="12.65" customHeight="1" x14ac:dyDescent="0.35">
      <c r="B495" s="181" t="s">
        <v>301</v>
      </c>
      <c r="C495" s="181" t="s">
        <v>301</v>
      </c>
      <c r="D495" s="181" t="s">
        <v>507</v>
      </c>
      <c r="E495" s="181" t="s">
        <v>507</v>
      </c>
      <c r="F495" s="261" t="s">
        <v>508</v>
      </c>
      <c r="G495" s="261" t="s">
        <v>508</v>
      </c>
      <c r="H495" s="261" t="s">
        <v>509</v>
      </c>
      <c r="K495" s="261"/>
      <c r="L495" s="261"/>
    </row>
    <row r="496" spans="1:12" ht="12.65" customHeight="1" x14ac:dyDescent="0.35">
      <c r="A496" s="180" t="s">
        <v>510</v>
      </c>
      <c r="B496" s="240">
        <f>'Prior Year'!C71</f>
        <v>28688249.880000003</v>
      </c>
      <c r="C496" s="240">
        <f>C71</f>
        <v>32171781.369999997</v>
      </c>
      <c r="D496" s="240">
        <f>'Prior Year'!C59</f>
        <v>15321</v>
      </c>
      <c r="E496" s="180">
        <f>C59</f>
        <v>16700</v>
      </c>
      <c r="F496" s="263">
        <f t="shared" ref="F496:G511" si="17">IF(B496=0,"",IF(D496=0,"",B496/D496))</f>
        <v>1872.4789426277659</v>
      </c>
      <c r="G496" s="264">
        <f t="shared" si="17"/>
        <v>1926.4539742514969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511</v>
      </c>
      <c r="B497" s="240">
        <f>'Prior Year'!D71</f>
        <v>5683955.8099999987</v>
      </c>
      <c r="C497" s="240">
        <f>D71</f>
        <v>5792854.6500000004</v>
      </c>
      <c r="D497" s="240">
        <f>'Prior Year'!D59</f>
        <v>6086</v>
      </c>
      <c r="E497" s="180">
        <f>D59</f>
        <v>6420</v>
      </c>
      <c r="F497" s="263">
        <f t="shared" si="17"/>
        <v>933.93950213604978</v>
      </c>
      <c r="G497" s="263">
        <f t="shared" si="17"/>
        <v>902.31380841121506</v>
      </c>
      <c r="H497" s="265" t="str">
        <f t="shared" ref="H497:H550" si="18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512</v>
      </c>
      <c r="B498" s="240">
        <f>'Prior Year'!E71</f>
        <v>50455595.439999998</v>
      </c>
      <c r="C498" s="240">
        <f>E71</f>
        <v>54873728.100000009</v>
      </c>
      <c r="D498" s="240">
        <f>'Prior Year'!E59</f>
        <v>52362</v>
      </c>
      <c r="E498" s="180">
        <f>E59</f>
        <v>55288</v>
      </c>
      <c r="F498" s="263">
        <f t="shared" si="17"/>
        <v>963.59183071693212</v>
      </c>
      <c r="G498" s="263">
        <f t="shared" si="17"/>
        <v>992.50701960642471</v>
      </c>
      <c r="H498" s="265" t="str">
        <f t="shared" si="18"/>
        <v/>
      </c>
      <c r="I498" s="267"/>
      <c r="K498" s="261"/>
      <c r="L498" s="261"/>
    </row>
    <row r="499" spans="1:12" ht="12.65" customHeight="1" x14ac:dyDescent="0.35">
      <c r="A499" s="180" t="s">
        <v>513</v>
      </c>
      <c r="B499" s="240">
        <f>'Prior Year'!F71</f>
        <v>16350872.098111998</v>
      </c>
      <c r="C499" s="240">
        <f>F71</f>
        <v>17162968.183769997</v>
      </c>
      <c r="D499" s="240">
        <f>'Prior Year'!F59</f>
        <v>4822</v>
      </c>
      <c r="E499" s="180">
        <f>F59</f>
        <v>4545</v>
      </c>
      <c r="F499" s="263">
        <f t="shared" si="17"/>
        <v>3390.8901074475316</v>
      </c>
      <c r="G499" s="263">
        <f t="shared" si="17"/>
        <v>3776.2306234917487</v>
      </c>
      <c r="H499" s="265" t="str">
        <f t="shared" si="18"/>
        <v/>
      </c>
      <c r="I499" s="267"/>
      <c r="K499" s="261"/>
      <c r="L499" s="261"/>
    </row>
    <row r="500" spans="1:12" ht="12.65" customHeight="1" x14ac:dyDescent="0.35">
      <c r="A500" s="180" t="s">
        <v>514</v>
      </c>
      <c r="B500" s="240">
        <f>'Prior Year'!G71</f>
        <v>2437059.0299999998</v>
      </c>
      <c r="C500" s="240">
        <f>G71</f>
        <v>2758276.4900000007</v>
      </c>
      <c r="D500" s="240">
        <f>'Prior Year'!G59</f>
        <v>3572</v>
      </c>
      <c r="E500" s="180">
        <f>G59</f>
        <v>3887</v>
      </c>
      <c r="F500" s="263">
        <f t="shared" si="17"/>
        <v>682.26736562150052</v>
      </c>
      <c r="G500" s="263">
        <f t="shared" si="17"/>
        <v>709.61576794443033</v>
      </c>
      <c r="H500" s="265" t="str">
        <f t="shared" si="18"/>
        <v/>
      </c>
      <c r="I500" s="267"/>
      <c r="K500" s="261"/>
      <c r="L500" s="261"/>
    </row>
    <row r="501" spans="1:12" ht="12.65" customHeight="1" x14ac:dyDescent="0.35">
      <c r="A501" s="180" t="s">
        <v>515</v>
      </c>
      <c r="B501" s="240">
        <f>'Prior Year'!H71</f>
        <v>157170.20000000001</v>
      </c>
      <c r="C501" s="240">
        <f>H71</f>
        <v>164120.26</v>
      </c>
      <c r="D501" s="240">
        <f>'Prior Year'!H59</f>
        <v>0</v>
      </c>
      <c r="E501" s="180">
        <f>H59</f>
        <v>0</v>
      </c>
      <c r="F501" s="263" t="str">
        <f t="shared" si="17"/>
        <v/>
      </c>
      <c r="G501" s="263" t="str">
        <f t="shared" si="17"/>
        <v/>
      </c>
      <c r="H501" s="265" t="str">
        <f t="shared" si="18"/>
        <v/>
      </c>
      <c r="I501" s="267"/>
      <c r="K501" s="261"/>
      <c r="L501" s="261"/>
    </row>
    <row r="502" spans="1:12" ht="12.65" customHeight="1" x14ac:dyDescent="0.35">
      <c r="A502" s="180" t="s">
        <v>516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7"/>
        <v/>
      </c>
      <c r="G502" s="263" t="str">
        <f t="shared" si="17"/>
        <v/>
      </c>
      <c r="H502" s="265" t="str">
        <f t="shared" si="18"/>
        <v/>
      </c>
      <c r="I502" s="267"/>
      <c r="K502" s="261"/>
      <c r="L502" s="261"/>
    </row>
    <row r="503" spans="1:12" ht="12.65" customHeight="1" x14ac:dyDescent="0.35">
      <c r="A503" s="180" t="s">
        <v>517</v>
      </c>
      <c r="B503" s="240">
        <f>'Prior Year'!J71</f>
        <v>2757969.5818880014</v>
      </c>
      <c r="C503" s="240">
        <f>J71</f>
        <v>2530626.986229999</v>
      </c>
      <c r="D503" s="240">
        <f>'Prior Year'!J59</f>
        <v>3010</v>
      </c>
      <c r="E503" s="180">
        <f>J59</f>
        <v>2704</v>
      </c>
      <c r="F503" s="263">
        <f t="shared" si="17"/>
        <v>916.26896408239247</v>
      </c>
      <c r="G503" s="263">
        <f t="shared" si="17"/>
        <v>935.88276117973339</v>
      </c>
      <c r="H503" s="265" t="str">
        <f t="shared" si="18"/>
        <v/>
      </c>
      <c r="I503" s="267"/>
      <c r="K503" s="261"/>
      <c r="L503" s="261"/>
    </row>
    <row r="504" spans="1:12" ht="12.65" customHeight="1" x14ac:dyDescent="0.35">
      <c r="A504" s="180" t="s">
        <v>518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7"/>
        <v/>
      </c>
      <c r="G504" s="263" t="str">
        <f t="shared" si="17"/>
        <v/>
      </c>
      <c r="H504" s="265" t="str">
        <f t="shared" si="18"/>
        <v/>
      </c>
      <c r="I504" s="267"/>
      <c r="K504" s="261"/>
      <c r="L504" s="261"/>
    </row>
    <row r="505" spans="1:12" ht="12.65" customHeight="1" x14ac:dyDescent="0.35">
      <c r="A505" s="180" t="s">
        <v>519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7"/>
        <v/>
      </c>
      <c r="G505" s="263" t="str">
        <f t="shared" si="17"/>
        <v/>
      </c>
      <c r="H505" s="265" t="str">
        <f t="shared" si="18"/>
        <v/>
      </c>
      <c r="I505" s="267"/>
      <c r="K505" s="261"/>
      <c r="L505" s="261"/>
    </row>
    <row r="506" spans="1:12" ht="12.65" customHeight="1" x14ac:dyDescent="0.35">
      <c r="A506" s="180" t="s">
        <v>520</v>
      </c>
      <c r="B506" s="240">
        <f>'Prior Year'!M71</f>
        <v>4185003.7000000016</v>
      </c>
      <c r="C506" s="240">
        <f>M71</f>
        <v>4505171.05</v>
      </c>
      <c r="D506" s="240">
        <f>'Prior Year'!M59</f>
        <v>5443</v>
      </c>
      <c r="E506" s="180">
        <f>M59</f>
        <v>5193</v>
      </c>
      <c r="F506" s="263">
        <f t="shared" si="17"/>
        <v>768.87813705677047</v>
      </c>
      <c r="G506" s="263">
        <f t="shared" si="17"/>
        <v>867.54689967263619</v>
      </c>
      <c r="H506" s="265" t="str">
        <f t="shared" si="18"/>
        <v/>
      </c>
      <c r="I506" s="267"/>
      <c r="K506" s="261"/>
      <c r="L506" s="261"/>
    </row>
    <row r="507" spans="1:12" ht="12.65" customHeight="1" x14ac:dyDescent="0.35">
      <c r="A507" s="180" t="s">
        <v>521</v>
      </c>
      <c r="B507" s="240">
        <f>'Prior Year'!N71</f>
        <v>11614599.52</v>
      </c>
      <c r="C507" s="240">
        <f>N71</f>
        <v>11732752.219999999</v>
      </c>
      <c r="D507" s="240">
        <f>'Prior Year'!N59</f>
        <v>0</v>
      </c>
      <c r="E507" s="180">
        <f>N59</f>
        <v>38431</v>
      </c>
      <c r="F507" s="263" t="str">
        <f t="shared" si="17"/>
        <v/>
      </c>
      <c r="G507" s="263">
        <f t="shared" si="17"/>
        <v>305.29396112513331</v>
      </c>
      <c r="H507" s="265" t="str">
        <f t="shared" si="18"/>
        <v/>
      </c>
      <c r="I507" s="267"/>
      <c r="K507" s="261"/>
      <c r="L507" s="261"/>
    </row>
    <row r="508" spans="1:12" ht="12.65" customHeight="1" x14ac:dyDescent="0.35">
      <c r="A508" s="180" t="s">
        <v>522</v>
      </c>
      <c r="B508" s="240">
        <f>'Prior Year'!O71</f>
        <v>0</v>
      </c>
      <c r="C508" s="240">
        <f>O71</f>
        <v>0</v>
      </c>
      <c r="D508" s="240">
        <f>'Prior Year'!O59</f>
        <v>1816</v>
      </c>
      <c r="E508" s="180">
        <f>O59</f>
        <v>1798</v>
      </c>
      <c r="F508" s="263" t="str">
        <f t="shared" si="17"/>
        <v/>
      </c>
      <c r="G508" s="263" t="str">
        <f t="shared" si="17"/>
        <v/>
      </c>
      <c r="H508" s="265" t="str">
        <f t="shared" si="18"/>
        <v/>
      </c>
      <c r="I508" s="267"/>
      <c r="K508" s="261"/>
      <c r="L508" s="261"/>
    </row>
    <row r="509" spans="1:12" ht="12.65" customHeight="1" x14ac:dyDescent="0.35">
      <c r="A509" s="180" t="s">
        <v>523</v>
      </c>
      <c r="B509" s="240">
        <f>'Prior Year'!P71</f>
        <v>46061198.600000009</v>
      </c>
      <c r="C509" s="240">
        <f>P71</f>
        <v>51698724.57</v>
      </c>
      <c r="D509" s="240">
        <f>'Prior Year'!P59</f>
        <v>1157252</v>
      </c>
      <c r="E509" s="180">
        <f>P59</f>
        <v>1302944</v>
      </c>
      <c r="F509" s="263">
        <f t="shared" si="17"/>
        <v>39.80221991407231</v>
      </c>
      <c r="G509" s="263">
        <f t="shared" si="17"/>
        <v>39.678393369170124</v>
      </c>
      <c r="H509" s="265" t="str">
        <f t="shared" si="18"/>
        <v/>
      </c>
      <c r="I509" s="267"/>
      <c r="K509" s="261"/>
      <c r="L509" s="261"/>
    </row>
    <row r="510" spans="1:12" ht="12.65" customHeight="1" x14ac:dyDescent="0.35">
      <c r="A510" s="180" t="s">
        <v>524</v>
      </c>
      <c r="B510" s="240">
        <f>'Prior Year'!Q71</f>
        <v>4007876.56</v>
      </c>
      <c r="C510" s="240">
        <f>Q71</f>
        <v>4331037.4000000004</v>
      </c>
      <c r="D510" s="240">
        <f>'Prior Year'!Q59</f>
        <v>609959</v>
      </c>
      <c r="E510" s="180">
        <f>Q59</f>
        <v>754773</v>
      </c>
      <c r="F510" s="263">
        <f t="shared" si="17"/>
        <v>6.570731081925179</v>
      </c>
      <c r="G510" s="263">
        <f t="shared" si="17"/>
        <v>5.7381986372061542</v>
      </c>
      <c r="H510" s="265" t="str">
        <f t="shared" si="18"/>
        <v/>
      </c>
      <c r="I510" s="267"/>
      <c r="K510" s="261"/>
      <c r="L510" s="261"/>
    </row>
    <row r="511" spans="1:12" ht="12.65" customHeight="1" x14ac:dyDescent="0.35">
      <c r="A511" s="180" t="s">
        <v>525</v>
      </c>
      <c r="B511" s="240">
        <f>'Prior Year'!R71</f>
        <v>3695194.8400000003</v>
      </c>
      <c r="C511" s="240">
        <f>R71</f>
        <v>3568123.29</v>
      </c>
      <c r="D511" s="240">
        <f>'Prior Year'!R59</f>
        <v>2180978</v>
      </c>
      <c r="E511" s="180">
        <f>R59</f>
        <v>2359417</v>
      </c>
      <c r="F511" s="263">
        <f t="shared" si="17"/>
        <v>1.6942834086359424</v>
      </c>
      <c r="G511" s="263">
        <f t="shared" si="17"/>
        <v>1.5122902352572691</v>
      </c>
      <c r="H511" s="265" t="str">
        <f t="shared" si="18"/>
        <v/>
      </c>
      <c r="I511" s="267"/>
      <c r="K511" s="261"/>
      <c r="L511" s="261"/>
    </row>
    <row r="512" spans="1:12" ht="12.65" customHeight="1" x14ac:dyDescent="0.35">
      <c r="A512" s="180" t="s">
        <v>526</v>
      </c>
      <c r="B512" s="240">
        <f>'Prior Year'!S71</f>
        <v>3741940.32</v>
      </c>
      <c r="C512" s="240">
        <f>S71</f>
        <v>3837380.73</v>
      </c>
      <c r="D512" s="181" t="s">
        <v>527</v>
      </c>
      <c r="E512" s="181" t="s">
        <v>527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8"/>
        <v/>
      </c>
      <c r="I512" s="267"/>
      <c r="K512" s="261"/>
      <c r="L512" s="261"/>
    </row>
    <row r="513" spans="1:12" ht="12.65" customHeight="1" x14ac:dyDescent="0.35">
      <c r="A513" s="180" t="s">
        <v>1243</v>
      </c>
      <c r="B513" s="240">
        <f>'Prior Year'!T71</f>
        <v>4623324.9499999993</v>
      </c>
      <c r="C513" s="240">
        <f>T71</f>
        <v>5022711.6099999994</v>
      </c>
      <c r="D513" s="181" t="s">
        <v>527</v>
      </c>
      <c r="E513" s="181" t="s">
        <v>527</v>
      </c>
      <c r="F513" s="263" t="str">
        <f t="shared" si="19"/>
        <v/>
      </c>
      <c r="G513" s="263" t="str">
        <f t="shared" si="19"/>
        <v/>
      </c>
      <c r="H513" s="265" t="str">
        <f t="shared" si="18"/>
        <v/>
      </c>
      <c r="I513" s="267"/>
      <c r="K513" s="261"/>
      <c r="L513" s="261"/>
    </row>
    <row r="514" spans="1:12" ht="12.65" customHeight="1" x14ac:dyDescent="0.35">
      <c r="A514" s="180" t="s">
        <v>528</v>
      </c>
      <c r="B514" s="240">
        <f>'Prior Year'!U71</f>
        <v>17309218.949999999</v>
      </c>
      <c r="C514" s="240">
        <f>U71</f>
        <v>18344774.98</v>
      </c>
      <c r="D514" s="240">
        <f>'Prior Year'!U59</f>
        <v>955277</v>
      </c>
      <c r="E514" s="180">
        <f>U59</f>
        <v>998097</v>
      </c>
      <c r="F514" s="263">
        <f t="shared" si="19"/>
        <v>18.119580969708263</v>
      </c>
      <c r="G514" s="263">
        <f t="shared" si="19"/>
        <v>18.379751647384975</v>
      </c>
      <c r="H514" s="265" t="str">
        <f t="shared" si="18"/>
        <v/>
      </c>
      <c r="I514" s="267"/>
      <c r="K514" s="261"/>
      <c r="L514" s="261"/>
    </row>
    <row r="515" spans="1:12" ht="12.65" customHeight="1" x14ac:dyDescent="0.35">
      <c r="A515" s="180" t="s">
        <v>529</v>
      </c>
      <c r="B515" s="240">
        <f>'Prior Year'!V71</f>
        <v>989398.26</v>
      </c>
      <c r="C515" s="240">
        <f>V71</f>
        <v>998678.94000000006</v>
      </c>
      <c r="D515" s="240">
        <f>'Prior Year'!V59</f>
        <v>43852</v>
      </c>
      <c r="E515" s="180">
        <f>V59</f>
        <v>47146</v>
      </c>
      <c r="F515" s="263">
        <f t="shared" si="19"/>
        <v>22.562215178327101</v>
      </c>
      <c r="G515" s="263">
        <f t="shared" si="19"/>
        <v>21.182686548169517</v>
      </c>
      <c r="H515" s="265" t="str">
        <f t="shared" si="18"/>
        <v/>
      </c>
      <c r="I515" s="267"/>
      <c r="K515" s="261"/>
      <c r="L515" s="261"/>
    </row>
    <row r="516" spans="1:12" ht="12.65" customHeight="1" x14ac:dyDescent="0.35">
      <c r="A516" s="180" t="s">
        <v>530</v>
      </c>
      <c r="B516" s="240">
        <f>'Prior Year'!W71</f>
        <v>1029968.1699999999</v>
      </c>
      <c r="C516" s="240">
        <f>W71</f>
        <v>1730394.56</v>
      </c>
      <c r="D516" s="240">
        <f>'Prior Year'!W59</f>
        <v>6346</v>
      </c>
      <c r="E516" s="180">
        <f>W59</f>
        <v>7565</v>
      </c>
      <c r="F516" s="263">
        <f t="shared" si="19"/>
        <v>162.30194925937596</v>
      </c>
      <c r="G516" s="263">
        <f t="shared" si="19"/>
        <v>228.73688830138798</v>
      </c>
      <c r="H516" s="265">
        <f t="shared" si="18"/>
        <v>0.40932927389455953</v>
      </c>
      <c r="I516" s="267"/>
      <c r="K516" s="261"/>
      <c r="L516" s="261"/>
    </row>
    <row r="517" spans="1:12" ht="12.65" customHeight="1" x14ac:dyDescent="0.35">
      <c r="A517" s="180" t="s">
        <v>531</v>
      </c>
      <c r="B517" s="240">
        <f>'Prior Year'!X71</f>
        <v>2468641.1399999997</v>
      </c>
      <c r="C517" s="240">
        <f>X71</f>
        <v>2583650.31</v>
      </c>
      <c r="D517" s="240">
        <f>'Prior Year'!X59</f>
        <v>42345</v>
      </c>
      <c r="E517" s="180">
        <f>X59</f>
        <v>47273</v>
      </c>
      <c r="F517" s="263">
        <f t="shared" si="19"/>
        <v>58.29829117959617</v>
      </c>
      <c r="G517" s="263">
        <f t="shared" si="19"/>
        <v>54.653825862543101</v>
      </c>
      <c r="H517" s="265" t="str">
        <f t="shared" si="18"/>
        <v/>
      </c>
      <c r="I517" s="267"/>
      <c r="K517" s="261"/>
      <c r="L517" s="261"/>
    </row>
    <row r="518" spans="1:12" ht="12.65" customHeight="1" x14ac:dyDescent="0.35">
      <c r="A518" s="180" t="s">
        <v>532</v>
      </c>
      <c r="B518" s="240">
        <f>'Prior Year'!Y71</f>
        <v>44063708.549999997</v>
      </c>
      <c r="C518" s="240">
        <f>Y71</f>
        <v>47929760.099999994</v>
      </c>
      <c r="D518" s="240">
        <f>'Prior Year'!Y59</f>
        <v>120885</v>
      </c>
      <c r="E518" s="180">
        <f>Y59</f>
        <v>124948</v>
      </c>
      <c r="F518" s="263">
        <f t="shared" si="19"/>
        <v>364.50931505149521</v>
      </c>
      <c r="G518" s="263">
        <f t="shared" si="19"/>
        <v>383.59765742548893</v>
      </c>
      <c r="H518" s="265" t="str">
        <f t="shared" si="18"/>
        <v/>
      </c>
      <c r="I518" s="267"/>
      <c r="K518" s="261"/>
      <c r="L518" s="261"/>
    </row>
    <row r="519" spans="1:12" ht="12.65" customHeight="1" x14ac:dyDescent="0.35">
      <c r="A519" s="180" t="s">
        <v>533</v>
      </c>
      <c r="B519" s="240">
        <f>'Prior Year'!Z71</f>
        <v>1376732.6600000001</v>
      </c>
      <c r="C519" s="240">
        <f>Z71</f>
        <v>1623218.4500000002</v>
      </c>
      <c r="D519" s="240">
        <f>'Prior Year'!Z59</f>
        <v>9346</v>
      </c>
      <c r="E519" s="180">
        <f>Z59</f>
        <v>6934</v>
      </c>
      <c r="F519" s="263">
        <f t="shared" si="19"/>
        <v>147.30715386261502</v>
      </c>
      <c r="G519" s="263">
        <f t="shared" si="19"/>
        <v>234.09553648687628</v>
      </c>
      <c r="H519" s="265">
        <f t="shared" si="18"/>
        <v>0.58916610869560238</v>
      </c>
      <c r="I519" s="267"/>
      <c r="K519" s="261"/>
      <c r="L519" s="261"/>
    </row>
    <row r="520" spans="1:12" ht="12.65" customHeight="1" x14ac:dyDescent="0.35">
      <c r="A520" s="180" t="s">
        <v>534</v>
      </c>
      <c r="B520" s="240">
        <f>'Prior Year'!AA71</f>
        <v>1177178.23</v>
      </c>
      <c r="C520" s="240">
        <f>AA71</f>
        <v>1339014</v>
      </c>
      <c r="D520" s="240">
        <f>'Prior Year'!AA59</f>
        <v>1765</v>
      </c>
      <c r="E520" s="180">
        <f>AA59</f>
        <v>2147</v>
      </c>
      <c r="F520" s="263">
        <f t="shared" si="19"/>
        <v>666.95650424929181</v>
      </c>
      <c r="G520" s="263">
        <f t="shared" si="19"/>
        <v>623.6674429436423</v>
      </c>
      <c r="H520" s="265" t="str">
        <f t="shared" si="18"/>
        <v/>
      </c>
      <c r="I520" s="267"/>
      <c r="K520" s="261"/>
      <c r="L520" s="261"/>
    </row>
    <row r="521" spans="1:12" ht="12.65" customHeight="1" x14ac:dyDescent="0.35">
      <c r="A521" s="180" t="s">
        <v>535</v>
      </c>
      <c r="B521" s="240">
        <f>'Prior Year'!AB71</f>
        <v>34834153.420000002</v>
      </c>
      <c r="C521" s="240">
        <f>AB71</f>
        <v>38687944.690000005</v>
      </c>
      <c r="D521" s="181" t="s">
        <v>527</v>
      </c>
      <c r="E521" s="181" t="s">
        <v>527</v>
      </c>
      <c r="F521" s="263" t="str">
        <f t="shared" si="19"/>
        <v/>
      </c>
      <c r="G521" s="263" t="str">
        <f t="shared" si="19"/>
        <v/>
      </c>
      <c r="H521" s="265" t="str">
        <f t="shared" si="18"/>
        <v/>
      </c>
      <c r="I521" s="267"/>
      <c r="K521" s="261"/>
      <c r="L521" s="261"/>
    </row>
    <row r="522" spans="1:12" ht="12.65" customHeight="1" x14ac:dyDescent="0.35">
      <c r="A522" s="180" t="s">
        <v>536</v>
      </c>
      <c r="B522" s="240">
        <f>'Prior Year'!AC71</f>
        <v>7501059.4200000009</v>
      </c>
      <c r="C522" s="240">
        <f>AC71</f>
        <v>8281414.1999999983</v>
      </c>
      <c r="D522" s="240">
        <f>'Prior Year'!AC59</f>
        <v>96409</v>
      </c>
      <c r="E522" s="180">
        <f>AC59</f>
        <v>96739</v>
      </c>
      <c r="F522" s="263">
        <f t="shared" si="19"/>
        <v>77.804555798732494</v>
      </c>
      <c r="G522" s="263">
        <f t="shared" si="19"/>
        <v>85.605745356061135</v>
      </c>
      <c r="H522" s="265" t="str">
        <f t="shared" si="18"/>
        <v/>
      </c>
      <c r="I522" s="267"/>
      <c r="K522" s="261"/>
      <c r="L522" s="261"/>
    </row>
    <row r="523" spans="1:12" ht="12.65" customHeight="1" x14ac:dyDescent="0.35">
      <c r="A523" s="180" t="s">
        <v>537</v>
      </c>
      <c r="B523" s="240">
        <f>'Prior Year'!AD71</f>
        <v>1018259.66</v>
      </c>
      <c r="C523" s="240">
        <f>AD71</f>
        <v>1175609.2399999998</v>
      </c>
      <c r="D523" s="240">
        <f>'Prior Year'!AD59</f>
        <v>2142</v>
      </c>
      <c r="E523" s="180">
        <f>AD59</f>
        <v>2532</v>
      </c>
      <c r="F523" s="263">
        <f t="shared" si="19"/>
        <v>475.37799253034547</v>
      </c>
      <c r="G523" s="263">
        <f t="shared" si="19"/>
        <v>464.30064770932057</v>
      </c>
      <c r="H523" s="265" t="str">
        <f t="shared" si="18"/>
        <v/>
      </c>
      <c r="I523" s="267"/>
      <c r="K523" s="261"/>
      <c r="L523" s="261"/>
    </row>
    <row r="524" spans="1:12" ht="12.65" customHeight="1" x14ac:dyDescent="0.35">
      <c r="A524" s="180" t="s">
        <v>538</v>
      </c>
      <c r="B524" s="240">
        <f>'Prior Year'!AE71</f>
        <v>8519567.1600000001</v>
      </c>
      <c r="C524" s="240">
        <f>AE71</f>
        <v>9371401.6299999971</v>
      </c>
      <c r="D524" s="240">
        <f>'Prior Year'!AE59</f>
        <v>175668</v>
      </c>
      <c r="E524" s="180">
        <f>AE59</f>
        <v>193911</v>
      </c>
      <c r="F524" s="263">
        <f t="shared" si="19"/>
        <v>48.498116674636243</v>
      </c>
      <c r="G524" s="263">
        <f t="shared" si="19"/>
        <v>48.32836522940935</v>
      </c>
      <c r="H524" s="265" t="str">
        <f t="shared" si="18"/>
        <v/>
      </c>
      <c r="I524" s="267"/>
      <c r="K524" s="261"/>
      <c r="L524" s="261"/>
    </row>
    <row r="525" spans="1:12" ht="12.65" customHeight="1" x14ac:dyDescent="0.35">
      <c r="A525" s="180" t="s">
        <v>539</v>
      </c>
      <c r="B525" s="240">
        <f>'Prior Year'!AF71</f>
        <v>2659687.8199999998</v>
      </c>
      <c r="C525" s="240">
        <f>AF71</f>
        <v>2427370.7800000003</v>
      </c>
      <c r="D525" s="240">
        <f>'Prior Year'!AF59</f>
        <v>7213</v>
      </c>
      <c r="E525" s="180">
        <f>AF59</f>
        <v>9031.4699999999993</v>
      </c>
      <c r="F525" s="263">
        <f t="shared" si="19"/>
        <v>368.73531401635933</v>
      </c>
      <c r="G525" s="263">
        <f t="shared" si="19"/>
        <v>268.76807208571807</v>
      </c>
      <c r="H525" s="265">
        <f t="shared" si="18"/>
        <v>-0.27110840250631951</v>
      </c>
      <c r="I525" s="267"/>
      <c r="K525" s="261"/>
      <c r="L525" s="261"/>
    </row>
    <row r="526" spans="1:12" ht="12.65" customHeight="1" x14ac:dyDescent="0.35">
      <c r="A526" s="180" t="s">
        <v>540</v>
      </c>
      <c r="B526" s="240">
        <f>'Prior Year'!AG71</f>
        <v>30755434.540000003</v>
      </c>
      <c r="C526" s="240">
        <f>AG71</f>
        <v>31896643.329999994</v>
      </c>
      <c r="D526" s="240">
        <f>'Prior Year'!AG59</f>
        <v>69929</v>
      </c>
      <c r="E526" s="180">
        <f>AG59</f>
        <v>67246</v>
      </c>
      <c r="F526" s="263">
        <f t="shared" si="19"/>
        <v>439.80944300647803</v>
      </c>
      <c r="G526" s="263">
        <f t="shared" si="19"/>
        <v>474.32774187312248</v>
      </c>
      <c r="H526" s="265" t="str">
        <f t="shared" si="18"/>
        <v/>
      </c>
      <c r="I526" s="267"/>
      <c r="K526" s="261"/>
      <c r="L526" s="261"/>
    </row>
    <row r="527" spans="1:12" ht="12.65" customHeight="1" x14ac:dyDescent="0.35">
      <c r="A527" s="180" t="s">
        <v>541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8"/>
        <v/>
      </c>
      <c r="I527" s="267"/>
      <c r="K527" s="261"/>
      <c r="L527" s="261"/>
    </row>
    <row r="528" spans="1:12" ht="12.65" customHeight="1" x14ac:dyDescent="0.35">
      <c r="A528" s="180" t="s">
        <v>542</v>
      </c>
      <c r="B528" s="240">
        <f>'Prior Year'!AI71</f>
        <v>9530467.2999999989</v>
      </c>
      <c r="C528" s="240">
        <f>AI71</f>
        <v>10405889.609999999</v>
      </c>
      <c r="D528" s="240">
        <f>'Prior Year'!AI59</f>
        <v>24856</v>
      </c>
      <c r="E528" s="180">
        <f>AI59</f>
        <v>32650</v>
      </c>
      <c r="F528" s="263">
        <f t="shared" ref="F528:G540" si="20">IF(B528=0,"",IF(D528=0,"",B528/D528))</f>
        <v>383.42723286128091</v>
      </c>
      <c r="G528" s="263">
        <f t="shared" si="20"/>
        <v>318.71024839203676</v>
      </c>
      <c r="H528" s="265" t="str">
        <f t="shared" si="18"/>
        <v/>
      </c>
      <c r="I528" s="267"/>
      <c r="K528" s="261"/>
      <c r="L528" s="261"/>
    </row>
    <row r="529" spans="1:12" ht="12.65" customHeight="1" x14ac:dyDescent="0.35">
      <c r="A529" s="180" t="s">
        <v>543</v>
      </c>
      <c r="B529" s="240">
        <f>'Prior Year'!AJ71</f>
        <v>59619010.170000002</v>
      </c>
      <c r="C529" s="240">
        <f>AJ71</f>
        <v>64094629.519999996</v>
      </c>
      <c r="D529" s="240">
        <f>'Prior Year'!AJ59</f>
        <v>174596</v>
      </c>
      <c r="E529" s="180">
        <f>AJ59</f>
        <v>182432</v>
      </c>
      <c r="F529" s="263">
        <f t="shared" si="20"/>
        <v>341.46836221906574</v>
      </c>
      <c r="G529" s="263">
        <f t="shared" si="20"/>
        <v>351.33435756884757</v>
      </c>
      <c r="H529" s="265" t="str">
        <f t="shared" si="18"/>
        <v/>
      </c>
      <c r="I529" s="267"/>
      <c r="K529" s="261"/>
      <c r="L529" s="261"/>
    </row>
    <row r="530" spans="1:12" ht="12.65" customHeight="1" x14ac:dyDescent="0.35">
      <c r="A530" s="180" t="s">
        <v>544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20"/>
        <v/>
      </c>
      <c r="G530" s="263" t="str">
        <f t="shared" si="20"/>
        <v/>
      </c>
      <c r="H530" s="265" t="str">
        <f t="shared" si="18"/>
        <v/>
      </c>
      <c r="I530" s="267"/>
      <c r="K530" s="261"/>
      <c r="L530" s="261"/>
    </row>
    <row r="531" spans="1:12" ht="12.65" customHeight="1" x14ac:dyDescent="0.35">
      <c r="A531" s="180" t="s">
        <v>545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20"/>
        <v/>
      </c>
      <c r="G531" s="263" t="str">
        <f t="shared" si="20"/>
        <v/>
      </c>
      <c r="H531" s="265" t="str">
        <f t="shared" si="18"/>
        <v/>
      </c>
      <c r="I531" s="267"/>
      <c r="K531" s="261"/>
      <c r="L531" s="261"/>
    </row>
    <row r="532" spans="1:12" ht="12.65" customHeight="1" x14ac:dyDescent="0.35">
      <c r="A532" s="180" t="s">
        <v>546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20"/>
        <v/>
      </c>
      <c r="G532" s="263" t="str">
        <f t="shared" si="20"/>
        <v/>
      </c>
      <c r="H532" s="265" t="str">
        <f t="shared" si="18"/>
        <v/>
      </c>
      <c r="I532" s="267"/>
      <c r="K532" s="261"/>
      <c r="L532" s="261"/>
    </row>
    <row r="533" spans="1:12" ht="12.65" customHeight="1" x14ac:dyDescent="0.35">
      <c r="A533" s="180" t="s">
        <v>1244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20"/>
        <v/>
      </c>
      <c r="G533" s="263" t="str">
        <f t="shared" si="20"/>
        <v/>
      </c>
      <c r="H533" s="265" t="str">
        <f t="shared" si="18"/>
        <v/>
      </c>
      <c r="I533" s="267"/>
      <c r="K533" s="261"/>
      <c r="L533" s="261"/>
    </row>
    <row r="534" spans="1:12" ht="12.65" customHeight="1" x14ac:dyDescent="0.35">
      <c r="A534" s="180" t="s">
        <v>547</v>
      </c>
      <c r="B534" s="240">
        <f>'Prior Year'!AO71</f>
        <v>168570.45</v>
      </c>
      <c r="C534" s="240">
        <f>AO71</f>
        <v>1786006.78</v>
      </c>
      <c r="D534" s="240">
        <f>'Prior Year'!AO59</f>
        <v>0</v>
      </c>
      <c r="E534" s="180">
        <f>AO59</f>
        <v>27490</v>
      </c>
      <c r="F534" s="263" t="str">
        <f t="shared" si="20"/>
        <v/>
      </c>
      <c r="G534" s="263">
        <f t="shared" si="20"/>
        <v>64.9693263004729</v>
      </c>
      <c r="H534" s="265" t="str">
        <f t="shared" si="18"/>
        <v/>
      </c>
      <c r="I534" s="267"/>
      <c r="K534" s="261"/>
      <c r="L534" s="261"/>
    </row>
    <row r="535" spans="1:12" ht="12.65" customHeight="1" x14ac:dyDescent="0.35">
      <c r="A535" s="180" t="s">
        <v>548</v>
      </c>
      <c r="B535" s="240">
        <f>'Prior Year'!AP71</f>
        <v>31040628.130000003</v>
      </c>
      <c r="C535" s="240">
        <f>AP71</f>
        <v>31234970.430000007</v>
      </c>
      <c r="D535" s="240">
        <f>'Prior Year'!AP59</f>
        <v>108697</v>
      </c>
      <c r="E535" s="180">
        <f>AP59</f>
        <v>124811</v>
      </c>
      <c r="F535" s="263">
        <f t="shared" si="20"/>
        <v>285.57023772505221</v>
      </c>
      <c r="G535" s="263">
        <f t="shared" si="20"/>
        <v>250.25815376849803</v>
      </c>
      <c r="H535" s="265" t="str">
        <f t="shared" si="18"/>
        <v/>
      </c>
      <c r="I535" s="267"/>
      <c r="K535" s="261"/>
      <c r="L535" s="261"/>
    </row>
    <row r="536" spans="1:12" ht="12.65" customHeight="1" x14ac:dyDescent="0.35">
      <c r="A536" s="180" t="s">
        <v>549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8"/>
        <v/>
      </c>
      <c r="I536" s="267"/>
      <c r="K536" s="261"/>
      <c r="L536" s="261"/>
    </row>
    <row r="537" spans="1:12" ht="12.65" customHeight="1" x14ac:dyDescent="0.35">
      <c r="A537" s="180" t="s">
        <v>550</v>
      </c>
      <c r="B537" s="240">
        <f>'Prior Year'!AR71</f>
        <v>20548876.460000001</v>
      </c>
      <c r="C537" s="240">
        <f>AR71</f>
        <v>25190051.969999995</v>
      </c>
      <c r="D537" s="240">
        <f>'Prior Year'!AR59</f>
        <v>74761</v>
      </c>
      <c r="E537" s="180">
        <f>AR59</f>
        <v>104897</v>
      </c>
      <c r="F537" s="263">
        <f t="shared" si="20"/>
        <v>274.86090956514761</v>
      </c>
      <c r="G537" s="263">
        <f t="shared" si="20"/>
        <v>240.14082356978747</v>
      </c>
      <c r="H537" s="265" t="str">
        <f t="shared" si="18"/>
        <v/>
      </c>
      <c r="I537" s="267"/>
      <c r="K537" s="261"/>
      <c r="L537" s="261"/>
    </row>
    <row r="538" spans="1:12" ht="12.65" customHeight="1" x14ac:dyDescent="0.35">
      <c r="A538" s="180" t="s">
        <v>551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8"/>
        <v/>
      </c>
      <c r="I538" s="267"/>
      <c r="K538" s="261"/>
      <c r="L538" s="261"/>
    </row>
    <row r="539" spans="1:12" ht="12.65" customHeight="1" x14ac:dyDescent="0.35">
      <c r="A539" s="180" t="s">
        <v>552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8"/>
        <v/>
      </c>
      <c r="I539" s="267"/>
      <c r="K539" s="261"/>
      <c r="L539" s="261"/>
    </row>
    <row r="540" spans="1:12" ht="12.65" customHeight="1" x14ac:dyDescent="0.35">
      <c r="A540" s="180" t="s">
        <v>553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8"/>
        <v/>
      </c>
      <c r="I540" s="267"/>
      <c r="K540" s="261"/>
      <c r="L540" s="261"/>
    </row>
    <row r="541" spans="1:12" ht="12.65" customHeight="1" x14ac:dyDescent="0.35">
      <c r="A541" s="180" t="s">
        <v>554</v>
      </c>
      <c r="B541" s="240">
        <f>'Prior Year'!AV71</f>
        <v>587256.79999999993</v>
      </c>
      <c r="C541" s="240">
        <f>AV71</f>
        <v>583621.01999999979</v>
      </c>
      <c r="D541" s="181" t="s">
        <v>527</v>
      </c>
      <c r="E541" s="181" t="s">
        <v>527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1245</v>
      </c>
      <c r="B542" s="240">
        <f>'Prior Year'!AW71</f>
        <v>0</v>
      </c>
      <c r="C542" s="240">
        <f>AW71</f>
        <v>0</v>
      </c>
      <c r="D542" s="181" t="s">
        <v>527</v>
      </c>
      <c r="E542" s="181" t="s">
        <v>527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555</v>
      </c>
      <c r="B543" s="240">
        <f>'Prior Year'!AX71</f>
        <v>0</v>
      </c>
      <c r="C543" s="240">
        <f>AX71</f>
        <v>0</v>
      </c>
      <c r="D543" s="181" t="s">
        <v>527</v>
      </c>
      <c r="E543" s="181" t="s">
        <v>527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556</v>
      </c>
      <c r="B544" s="240">
        <f>'Prior Year'!AY71</f>
        <v>6175473.3200000003</v>
      </c>
      <c r="C544" s="240">
        <f>AY71</f>
        <v>7083592.5999999996</v>
      </c>
      <c r="D544" s="240">
        <f>'Prior Year'!AY59</f>
        <v>252713</v>
      </c>
      <c r="E544" s="180">
        <f>AY59</f>
        <v>275976</v>
      </c>
      <c r="F544" s="263">
        <f t="shared" ref="F544:G550" si="21">IF(B544=0,"",IF(D544=0,"",B544/D544))</f>
        <v>24.43670614491538</v>
      </c>
      <c r="G544" s="263">
        <f t="shared" si="21"/>
        <v>25.667422529495315</v>
      </c>
      <c r="H544" s="265" t="str">
        <f t="shared" si="18"/>
        <v/>
      </c>
      <c r="I544" s="267"/>
      <c r="K544" s="261"/>
      <c r="L544" s="261"/>
    </row>
    <row r="545" spans="1:13" ht="12.65" customHeight="1" x14ac:dyDescent="0.35">
      <c r="A545" s="180" t="s">
        <v>557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8"/>
        <v/>
      </c>
      <c r="I545" s="267"/>
      <c r="K545" s="261"/>
      <c r="L545" s="261"/>
    </row>
    <row r="546" spans="1:13" ht="12.65" customHeight="1" x14ac:dyDescent="0.35">
      <c r="A546" s="180" t="s">
        <v>558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8"/>
        <v/>
      </c>
      <c r="I546" s="267"/>
      <c r="K546" s="261"/>
      <c r="L546" s="261"/>
    </row>
    <row r="547" spans="1:13" ht="12.65" customHeight="1" x14ac:dyDescent="0.35">
      <c r="A547" s="180" t="s">
        <v>559</v>
      </c>
      <c r="B547" s="240">
        <f>'Prior Year'!BB71</f>
        <v>8527351.3800000008</v>
      </c>
      <c r="C547" s="240">
        <f>BB71</f>
        <v>8219734</v>
      </c>
      <c r="D547" s="181" t="s">
        <v>527</v>
      </c>
      <c r="E547" s="181" t="s">
        <v>527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560</v>
      </c>
      <c r="B548" s="240">
        <f>'Prior Year'!BC71</f>
        <v>0</v>
      </c>
      <c r="C548" s="240">
        <f>BC71</f>
        <v>0</v>
      </c>
      <c r="D548" s="181" t="s">
        <v>527</v>
      </c>
      <c r="E548" s="181" t="s">
        <v>527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561</v>
      </c>
      <c r="B549" s="240">
        <f>'Prior Year'!BD71</f>
        <v>141832.45000000001</v>
      </c>
      <c r="C549" s="240">
        <f>BD71</f>
        <v>148104.28</v>
      </c>
      <c r="D549" s="181" t="s">
        <v>527</v>
      </c>
      <c r="E549" s="181" t="s">
        <v>527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562</v>
      </c>
      <c r="B550" s="240">
        <f>'Prior Year'!BE71</f>
        <v>24615869.889999997</v>
      </c>
      <c r="C550" s="240">
        <f>BE71</f>
        <v>27309499.75</v>
      </c>
      <c r="D550" s="240">
        <f>'Prior Year'!BE59</f>
        <v>846278</v>
      </c>
      <c r="E550" s="180">
        <f>BE59</f>
        <v>846278</v>
      </c>
      <c r="F550" s="263">
        <f t="shared" si="21"/>
        <v>29.087214709587155</v>
      </c>
      <c r="G550" s="263">
        <f t="shared" si="21"/>
        <v>32.270128432973564</v>
      </c>
      <c r="H550" s="265" t="str">
        <f t="shared" si="18"/>
        <v/>
      </c>
      <c r="I550" s="267"/>
      <c r="K550" s="261"/>
      <c r="L550" s="261"/>
    </row>
    <row r="551" spans="1:13" ht="12.65" customHeight="1" x14ac:dyDescent="0.35">
      <c r="A551" s="180" t="s">
        <v>563</v>
      </c>
      <c r="B551" s="240">
        <f>'Prior Year'!BF71</f>
        <v>9587249.7700000014</v>
      </c>
      <c r="C551" s="240">
        <f>BF71</f>
        <v>9966196.6599999983</v>
      </c>
      <c r="D551" s="181" t="s">
        <v>527</v>
      </c>
      <c r="E551" s="181" t="s">
        <v>527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564</v>
      </c>
      <c r="B552" s="240">
        <f>'Prior Year'!BG71</f>
        <v>713344.99</v>
      </c>
      <c r="C552" s="240">
        <f>BG71</f>
        <v>610732.78</v>
      </c>
      <c r="D552" s="181" t="s">
        <v>527</v>
      </c>
      <c r="E552" s="181" t="s">
        <v>527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565</v>
      </c>
      <c r="B553" s="240">
        <f>'Prior Year'!BH71</f>
        <v>55977.02</v>
      </c>
      <c r="C553" s="240">
        <f>BH71</f>
        <v>58452.32</v>
      </c>
      <c r="D553" s="181" t="s">
        <v>527</v>
      </c>
      <c r="E553" s="181" t="s">
        <v>527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566</v>
      </c>
      <c r="B554" s="240">
        <f>'Prior Year'!BI71</f>
        <v>0</v>
      </c>
      <c r="C554" s="240">
        <f>BI71</f>
        <v>0</v>
      </c>
      <c r="D554" s="181" t="s">
        <v>527</v>
      </c>
      <c r="E554" s="181" t="s">
        <v>527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567</v>
      </c>
      <c r="B555" s="240">
        <f>'Prior Year'!BJ71</f>
        <v>0</v>
      </c>
      <c r="C555" s="240">
        <f>BJ71</f>
        <v>0</v>
      </c>
      <c r="D555" s="181" t="s">
        <v>527</v>
      </c>
      <c r="E555" s="181" t="s">
        <v>527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568</v>
      </c>
      <c r="B556" s="240">
        <f>'Prior Year'!BK71</f>
        <v>0</v>
      </c>
      <c r="C556" s="240">
        <f>BK71</f>
        <v>0</v>
      </c>
      <c r="D556" s="181" t="s">
        <v>527</v>
      </c>
      <c r="E556" s="181" t="s">
        <v>527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569</v>
      </c>
      <c r="B557" s="240">
        <f>'Prior Year'!BL71</f>
        <v>86579.82</v>
      </c>
      <c r="C557" s="240">
        <f>BL71</f>
        <v>90408.38</v>
      </c>
      <c r="D557" s="181" t="s">
        <v>527</v>
      </c>
      <c r="E557" s="181" t="s">
        <v>527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570</v>
      </c>
      <c r="B558" s="240">
        <f>'Prior Year'!BM71</f>
        <v>0</v>
      </c>
      <c r="C558" s="240">
        <f>BM71</f>
        <v>0</v>
      </c>
      <c r="D558" s="181" t="s">
        <v>527</v>
      </c>
      <c r="E558" s="181" t="s">
        <v>527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571</v>
      </c>
      <c r="B559" s="240">
        <f>'Prior Year'!BN71</f>
        <v>95386328.920000002</v>
      </c>
      <c r="C559" s="240">
        <f>BN71</f>
        <v>98270839.919999987</v>
      </c>
      <c r="D559" s="181" t="s">
        <v>527</v>
      </c>
      <c r="E559" s="181" t="s">
        <v>527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572</v>
      </c>
      <c r="B560" s="240">
        <f>'Prior Year'!BO71</f>
        <v>484357.94</v>
      </c>
      <c r="C560" s="240">
        <f>BO71</f>
        <v>617599.12</v>
      </c>
      <c r="D560" s="181" t="s">
        <v>527</v>
      </c>
      <c r="E560" s="181" t="s">
        <v>527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573</v>
      </c>
      <c r="B561" s="240">
        <f>'Prior Year'!BP71</f>
        <v>0</v>
      </c>
      <c r="C561" s="240">
        <f>BP71</f>
        <v>0</v>
      </c>
      <c r="D561" s="181" t="s">
        <v>527</v>
      </c>
      <c r="E561" s="181" t="s">
        <v>527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574</v>
      </c>
      <c r="B562" s="240">
        <f>'Prior Year'!BQ71</f>
        <v>0</v>
      </c>
      <c r="C562" s="240">
        <f>BQ71</f>
        <v>0</v>
      </c>
      <c r="D562" s="181" t="s">
        <v>527</v>
      </c>
      <c r="E562" s="181" t="s">
        <v>527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575</v>
      </c>
      <c r="B563" s="240">
        <f>'Prior Year'!BR71</f>
        <v>52947.71</v>
      </c>
      <c r="C563" s="240">
        <f>BR71</f>
        <v>55289.06</v>
      </c>
      <c r="D563" s="181" t="s">
        <v>527</v>
      </c>
      <c r="E563" s="181" t="s">
        <v>527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1246</v>
      </c>
      <c r="B564" s="240">
        <f>'Prior Year'!BS71</f>
        <v>238998.62999999998</v>
      </c>
      <c r="C564" s="240">
        <f>BS71</f>
        <v>338544.36000000004</v>
      </c>
      <c r="D564" s="181" t="s">
        <v>527</v>
      </c>
      <c r="E564" s="181" t="s">
        <v>527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576</v>
      </c>
      <c r="B565" s="240">
        <f>'Prior Year'!BT71</f>
        <v>920702.39999999991</v>
      </c>
      <c r="C565" s="240">
        <f>BT71</f>
        <v>1116438.8199999998</v>
      </c>
      <c r="D565" s="181" t="s">
        <v>527</v>
      </c>
      <c r="E565" s="181" t="s">
        <v>527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577</v>
      </c>
      <c r="B566" s="240">
        <f>'Prior Year'!BU71</f>
        <v>30598.2</v>
      </c>
      <c r="C566" s="240">
        <f>BU71</f>
        <v>31951.25</v>
      </c>
      <c r="D566" s="181" t="s">
        <v>527</v>
      </c>
      <c r="E566" s="181" t="s">
        <v>527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578</v>
      </c>
      <c r="B567" s="240">
        <f>'Prior Year'!BV71</f>
        <v>246170.31</v>
      </c>
      <c r="C567" s="240">
        <f>BV71</f>
        <v>202140.79</v>
      </c>
      <c r="D567" s="181" t="s">
        <v>527</v>
      </c>
      <c r="E567" s="181" t="s">
        <v>527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579</v>
      </c>
      <c r="B568" s="240">
        <f>'Prior Year'!BW71</f>
        <v>1086400.6299999999</v>
      </c>
      <c r="C568" s="240">
        <f>BW71</f>
        <v>1350381.4000000001</v>
      </c>
      <c r="D568" s="181" t="s">
        <v>527</v>
      </c>
      <c r="E568" s="181" t="s">
        <v>527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580</v>
      </c>
      <c r="B569" s="240">
        <f>'Prior Year'!BX71</f>
        <v>-31446056.149999999</v>
      </c>
      <c r="C569" s="240">
        <f>BX71</f>
        <v>8691990.5</v>
      </c>
      <c r="D569" s="181" t="s">
        <v>527</v>
      </c>
      <c r="E569" s="181" t="s">
        <v>527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581</v>
      </c>
      <c r="B570" s="240">
        <f>'Prior Year'!BY71</f>
        <v>4412291.0100000007</v>
      </c>
      <c r="C570" s="240">
        <f>BY71</f>
        <v>3662956.02</v>
      </c>
      <c r="D570" s="181" t="s">
        <v>527</v>
      </c>
      <c r="E570" s="181" t="s">
        <v>527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582</v>
      </c>
      <c r="B571" s="240">
        <f>'Prior Year'!BZ71</f>
        <v>5322511.4700000007</v>
      </c>
      <c r="C571" s="240">
        <f>BZ71</f>
        <v>4632675.55</v>
      </c>
      <c r="D571" s="181" t="s">
        <v>527</v>
      </c>
      <c r="E571" s="181" t="s">
        <v>527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583</v>
      </c>
      <c r="B572" s="240">
        <f>'Prior Year'!CA71</f>
        <v>179980.18</v>
      </c>
      <c r="C572" s="240">
        <f>CA71</f>
        <v>187938.9</v>
      </c>
      <c r="D572" s="181" t="s">
        <v>527</v>
      </c>
      <c r="E572" s="181" t="s">
        <v>527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584</v>
      </c>
      <c r="B573" s="240">
        <f>'Prior Year'!CB71</f>
        <v>-77766</v>
      </c>
      <c r="C573" s="240">
        <f>CB71</f>
        <v>28000</v>
      </c>
      <c r="D573" s="181" t="s">
        <v>527</v>
      </c>
      <c r="E573" s="181" t="s">
        <v>527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585</v>
      </c>
      <c r="B574" s="240">
        <f>'Prior Year'!CC71</f>
        <v>26718556.18</v>
      </c>
      <c r="C574" s="240">
        <f>CC71</f>
        <v>25707555.620000001</v>
      </c>
      <c r="D574" s="181" t="s">
        <v>527</v>
      </c>
      <c r="E574" s="181" t="s">
        <v>527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586</v>
      </c>
      <c r="B575" s="240">
        <f>'Prior Year'!CD71</f>
        <v>25622384.989999998</v>
      </c>
      <c r="C575" s="240">
        <f>CD71</f>
        <v>28254035.849999998</v>
      </c>
      <c r="D575" s="181" t="s">
        <v>527</v>
      </c>
      <c r="E575" s="181" t="s">
        <v>527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587</v>
      </c>
      <c r="D612" s="180">
        <f>CE76-(BE76+CD76)</f>
        <v>532256.62632352929</v>
      </c>
      <c r="E612" s="180">
        <f>SUM(C624:D647)+SUM(C668:D713)</f>
        <v>600466217.53723693</v>
      </c>
      <c r="F612" s="180">
        <f>CE64-(AX64+BD64+BE64+BG64+BJ64+BN64+BP64+BQ64+CB64+CC64+CD64)</f>
        <v>123895270.56999999</v>
      </c>
      <c r="G612" s="180">
        <f>CE77-(AX77+AY77+BD77+BE77+BG77+BJ77+BN77+BP77+BQ77+CB77+CC77+CD77)</f>
        <v>275976</v>
      </c>
      <c r="H612" s="197">
        <f>CE60-(AX60+AY60+AZ60+BD60+BE60+BG60+BJ60+BN60+BO60+BP60+BQ60+BR60+CB60+CC60+CD60)</f>
        <v>2625.5952370702676</v>
      </c>
      <c r="I612" s="180">
        <f>CE78-(AX78+AY78+AZ78+BD78+BE78+BF78+BG78+BJ78+BN78+BO78+BP78+BQ78+BR78+CB78+CC78+CD78)</f>
        <v>189966.01703112587</v>
      </c>
      <c r="J612" s="180">
        <f>CE79-(AX79+AY79+AZ79+BA79+BD79+BE79+BF79+BG79+BJ79+BN79+BO79+BP79+BQ79+BR79+CB79+CC79+CD79)</f>
        <v>2325169</v>
      </c>
      <c r="K612" s="180">
        <f>CE75-(AW75+AX75+AY75+AZ75+BA75+BB75+BC75+BD75+BE75+BF75+BG75+BH75+BI75+BJ75+BK75+BL75+BM75+BN75+BO75+BP75+BQ75+BR75+BS75+BT75+BU75+BV75+BW75+BX75+CB75+CC75+CD75)</f>
        <v>2339918254.7799993</v>
      </c>
      <c r="L612" s="197">
        <f>CE80-(AW80+AX80+AY80+AZ80+BA80+BB80+BC80+BD80+BE80+BF80+BG80+BH80+BI80+BJ80+BK80+BL80+BM80+BN80+BO80+BP80+BQ80+BR80+BS80+BT80+BU80+BV80+BW80+BX80+BY80+BZ80+CA80+CB80+CC80+CD80)</f>
        <v>853.72910206242841</v>
      </c>
    </row>
    <row r="613" spans="1:14" ht="12.65" customHeight="1" x14ac:dyDescent="0.35">
      <c r="A613" s="196"/>
      <c r="C613" s="181" t="s">
        <v>588</v>
      </c>
      <c r="D613" s="181" t="s">
        <v>589</v>
      </c>
      <c r="E613" s="198" t="s">
        <v>590</v>
      </c>
      <c r="F613" s="181" t="s">
        <v>591</v>
      </c>
      <c r="G613" s="181" t="s">
        <v>592</v>
      </c>
      <c r="H613" s="181" t="s">
        <v>593</v>
      </c>
      <c r="I613" s="181" t="s">
        <v>594</v>
      </c>
      <c r="J613" s="181" t="s">
        <v>595</v>
      </c>
      <c r="K613" s="181" t="s">
        <v>596</v>
      </c>
      <c r="L613" s="198" t="s">
        <v>597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27309499.75</v>
      </c>
      <c r="N614" s="199" t="s">
        <v>598</v>
      </c>
    </row>
    <row r="615" spans="1:14" ht="12.65" customHeight="1" x14ac:dyDescent="0.35">
      <c r="A615" s="196"/>
      <c r="B615" s="198" t="s">
        <v>599</v>
      </c>
      <c r="C615" s="273">
        <f>CD69-CD70</f>
        <v>28254035.849999998</v>
      </c>
      <c r="D615" s="266">
        <f>SUM(C614:C615)</f>
        <v>55563535.599999994</v>
      </c>
      <c r="N615" s="199" t="s">
        <v>600</v>
      </c>
    </row>
    <row r="616" spans="1:14" ht="12.65" customHeight="1" x14ac:dyDescent="0.35">
      <c r="A616" s="196">
        <v>8310</v>
      </c>
      <c r="B616" s="200" t="s">
        <v>601</v>
      </c>
      <c r="C616" s="180">
        <f>AX71</f>
        <v>0</v>
      </c>
      <c r="D616" s="180">
        <f>(D615/D612)*AX76</f>
        <v>0</v>
      </c>
      <c r="N616" s="199" t="s">
        <v>602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603</v>
      </c>
    </row>
    <row r="618" spans="1:14" ht="12.65" customHeight="1" x14ac:dyDescent="0.35">
      <c r="A618" s="196">
        <v>8470</v>
      </c>
      <c r="B618" s="200" t="s">
        <v>604</v>
      </c>
      <c r="C618" s="180">
        <f>BG71</f>
        <v>610732.78</v>
      </c>
      <c r="D618" s="180">
        <f>(D615/D612)*BG76</f>
        <v>291239.07928472763</v>
      </c>
      <c r="N618" s="199" t="s">
        <v>605</v>
      </c>
    </row>
    <row r="619" spans="1:14" ht="12.65" customHeight="1" x14ac:dyDescent="0.35">
      <c r="A619" s="196">
        <v>8610</v>
      </c>
      <c r="B619" s="200" t="s">
        <v>606</v>
      </c>
      <c r="C619" s="180">
        <f>BN71</f>
        <v>98270839.919999987</v>
      </c>
      <c r="D619" s="180">
        <f>(D615/D612)*BN76</f>
        <v>1070727.5799216528</v>
      </c>
      <c r="N619" s="199" t="s">
        <v>607</v>
      </c>
    </row>
    <row r="620" spans="1:14" ht="12.65" customHeight="1" x14ac:dyDescent="0.35">
      <c r="A620" s="196">
        <v>8790</v>
      </c>
      <c r="B620" s="200" t="s">
        <v>608</v>
      </c>
      <c r="C620" s="180">
        <f>CC71</f>
        <v>25707555.620000001</v>
      </c>
      <c r="D620" s="180">
        <f>(D615/D612)*CC76</f>
        <v>25046.863556386437</v>
      </c>
      <c r="N620" s="199" t="s">
        <v>609</v>
      </c>
    </row>
    <row r="621" spans="1:14" ht="12.65" customHeight="1" x14ac:dyDescent="0.35">
      <c r="A621" s="196">
        <v>8630</v>
      </c>
      <c r="B621" s="200" t="s">
        <v>610</v>
      </c>
      <c r="C621" s="180">
        <f>BP71</f>
        <v>0</v>
      </c>
      <c r="D621" s="180">
        <f>(D615/D612)*BP76</f>
        <v>0</v>
      </c>
      <c r="N621" s="199" t="s">
        <v>611</v>
      </c>
    </row>
    <row r="622" spans="1:14" ht="12.65" customHeight="1" x14ac:dyDescent="0.35">
      <c r="A622" s="196">
        <v>8770</v>
      </c>
      <c r="B622" s="198" t="s">
        <v>612</v>
      </c>
      <c r="C622" s="180">
        <f>CB71</f>
        <v>28000</v>
      </c>
      <c r="D622" s="180">
        <f>(D615/D612)*CB76</f>
        <v>0</v>
      </c>
      <c r="N622" s="199" t="s">
        <v>613</v>
      </c>
    </row>
    <row r="623" spans="1:14" ht="12.65" customHeight="1" x14ac:dyDescent="0.35">
      <c r="A623" s="196">
        <v>8640</v>
      </c>
      <c r="B623" s="200" t="s">
        <v>614</v>
      </c>
      <c r="C623" s="180">
        <f>BQ71</f>
        <v>0</v>
      </c>
      <c r="D623" s="180">
        <f>(D615/D612)*BQ76</f>
        <v>0</v>
      </c>
      <c r="E623" s="180">
        <f>SUM(C616:D623)</f>
        <v>126004141.84276275</v>
      </c>
      <c r="N623" s="199" t="s">
        <v>615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148104.28</v>
      </c>
      <c r="D624" s="180">
        <f>(D615/D612)*BD76</f>
        <v>804509.26609849604</v>
      </c>
      <c r="E624" s="180">
        <f>(E623/E612)*SUM(C624:D624)</f>
        <v>199900.09242524696</v>
      </c>
      <c r="F624" s="180">
        <f>SUM(C624:E624)</f>
        <v>1152513.638523743</v>
      </c>
      <c r="N624" s="199" t="s">
        <v>616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7083592.5999999996</v>
      </c>
      <c r="D625" s="180">
        <f>(D615/D612)*AY76</f>
        <v>2057949.6078238636</v>
      </c>
      <c r="E625" s="180">
        <f>(E623/E612)*SUM(C625:D625)</f>
        <v>1918296.3959913519</v>
      </c>
      <c r="F625" s="180">
        <f>(F624/F612)*AY64</f>
        <v>1290.5344097964914</v>
      </c>
      <c r="G625" s="180">
        <f>SUM(C625:F625)</f>
        <v>11061129.138225012</v>
      </c>
      <c r="N625" s="199" t="s">
        <v>617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55289.06</v>
      </c>
      <c r="D626" s="180">
        <f>(D615/D612)*BR76</f>
        <v>300332.69944226032</v>
      </c>
      <c r="E626" s="180">
        <f>(E623/E612)*SUM(C626:D626)</f>
        <v>74625.038529093625</v>
      </c>
      <c r="F626" s="180">
        <f>(F624/F612)*BR64</f>
        <v>0</v>
      </c>
      <c r="G626" s="180">
        <f>(G625/G612)*BR77</f>
        <v>0</v>
      </c>
      <c r="N626" s="199" t="s">
        <v>618</v>
      </c>
    </row>
    <row r="627" spans="1:14" ht="12.65" customHeight="1" x14ac:dyDescent="0.35">
      <c r="A627" s="196">
        <v>8620</v>
      </c>
      <c r="B627" s="198" t="s">
        <v>619</v>
      </c>
      <c r="C627" s="180">
        <f>BO71</f>
        <v>617599.12</v>
      </c>
      <c r="D627" s="180">
        <f>(D615/D612)*BO76</f>
        <v>0</v>
      </c>
      <c r="E627" s="180">
        <f>(E623/E612)*SUM(C627:D627)</f>
        <v>129599.37602754409</v>
      </c>
      <c r="F627" s="180">
        <f>(F624/F612)*BO64</f>
        <v>0</v>
      </c>
      <c r="G627" s="180">
        <f>(G625/G612)*BO77</f>
        <v>0</v>
      </c>
      <c r="N627" s="199" t="s">
        <v>620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1177445.293998898</v>
      </c>
      <c r="N628" s="199" t="s">
        <v>621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9966196.6599999983</v>
      </c>
      <c r="D629" s="180">
        <f>(D615/D612)*BF76</f>
        <v>2258180.4547915733</v>
      </c>
      <c r="E629" s="180">
        <f>(E623/E612)*SUM(C629:D629)</f>
        <v>2565210.336443448</v>
      </c>
      <c r="F629" s="180">
        <f>(F624/F612)*BF64</f>
        <v>7056.0945745891686</v>
      </c>
      <c r="G629" s="180">
        <f>(G625/G612)*BF77</f>
        <v>0</v>
      </c>
      <c r="H629" s="180">
        <f>(H628/H612)*BF60</f>
        <v>40956.755402289367</v>
      </c>
      <c r="I629" s="180">
        <f>SUM(C629:H629)</f>
        <v>14837600.301211899</v>
      </c>
      <c r="N629" s="199" t="s">
        <v>622</v>
      </c>
    </row>
    <row r="630" spans="1:14" ht="12.65" customHeight="1" x14ac:dyDescent="0.35">
      <c r="A630" s="196">
        <v>8350</v>
      </c>
      <c r="B630" s="200" t="s">
        <v>623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624</v>
      </c>
    </row>
    <row r="631" spans="1:14" ht="12.65" customHeight="1" x14ac:dyDescent="0.35">
      <c r="A631" s="196">
        <v>8200</v>
      </c>
      <c r="B631" s="200" t="s">
        <v>625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626</v>
      </c>
    </row>
    <row r="632" spans="1:14" ht="12.65" customHeight="1" x14ac:dyDescent="0.35">
      <c r="A632" s="196">
        <v>8360</v>
      </c>
      <c r="B632" s="200" t="s">
        <v>627</v>
      </c>
      <c r="C632" s="180">
        <f>BB71</f>
        <v>8219734</v>
      </c>
      <c r="D632" s="180">
        <f>(D615/D612)*BB76</f>
        <v>0</v>
      </c>
      <c r="E632" s="180">
        <f>(E623/E612)*SUM(C632:D632)</f>
        <v>1724860.6142968421</v>
      </c>
      <c r="F632" s="180">
        <f>(F624/F612)*BB64</f>
        <v>241.53784737781459</v>
      </c>
      <c r="G632" s="180">
        <f>(G625/G612)*BB77</f>
        <v>0</v>
      </c>
      <c r="H632" s="180">
        <f>(H628/H612)*BB60</f>
        <v>24462.588483603035</v>
      </c>
      <c r="I632" s="180">
        <f>(I629/I612)*BB78</f>
        <v>0</v>
      </c>
      <c r="J632" s="180">
        <f>(J630/J612)*BB79</f>
        <v>0</v>
      </c>
      <c r="N632" s="199" t="s">
        <v>628</v>
      </c>
    </row>
    <row r="633" spans="1:14" ht="12.65" customHeight="1" x14ac:dyDescent="0.35">
      <c r="A633" s="196">
        <v>8370</v>
      </c>
      <c r="B633" s="200" t="s">
        <v>629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630</v>
      </c>
    </row>
    <row r="634" spans="1:14" ht="12.65" customHeight="1" x14ac:dyDescent="0.35">
      <c r="A634" s="196">
        <v>8490</v>
      </c>
      <c r="B634" s="200" t="s">
        <v>631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632</v>
      </c>
    </row>
    <row r="635" spans="1:14" ht="12.65" customHeight="1" x14ac:dyDescent="0.35">
      <c r="A635" s="196">
        <v>8530</v>
      </c>
      <c r="B635" s="200" t="s">
        <v>633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634</v>
      </c>
    </row>
    <row r="636" spans="1:14" ht="12.65" customHeight="1" x14ac:dyDescent="0.35">
      <c r="A636" s="196">
        <v>8480</v>
      </c>
      <c r="B636" s="200" t="s">
        <v>635</v>
      </c>
      <c r="C636" s="180">
        <f>BH71</f>
        <v>58452.32</v>
      </c>
      <c r="D636" s="180">
        <f>(D615/D612)*BH76</f>
        <v>317515.68506882311</v>
      </c>
      <c r="E636" s="180">
        <f>(E623/E612)*SUM(C636:D636)</f>
        <v>78894.573009171392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96628.400657444174</v>
      </c>
      <c r="J636" s="180">
        <f>(J630/J612)*BH79</f>
        <v>0</v>
      </c>
      <c r="N636" s="199" t="s">
        <v>636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90408.38</v>
      </c>
      <c r="D637" s="180">
        <f>(D615/D612)*BL76</f>
        <v>491102.46507743426</v>
      </c>
      <c r="E637" s="180">
        <f>(E623/E612)*SUM(C637:D637)</f>
        <v>122026.47354045023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149455.43792293229</v>
      </c>
      <c r="J637" s="180">
        <f>(J630/J612)*BL79</f>
        <v>0</v>
      </c>
      <c r="N637" s="199" t="s">
        <v>637</v>
      </c>
    </row>
    <row r="638" spans="1:14" ht="12.65" customHeight="1" x14ac:dyDescent="0.35">
      <c r="A638" s="196">
        <v>8590</v>
      </c>
      <c r="B638" s="200" t="s">
        <v>638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639</v>
      </c>
    </row>
    <row r="639" spans="1:14" ht="12.65" customHeight="1" x14ac:dyDescent="0.35">
      <c r="A639" s="196">
        <v>8660</v>
      </c>
      <c r="B639" s="200" t="s">
        <v>640</v>
      </c>
      <c r="C639" s="180">
        <f>BS71</f>
        <v>338544.36000000004</v>
      </c>
      <c r="D639" s="180">
        <f>(D615/D612)*BS76</f>
        <v>176333.34350700033</v>
      </c>
      <c r="E639" s="180">
        <f>(E623/E612)*SUM(C639:D639)</f>
        <v>108043.918691144</v>
      </c>
      <c r="F639" s="180">
        <f>(F624/F612)*BS64</f>
        <v>190.12986996197355</v>
      </c>
      <c r="G639" s="180">
        <f>(G625/G612)*BS77</f>
        <v>0</v>
      </c>
      <c r="H639" s="180">
        <f>(H628/H612)*BS60</f>
        <v>2096.9221253288488</v>
      </c>
      <c r="I639" s="180">
        <f>(I629/I612)*BS78</f>
        <v>53662.889006468809</v>
      </c>
      <c r="J639" s="180">
        <f>(J630/J612)*BS79</f>
        <v>0</v>
      </c>
      <c r="N639" s="199" t="s">
        <v>641</v>
      </c>
    </row>
    <row r="640" spans="1:14" ht="12.65" customHeight="1" x14ac:dyDescent="0.35">
      <c r="A640" s="196">
        <v>8670</v>
      </c>
      <c r="B640" s="200" t="s">
        <v>642</v>
      </c>
      <c r="C640" s="180">
        <f>BT71</f>
        <v>1116438.8199999998</v>
      </c>
      <c r="D640" s="180">
        <f>(D615/D612)*BT76</f>
        <v>143875.66494678828</v>
      </c>
      <c r="E640" s="180">
        <f>(E623/E612)*SUM(C640:D640)</f>
        <v>264469.24154875631</v>
      </c>
      <c r="F640" s="180">
        <f>(F624/F612)*BT64</f>
        <v>29.212824375748021</v>
      </c>
      <c r="G640" s="180">
        <f>(G625/G612)*BT77</f>
        <v>0</v>
      </c>
      <c r="H640" s="180">
        <f>(H628/H612)*BT60</f>
        <v>4107.7834603248803</v>
      </c>
      <c r="I640" s="180">
        <f>(I629/I612)*BT78</f>
        <v>43785.161020694228</v>
      </c>
      <c r="J640" s="180">
        <f>(J630/J612)*BT79</f>
        <v>0</v>
      </c>
      <c r="N640" s="199" t="s">
        <v>643</v>
      </c>
    </row>
    <row r="641" spans="1:14" ht="12.65" customHeight="1" x14ac:dyDescent="0.35">
      <c r="A641" s="196">
        <v>8680</v>
      </c>
      <c r="B641" s="200" t="s">
        <v>644</v>
      </c>
      <c r="C641" s="180">
        <f>BU71</f>
        <v>31951.25</v>
      </c>
      <c r="D641" s="180">
        <f>(D615/D612)*BU76</f>
        <v>173560.68191379553</v>
      </c>
      <c r="E641" s="180">
        <f>(E623/E612)*SUM(C641:D641)</f>
        <v>43125.414657720081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52819.094926634207</v>
      </c>
      <c r="J641" s="180">
        <f>(J630/J612)*BU79</f>
        <v>0</v>
      </c>
      <c r="N641" s="199" t="s">
        <v>645</v>
      </c>
    </row>
    <row r="642" spans="1:14" ht="12.65" customHeight="1" x14ac:dyDescent="0.35">
      <c r="A642" s="196">
        <v>8690</v>
      </c>
      <c r="B642" s="200" t="s">
        <v>646</v>
      </c>
      <c r="C642" s="180">
        <f>BV71</f>
        <v>202140.79</v>
      </c>
      <c r="D642" s="180">
        <f>(D615/D612)*BV76</f>
        <v>815609.30778544873</v>
      </c>
      <c r="E642" s="180">
        <f>(E623/E612)*SUM(C642:D642)</f>
        <v>213568.59709412497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248211.43231254979</v>
      </c>
      <c r="J642" s="180">
        <f>(J630/J612)*BV79</f>
        <v>0</v>
      </c>
      <c r="N642" s="199" t="s">
        <v>647</v>
      </c>
    </row>
    <row r="643" spans="1:14" ht="12.65" customHeight="1" x14ac:dyDescent="0.35">
      <c r="A643" s="196">
        <v>8700</v>
      </c>
      <c r="B643" s="200" t="s">
        <v>648</v>
      </c>
      <c r="C643" s="180">
        <f>BW71</f>
        <v>1350381.4000000001</v>
      </c>
      <c r="D643" s="180">
        <f>(D615/D612)*BW76</f>
        <v>178670.6888786816</v>
      </c>
      <c r="E643" s="180">
        <f>(E623/E612)*SUM(C643:D643)</f>
        <v>320862.17453206546</v>
      </c>
      <c r="F643" s="180">
        <f>(F624/F612)*BW64</f>
        <v>3186.7965534893133</v>
      </c>
      <c r="G643" s="180">
        <f>(G625/G612)*BW77</f>
        <v>0</v>
      </c>
      <c r="H643" s="180">
        <f>(H628/H612)*BW60</f>
        <v>2676.5742991034767</v>
      </c>
      <c r="I643" s="180">
        <f>(I629/I612)*BW78</f>
        <v>54374.204874220944</v>
      </c>
      <c r="J643" s="180">
        <f>(J630/J612)*BW79</f>
        <v>0</v>
      </c>
      <c r="N643" s="199" t="s">
        <v>649</v>
      </c>
    </row>
    <row r="644" spans="1:14" ht="12.65" customHeight="1" x14ac:dyDescent="0.35">
      <c r="A644" s="196">
        <v>8710</v>
      </c>
      <c r="B644" s="200" t="s">
        <v>650</v>
      </c>
      <c r="C644" s="180">
        <f>BX71</f>
        <v>8691990.5</v>
      </c>
      <c r="D644" s="180">
        <f>(D615/D612)*BX76</f>
        <v>119599.21714935711</v>
      </c>
      <c r="E644" s="180">
        <f>(E623/E612)*SUM(C644:D644)</f>
        <v>1849057.8956027015</v>
      </c>
      <c r="F644" s="180">
        <f>(F624/F612)*BX64</f>
        <v>14746.324684548259</v>
      </c>
      <c r="G644" s="180">
        <f>(G625/G612)*BX77</f>
        <v>0</v>
      </c>
      <c r="H644" s="180">
        <f>(H628/H612)*BX60</f>
        <v>26783.759655331436</v>
      </c>
      <c r="I644" s="180">
        <f>(I629/I612)*BX78</f>
        <v>36397.197418829179</v>
      </c>
      <c r="J644" s="180">
        <f>(J630/J612)*BX79</f>
        <v>0</v>
      </c>
      <c r="K644" s="180">
        <f>SUM(C631:J644)</f>
        <v>28055073.225243527</v>
      </c>
      <c r="N644" s="199" t="s">
        <v>651</v>
      </c>
    </row>
    <row r="645" spans="1:14" ht="12.65" customHeight="1" x14ac:dyDescent="0.35">
      <c r="A645" s="196">
        <v>8720</v>
      </c>
      <c r="B645" s="200" t="s">
        <v>652</v>
      </c>
      <c r="C645" s="180">
        <f>BY71</f>
        <v>3662956.02</v>
      </c>
      <c r="D645" s="180">
        <f>(D615/D612)*BY76</f>
        <v>465433.4229406449</v>
      </c>
      <c r="E645" s="180">
        <f>(E623/E612)*SUM(C645:D645)</f>
        <v>866317.12785440485</v>
      </c>
      <c r="F645" s="180">
        <f>(F624/F612)*BY64</f>
        <v>62.11327503845304</v>
      </c>
      <c r="G645" s="180">
        <f>(G625/G612)*BY77</f>
        <v>0</v>
      </c>
      <c r="H645" s="180">
        <f>(H628/H612)*BY60</f>
        <v>8176.2264757844177</v>
      </c>
      <c r="I645" s="180">
        <f>(I629/I612)*BY78</f>
        <v>141643.67111982498</v>
      </c>
      <c r="J645" s="180">
        <f>(J630/J612)*BY79</f>
        <v>0</v>
      </c>
      <c r="K645" s="180">
        <v>0</v>
      </c>
      <c r="N645" s="199" t="s">
        <v>653</v>
      </c>
    </row>
    <row r="646" spans="1:14" ht="12.65" customHeight="1" x14ac:dyDescent="0.35">
      <c r="A646" s="196">
        <v>8730</v>
      </c>
      <c r="B646" s="200" t="s">
        <v>654</v>
      </c>
      <c r="C646" s="180">
        <f>BZ71</f>
        <v>4632675.55</v>
      </c>
      <c r="D646" s="180">
        <f>(D615/D612)*BZ76</f>
        <v>0</v>
      </c>
      <c r="E646" s="180">
        <f>(E623/E612)*SUM(C646:D646)</f>
        <v>972138.46518767637</v>
      </c>
      <c r="F646" s="180">
        <f>(F624/F612)*BZ64</f>
        <v>33.633473596492948</v>
      </c>
      <c r="G646" s="180">
        <f>(G625/G612)*BZ77</f>
        <v>0</v>
      </c>
      <c r="H646" s="180">
        <f>(H628/H612)*BZ60</f>
        <v>12443.904737461937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655</v>
      </c>
    </row>
    <row r="647" spans="1:14" ht="12.65" customHeight="1" x14ac:dyDescent="0.35">
      <c r="A647" s="196">
        <v>8740</v>
      </c>
      <c r="B647" s="200" t="s">
        <v>656</v>
      </c>
      <c r="C647" s="180">
        <f>CA71</f>
        <v>187938.9</v>
      </c>
      <c r="D647" s="180">
        <f>(D615/D612)*CA76</f>
        <v>1020892.7459094501</v>
      </c>
      <c r="E647" s="180">
        <f>(E623/E612)*SUM(C647:D647)</f>
        <v>253665.8844854148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310684.5989628337</v>
      </c>
      <c r="J647" s="180">
        <f>(J630/J612)*CA79</f>
        <v>0</v>
      </c>
      <c r="K647" s="180">
        <v>0</v>
      </c>
      <c r="L647" s="180">
        <f>SUM(C645:K647)</f>
        <v>12535062.26442213</v>
      </c>
      <c r="N647" s="199" t="s">
        <v>657</v>
      </c>
    </row>
    <row r="648" spans="1:14" ht="12.65" customHeight="1" x14ac:dyDescent="0.35">
      <c r="A648" s="196"/>
      <c r="B648" s="196"/>
      <c r="C648" s="180">
        <f>SUM(C614:C647)</f>
        <v>226635057.93000001</v>
      </c>
      <c r="L648" s="266"/>
    </row>
    <row r="666" spans="1:14" ht="12.65" customHeight="1" x14ac:dyDescent="0.35">
      <c r="C666" s="181" t="s">
        <v>658</v>
      </c>
      <c r="M666" s="181" t="s">
        <v>659</v>
      </c>
    </row>
    <row r="667" spans="1:14" ht="12.65" customHeight="1" x14ac:dyDescent="0.35">
      <c r="C667" s="181" t="s">
        <v>588</v>
      </c>
      <c r="D667" s="181" t="s">
        <v>589</v>
      </c>
      <c r="E667" s="198" t="s">
        <v>590</v>
      </c>
      <c r="F667" s="181" t="s">
        <v>591</v>
      </c>
      <c r="G667" s="181" t="s">
        <v>592</v>
      </c>
      <c r="H667" s="181" t="s">
        <v>593</v>
      </c>
      <c r="I667" s="181" t="s">
        <v>594</v>
      </c>
      <c r="J667" s="181" t="s">
        <v>595</v>
      </c>
      <c r="K667" s="181" t="s">
        <v>596</v>
      </c>
      <c r="L667" s="198" t="s">
        <v>597</v>
      </c>
      <c r="M667" s="181" t="s">
        <v>660</v>
      </c>
    </row>
    <row r="668" spans="1:14" ht="12.65" customHeight="1" x14ac:dyDescent="0.35">
      <c r="A668" s="196">
        <v>6010</v>
      </c>
      <c r="B668" s="198" t="s">
        <v>281</v>
      </c>
      <c r="C668" s="180">
        <f>C71</f>
        <v>32171781.369999997</v>
      </c>
      <c r="D668" s="180">
        <f>(D615/D612)*C76</f>
        <v>4494697.4030386498</v>
      </c>
      <c r="E668" s="180">
        <f>(E623/E612)*SUM(C668:D668)</f>
        <v>7694235.008160308</v>
      </c>
      <c r="F668" s="180">
        <f>(F624/F612)*C64</f>
        <v>24484.342732098132</v>
      </c>
      <c r="G668" s="180">
        <f>(G625/G612)*C77</f>
        <v>0</v>
      </c>
      <c r="H668" s="180">
        <f>(H628/H612)*C60</f>
        <v>75436.469043205114</v>
      </c>
      <c r="I668" s="180">
        <f>(I629/I612)*C78</f>
        <v>1367855.0128969299</v>
      </c>
      <c r="J668" s="180">
        <f>(J630/J612)*C79</f>
        <v>0</v>
      </c>
      <c r="K668" s="180">
        <f>(K644/K612)*C75</f>
        <v>1278760.068581105</v>
      </c>
      <c r="L668" s="180">
        <f>(L647/L612)*C80</f>
        <v>1988641.4926745978</v>
      </c>
      <c r="M668" s="342">
        <f t="shared" ref="M668:M713" si="22">ROUND(SUM(D668:L668),2)</f>
        <v>16924109.800000001</v>
      </c>
      <c r="N668" s="198" t="s">
        <v>661</v>
      </c>
    </row>
    <row r="669" spans="1:14" ht="12.65" customHeight="1" x14ac:dyDescent="0.35">
      <c r="A669" s="196">
        <v>6030</v>
      </c>
      <c r="B669" s="198" t="s">
        <v>282</v>
      </c>
      <c r="C669" s="180">
        <f>D71</f>
        <v>5792854.6500000004</v>
      </c>
      <c r="D669" s="180">
        <f>(D615/D612)*D76</f>
        <v>0</v>
      </c>
      <c r="E669" s="180">
        <f>(E623/E612)*SUM(C669:D669)</f>
        <v>1215594.9122114314</v>
      </c>
      <c r="F669" s="180">
        <f>(F624/F612)*D64</f>
        <v>2217.0923283295569</v>
      </c>
      <c r="G669" s="180">
        <f>(G625/G612)*D77</f>
        <v>0</v>
      </c>
      <c r="H669" s="180">
        <f>(H628/H612)*D60</f>
        <v>19308.022892127799</v>
      </c>
      <c r="I669" s="180">
        <f>(I629/I612)*D78</f>
        <v>0</v>
      </c>
      <c r="J669" s="180">
        <f>(J630/J612)*D79</f>
        <v>0</v>
      </c>
      <c r="K669" s="180">
        <f>(K644/K612)*D75</f>
        <v>345415.61359026929</v>
      </c>
      <c r="L669" s="180">
        <f>(L647/L612)*D80</f>
        <v>443264.056963671</v>
      </c>
      <c r="M669" s="342">
        <f t="shared" si="22"/>
        <v>2025799.7</v>
      </c>
      <c r="N669" s="198" t="s">
        <v>662</v>
      </c>
    </row>
    <row r="670" spans="1:14" ht="12.65" customHeight="1" x14ac:dyDescent="0.35">
      <c r="A670" s="196">
        <v>6070</v>
      </c>
      <c r="B670" s="198" t="s">
        <v>663</v>
      </c>
      <c r="C670" s="180">
        <f>E71</f>
        <v>54873728.100000009</v>
      </c>
      <c r="D670" s="180">
        <f>(D615/D612)*E76</f>
        <v>14037765.777622867</v>
      </c>
      <c r="E670" s="180">
        <f>(E623/E612)*SUM(C670:D670)</f>
        <v>14460653.065156324</v>
      </c>
      <c r="F670" s="180">
        <f>(F624/F612)*E64</f>
        <v>26692.276924916088</v>
      </c>
      <c r="G670" s="180">
        <f>(G625/G612)*E77</f>
        <v>7383585.0616464829</v>
      </c>
      <c r="H670" s="180">
        <f>(H628/H612)*E60</f>
        <v>185405.01278958772</v>
      </c>
      <c r="I670" s="180">
        <f>(I629/I612)*E78</f>
        <v>4272062.5143336914</v>
      </c>
      <c r="J670" s="180">
        <f>(J630/J612)*E79</f>
        <v>0</v>
      </c>
      <c r="K670" s="180">
        <f>(K644/K612)*E75</f>
        <v>2419420.4289346333</v>
      </c>
      <c r="L670" s="180">
        <f>(L647/L612)*E80</f>
        <v>3738158.4741957476</v>
      </c>
      <c r="M670" s="342">
        <f t="shared" si="22"/>
        <v>46523742.609999999</v>
      </c>
      <c r="N670" s="198" t="s">
        <v>664</v>
      </c>
    </row>
    <row r="671" spans="1:14" ht="12.65" customHeight="1" x14ac:dyDescent="0.35">
      <c r="A671" s="196">
        <v>6100</v>
      </c>
      <c r="B671" s="198" t="s">
        <v>665</v>
      </c>
      <c r="C671" s="180">
        <f>F71</f>
        <v>17162968.183769997</v>
      </c>
      <c r="D671" s="180">
        <f>(D615/D612)*F76</f>
        <v>4053159.0303378017</v>
      </c>
      <c r="E671" s="180">
        <f>(E623/E612)*SUM(C671:D671)</f>
        <v>4452073.7799454248</v>
      </c>
      <c r="F671" s="180">
        <f>(F624/F612)*F64</f>
        <v>9746.0180780353639</v>
      </c>
      <c r="G671" s="180">
        <f>(G625/G612)*F77</f>
        <v>0</v>
      </c>
      <c r="H671" s="180">
        <f>(H628/H612)*F60</f>
        <v>39698.768726908405</v>
      </c>
      <c r="I671" s="180">
        <f>(I629/I612)*F78</f>
        <v>1233483.2360389596</v>
      </c>
      <c r="J671" s="180">
        <f>(J630/J612)*F79</f>
        <v>0</v>
      </c>
      <c r="K671" s="180">
        <f>(K644/K612)*F75</f>
        <v>546483.01472755638</v>
      </c>
      <c r="L671" s="180">
        <f>(L647/L612)*F80</f>
        <v>832929.9415749514</v>
      </c>
      <c r="M671" s="342">
        <f t="shared" si="22"/>
        <v>11167573.789999999</v>
      </c>
      <c r="N671" s="198" t="s">
        <v>666</v>
      </c>
    </row>
    <row r="672" spans="1:14" ht="12.65" customHeight="1" x14ac:dyDescent="0.35">
      <c r="A672" s="196">
        <v>6120</v>
      </c>
      <c r="B672" s="198" t="s">
        <v>667</v>
      </c>
      <c r="C672" s="180">
        <f>G71</f>
        <v>2758276.4900000007</v>
      </c>
      <c r="D672" s="180">
        <f>(D615/D612)*G76</f>
        <v>1579769.8753753009</v>
      </c>
      <c r="E672" s="180">
        <f>(E623/E612)*SUM(C672:D672)</f>
        <v>910312.34327405551</v>
      </c>
      <c r="F672" s="180">
        <f>(F624/F612)*G64</f>
        <v>749.47250795677928</v>
      </c>
      <c r="G672" s="180">
        <f>(G625/G612)*G77</f>
        <v>324207.44412232266</v>
      </c>
      <c r="H672" s="180">
        <f>(H628/H612)*G60</f>
        <v>9210.4578903473193</v>
      </c>
      <c r="I672" s="180">
        <f>(I629/I612)*G78</f>
        <v>480765.6555021446</v>
      </c>
      <c r="J672" s="180">
        <f>(J630/J612)*G79</f>
        <v>0</v>
      </c>
      <c r="K672" s="180">
        <f>(K644/K612)*G75</f>
        <v>99429.358111478883</v>
      </c>
      <c r="L672" s="180">
        <f>(L647/L612)*G80</f>
        <v>164169.91946407213</v>
      </c>
      <c r="M672" s="342">
        <f t="shared" si="22"/>
        <v>3568614.53</v>
      </c>
      <c r="N672" s="198" t="s">
        <v>668</v>
      </c>
    </row>
    <row r="673" spans="1:14" ht="12.65" customHeight="1" x14ac:dyDescent="0.35">
      <c r="A673" s="196">
        <v>6140</v>
      </c>
      <c r="B673" s="198" t="s">
        <v>669</v>
      </c>
      <c r="C673" s="180">
        <f>H71</f>
        <v>164120.26</v>
      </c>
      <c r="D673" s="180">
        <f>(D615/D612)*H76</f>
        <v>891508.83105184441</v>
      </c>
      <c r="E673" s="180">
        <f>(E623/E612)*SUM(C673:D673)</f>
        <v>221517.27080965167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271309.65986091358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342">
        <f t="shared" si="22"/>
        <v>1384335.76</v>
      </c>
      <c r="N673" s="198" t="s">
        <v>670</v>
      </c>
    </row>
    <row r="674" spans="1:14" ht="12.65" customHeight="1" x14ac:dyDescent="0.35">
      <c r="A674" s="196">
        <v>6150</v>
      </c>
      <c r="B674" s="198" t="s">
        <v>671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342">
        <f t="shared" si="22"/>
        <v>0</v>
      </c>
      <c r="N674" s="198" t="s">
        <v>672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2530626.986229999</v>
      </c>
      <c r="D675" s="180">
        <f>(D615/D612)*J76</f>
        <v>597625.85817373148</v>
      </c>
      <c r="E675" s="180">
        <f>(E623/E612)*SUM(C675:D675)</f>
        <v>656444.61522405257</v>
      </c>
      <c r="F675" s="180">
        <f>(F624/F612)*J64</f>
        <v>1437.0204509782486</v>
      </c>
      <c r="G675" s="180">
        <f>(G625/G612)*J77</f>
        <v>0</v>
      </c>
      <c r="H675" s="180">
        <f>(H628/H612)*J60</f>
        <v>5853.4615965665253</v>
      </c>
      <c r="I675" s="180">
        <f>(I629/I612)*J78</f>
        <v>181873.31707516478</v>
      </c>
      <c r="J675" s="180">
        <f>(J630/J612)*J79</f>
        <v>0</v>
      </c>
      <c r="K675" s="180">
        <f>(K644/K612)*J75</f>
        <v>80577.243135388358</v>
      </c>
      <c r="L675" s="180">
        <f>(L647/L612)*J80</f>
        <v>122812.96327295604</v>
      </c>
      <c r="M675" s="342">
        <f t="shared" si="22"/>
        <v>1646624.48</v>
      </c>
      <c r="N675" s="198" t="s">
        <v>673</v>
      </c>
    </row>
    <row r="676" spans="1:14" ht="12.65" customHeight="1" x14ac:dyDescent="0.35">
      <c r="A676" s="196">
        <v>6200</v>
      </c>
      <c r="B676" s="198" t="s">
        <v>286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342">
        <f t="shared" si="22"/>
        <v>0</v>
      </c>
      <c r="N676" s="198" t="s">
        <v>674</v>
      </c>
    </row>
    <row r="677" spans="1:14" ht="12.65" customHeight="1" x14ac:dyDescent="0.35">
      <c r="A677" s="196">
        <v>6210</v>
      </c>
      <c r="B677" s="198" t="s">
        <v>287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342">
        <f t="shared" si="22"/>
        <v>0</v>
      </c>
      <c r="N677" s="198" t="s">
        <v>675</v>
      </c>
    </row>
    <row r="678" spans="1:14" ht="12.65" customHeight="1" x14ac:dyDescent="0.35">
      <c r="A678" s="196">
        <v>6330</v>
      </c>
      <c r="B678" s="198" t="s">
        <v>676</v>
      </c>
      <c r="C678" s="180">
        <f>M71</f>
        <v>4505171.05</v>
      </c>
      <c r="D678" s="180">
        <f>(D615/D612)*M76</f>
        <v>0</v>
      </c>
      <c r="E678" s="180">
        <f>(E623/E612)*SUM(C678:D678)</f>
        <v>945382.43023622769</v>
      </c>
      <c r="F678" s="180">
        <f>(F624/F612)*M64</f>
        <v>1277.529764346802</v>
      </c>
      <c r="G678" s="180">
        <f>(G625/G612)*M77</f>
        <v>0</v>
      </c>
      <c r="H678" s="180">
        <f>(H628/H612)*M60</f>
        <v>16525.873962401591</v>
      </c>
      <c r="I678" s="180">
        <f>(I629/I612)*M78</f>
        <v>0</v>
      </c>
      <c r="J678" s="180">
        <f>(J630/J612)*M79</f>
        <v>0</v>
      </c>
      <c r="K678" s="180">
        <f>(K644/K612)*M75</f>
        <v>53773.010909854362</v>
      </c>
      <c r="L678" s="180">
        <f>(L647/L612)*M80</f>
        <v>217293.01878205175</v>
      </c>
      <c r="M678" s="342">
        <f t="shared" si="22"/>
        <v>1234251.8600000001</v>
      </c>
      <c r="N678" s="198" t="s">
        <v>677</v>
      </c>
    </row>
    <row r="679" spans="1:14" ht="12.65" customHeight="1" x14ac:dyDescent="0.35">
      <c r="A679" s="196">
        <v>6400</v>
      </c>
      <c r="B679" s="198" t="s">
        <v>678</v>
      </c>
      <c r="C679" s="180">
        <f>N71</f>
        <v>11732752.219999999</v>
      </c>
      <c r="D679" s="180">
        <f>(D615/D612)*N76</f>
        <v>0</v>
      </c>
      <c r="E679" s="180">
        <f>(E623/E612)*SUM(C679:D679)</f>
        <v>2462045.8766161818</v>
      </c>
      <c r="F679" s="180">
        <f>(F624/F612)*N64</f>
        <v>59.675415644318477</v>
      </c>
      <c r="G679" s="180">
        <f>(G625/G612)*N77</f>
        <v>0</v>
      </c>
      <c r="H679" s="180">
        <f>(H628/H612)*N60</f>
        <v>4942.413775691999</v>
      </c>
      <c r="I679" s="180">
        <f>(I629/I612)*N78</f>
        <v>0</v>
      </c>
      <c r="J679" s="180">
        <f>(J630/J612)*N79</f>
        <v>0</v>
      </c>
      <c r="K679" s="180">
        <f>(K644/K612)*N75</f>
        <v>76890.236076633257</v>
      </c>
      <c r="L679" s="180">
        <f>(L647/L612)*N80</f>
        <v>0</v>
      </c>
      <c r="M679" s="342">
        <f t="shared" si="22"/>
        <v>2543938.2000000002</v>
      </c>
      <c r="N679" s="198" t="s">
        <v>679</v>
      </c>
    </row>
    <row r="680" spans="1:14" ht="12.65" customHeight="1" x14ac:dyDescent="0.35">
      <c r="A680" s="196">
        <v>7010</v>
      </c>
      <c r="B680" s="198" t="s">
        <v>680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342">
        <f t="shared" si="22"/>
        <v>0</v>
      </c>
      <c r="N680" s="198" t="s">
        <v>681</v>
      </c>
    </row>
    <row r="681" spans="1:14" ht="12.65" customHeight="1" x14ac:dyDescent="0.35">
      <c r="A681" s="196">
        <v>7020</v>
      </c>
      <c r="B681" s="198" t="s">
        <v>682</v>
      </c>
      <c r="C681" s="180">
        <f>P71</f>
        <v>51698724.57</v>
      </c>
      <c r="D681" s="180">
        <f>(D615/D612)*P76</f>
        <v>4381642.8051261893</v>
      </c>
      <c r="E681" s="180">
        <f>(E623/E612)*SUM(C681:D681)</f>
        <v>11768120.102262767</v>
      </c>
      <c r="F681" s="180">
        <f>(F624/F612)*P64</f>
        <v>303520.86312465492</v>
      </c>
      <c r="G681" s="180">
        <f>(G625/G612)*P77</f>
        <v>0</v>
      </c>
      <c r="H681" s="180">
        <f>(H628/H612)*P60</f>
        <v>48395.748477768037</v>
      </c>
      <c r="I681" s="180">
        <f>(I629/I612)*P78</f>
        <v>1333449.5157924839</v>
      </c>
      <c r="J681" s="180">
        <f>(J630/J612)*P79</f>
        <v>0</v>
      </c>
      <c r="K681" s="180">
        <f>(K644/K612)*P75</f>
        <v>3629625.059163521</v>
      </c>
      <c r="L681" s="180">
        <f>(L647/L612)*P80</f>
        <v>825187.65040379891</v>
      </c>
      <c r="M681" s="342">
        <f t="shared" si="22"/>
        <v>22289941.739999998</v>
      </c>
      <c r="N681" s="198" t="s">
        <v>683</v>
      </c>
    </row>
    <row r="682" spans="1:14" ht="12.65" customHeight="1" x14ac:dyDescent="0.35">
      <c r="A682" s="196">
        <v>7030</v>
      </c>
      <c r="B682" s="198" t="s">
        <v>684</v>
      </c>
      <c r="C682" s="180">
        <f>Q71</f>
        <v>4331037.4000000004</v>
      </c>
      <c r="D682" s="180">
        <f>(D615/D612)*Q76</f>
        <v>887078.41847595561</v>
      </c>
      <c r="E682" s="180">
        <f>(E623/E612)*SUM(C682:D682)</f>
        <v>1094989.5040555457</v>
      </c>
      <c r="F682" s="180">
        <f>(F624/F612)*Q64</f>
        <v>430.53804341746314</v>
      </c>
      <c r="G682" s="180">
        <f>(G625/G612)*Q77</f>
        <v>0</v>
      </c>
      <c r="H682" s="180">
        <f>(H628/H612)*Q60</f>
        <v>12900.158193004338</v>
      </c>
      <c r="I682" s="180">
        <f>(I629/I612)*Q78</f>
        <v>269961.36841708148</v>
      </c>
      <c r="J682" s="180">
        <f>(J630/J612)*Q79</f>
        <v>0</v>
      </c>
      <c r="K682" s="180">
        <f>(K644/K612)*Q75</f>
        <v>175980.20370789291</v>
      </c>
      <c r="L682" s="180">
        <f>(L647/L612)*Q80</f>
        <v>292084.34320931527</v>
      </c>
      <c r="M682" s="342">
        <f t="shared" si="22"/>
        <v>2733424.53</v>
      </c>
      <c r="N682" s="198" t="s">
        <v>685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3568123.29</v>
      </c>
      <c r="D683" s="180">
        <f>(D615/D612)*R76</f>
        <v>105274.49486699414</v>
      </c>
      <c r="E683" s="180">
        <f>(E623/E612)*SUM(C683:D683)</f>
        <v>770839.92739452911</v>
      </c>
      <c r="F683" s="180">
        <f>(F624/F612)*R64</f>
        <v>8314.109835881025</v>
      </c>
      <c r="G683" s="180">
        <f>(G625/G612)*R77</f>
        <v>0</v>
      </c>
      <c r="H683" s="180">
        <f>(H628/H612)*R60</f>
        <v>3311.8403432755567</v>
      </c>
      <c r="I683" s="180">
        <f>(I629/I612)*R78</f>
        <v>32037.806468719864</v>
      </c>
      <c r="J683" s="180">
        <f>(J630/J612)*R79</f>
        <v>0</v>
      </c>
      <c r="K683" s="180">
        <f>(K644/K612)*R75</f>
        <v>882209.81891028013</v>
      </c>
      <c r="L683" s="180">
        <f>(L647/L612)*R80</f>
        <v>0</v>
      </c>
      <c r="M683" s="342">
        <f t="shared" si="22"/>
        <v>1801988</v>
      </c>
      <c r="N683" s="198" t="s">
        <v>686</v>
      </c>
    </row>
    <row r="684" spans="1:14" ht="12.65" customHeight="1" x14ac:dyDescent="0.35">
      <c r="A684" s="196">
        <v>7050</v>
      </c>
      <c r="B684" s="198" t="s">
        <v>687</v>
      </c>
      <c r="C684" s="180">
        <f>S71</f>
        <v>3837380.73</v>
      </c>
      <c r="D684" s="180">
        <f>(D615/D612)*S76</f>
        <v>2072289.9889631162</v>
      </c>
      <c r="E684" s="180">
        <f>(E623/E612)*SUM(C684:D684)</f>
        <v>1240108.0456621565</v>
      </c>
      <c r="F684" s="180">
        <f>(F624/F612)*S64</f>
        <v>5387.5320517953251</v>
      </c>
      <c r="G684" s="180">
        <f>(G625/G612)*S77</f>
        <v>0</v>
      </c>
      <c r="H684" s="180">
        <f>(H628/H612)*S60</f>
        <v>15543.364675431036</v>
      </c>
      <c r="I684" s="180">
        <f>(I629/I612)*S78</f>
        <v>630652.5212716189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342">
        <f t="shared" si="22"/>
        <v>3963981.45</v>
      </c>
      <c r="N684" s="198" t="s">
        <v>688</v>
      </c>
    </row>
    <row r="685" spans="1:14" ht="12.65" customHeight="1" x14ac:dyDescent="0.35">
      <c r="A685" s="196">
        <v>7060</v>
      </c>
      <c r="B685" s="198" t="s">
        <v>689</v>
      </c>
      <c r="C685" s="180">
        <f>T71</f>
        <v>5022711.6099999994</v>
      </c>
      <c r="D685" s="180">
        <f>(D615/D612)*T76</f>
        <v>11369.374025449284</v>
      </c>
      <c r="E685" s="180">
        <f>(E623/E612)*SUM(C685:D685)</f>
        <v>1056370.9261791422</v>
      </c>
      <c r="F685" s="180">
        <f>(F624/F612)*T64</f>
        <v>6321.2886648403337</v>
      </c>
      <c r="G685" s="180">
        <f>(G625/G612)*T77</f>
        <v>0</v>
      </c>
      <c r="H685" s="180">
        <f>(H628/H612)*T60</f>
        <v>12071.536942056029</v>
      </c>
      <c r="I685" s="180">
        <f>(I629/I612)*T78</f>
        <v>3460.0004982976648</v>
      </c>
      <c r="J685" s="180">
        <f>(J630/J612)*T79</f>
        <v>0</v>
      </c>
      <c r="K685" s="180">
        <f>(K644/K612)*T75</f>
        <v>240362.44356805726</v>
      </c>
      <c r="L685" s="180">
        <f>(L647/L612)*T80</f>
        <v>347103.66587697738</v>
      </c>
      <c r="M685" s="342">
        <f t="shared" si="22"/>
        <v>1677059.24</v>
      </c>
      <c r="N685" s="198" t="s">
        <v>690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18344774.98</v>
      </c>
      <c r="D686" s="180">
        <f>(D615/D612)*U76</f>
        <v>1687374.408147428</v>
      </c>
      <c r="E686" s="180">
        <f>(E623/E612)*SUM(C686:D686)</f>
        <v>4203623.3166822772</v>
      </c>
      <c r="F686" s="180">
        <f>(F624/F612)*U64</f>
        <v>17218.586203104423</v>
      </c>
      <c r="G686" s="180">
        <f>(G625/G612)*U77</f>
        <v>0</v>
      </c>
      <c r="H686" s="180">
        <f>(H628/H612)*U60</f>
        <v>36850.803850274715</v>
      </c>
      <c r="I686" s="180">
        <f>(I629/I612)*U78</f>
        <v>513512.55398373748</v>
      </c>
      <c r="J686" s="180">
        <f>(J630/J612)*U79</f>
        <v>0</v>
      </c>
      <c r="K686" s="180">
        <f>(K644/K612)*U75</f>
        <v>1867657.0546016956</v>
      </c>
      <c r="L686" s="180">
        <f>(L647/L612)*U80</f>
        <v>0</v>
      </c>
      <c r="M686" s="342">
        <f t="shared" si="22"/>
        <v>8326236.7199999997</v>
      </c>
      <c r="N686" s="198" t="s">
        <v>691</v>
      </c>
    </row>
    <row r="687" spans="1:14" ht="12.65" customHeight="1" x14ac:dyDescent="0.35">
      <c r="A687" s="196">
        <v>7110</v>
      </c>
      <c r="B687" s="198" t="s">
        <v>692</v>
      </c>
      <c r="C687" s="180">
        <f>V71</f>
        <v>998678.94000000006</v>
      </c>
      <c r="D687" s="180">
        <f>(D615/D612)*V76</f>
        <v>63470.566591434806</v>
      </c>
      <c r="E687" s="180">
        <f>(E623/E612)*SUM(C687:D687)</f>
        <v>222885.53989878381</v>
      </c>
      <c r="F687" s="180">
        <f>(F624/F612)*V64</f>
        <v>280.46378376554236</v>
      </c>
      <c r="G687" s="180">
        <f>(G625/G612)*V77</f>
        <v>0</v>
      </c>
      <c r="H687" s="180">
        <f>(H628/H612)*V60</f>
        <v>5062.3466183193486</v>
      </c>
      <c r="I687" s="180">
        <f>(I629/I612)*V78</f>
        <v>19315.768092599214</v>
      </c>
      <c r="J687" s="180">
        <f>(J630/J612)*V79</f>
        <v>0</v>
      </c>
      <c r="K687" s="180">
        <f>(K644/K612)*V75</f>
        <v>206991.57858515886</v>
      </c>
      <c r="L687" s="180">
        <f>(L647/L612)*V80</f>
        <v>0</v>
      </c>
      <c r="M687" s="342">
        <f t="shared" si="22"/>
        <v>518006.26</v>
      </c>
      <c r="N687" s="198" t="s">
        <v>693</v>
      </c>
    </row>
    <row r="688" spans="1:14" ht="12.65" customHeight="1" x14ac:dyDescent="0.35">
      <c r="A688" s="196">
        <v>7120</v>
      </c>
      <c r="B688" s="198" t="s">
        <v>694</v>
      </c>
      <c r="C688" s="180">
        <f>W71</f>
        <v>1730394.56</v>
      </c>
      <c r="D688" s="180">
        <f>(D615/D612)*W76</f>
        <v>208756.57258205581</v>
      </c>
      <c r="E688" s="180">
        <f>(E623/E612)*SUM(C688:D688)</f>
        <v>406918.93603368453</v>
      </c>
      <c r="F688" s="180">
        <f>(F624/F612)*W64</f>
        <v>1385.4506471683844</v>
      </c>
      <c r="G688" s="180">
        <f>(G625/G612)*W77</f>
        <v>0</v>
      </c>
      <c r="H688" s="180">
        <f>(H628/H612)*W60</f>
        <v>3035.6915020769543</v>
      </c>
      <c r="I688" s="180">
        <f>(I629/I612)*W78</f>
        <v>63530.133104956287</v>
      </c>
      <c r="J688" s="180">
        <f>(J630/J612)*W79</f>
        <v>0</v>
      </c>
      <c r="K688" s="180">
        <f>(K644/K612)*W75</f>
        <v>299989.40000282024</v>
      </c>
      <c r="L688" s="180">
        <f>(L647/L612)*W80</f>
        <v>0</v>
      </c>
      <c r="M688" s="342">
        <f t="shared" si="22"/>
        <v>983616.18</v>
      </c>
      <c r="N688" s="198" t="s">
        <v>695</v>
      </c>
    </row>
    <row r="689" spans="1:14" ht="12.65" customHeight="1" x14ac:dyDescent="0.35">
      <c r="A689" s="196">
        <v>7130</v>
      </c>
      <c r="B689" s="198" t="s">
        <v>696</v>
      </c>
      <c r="C689" s="180">
        <f>X71</f>
        <v>2583650.31</v>
      </c>
      <c r="D689" s="180">
        <f>(D615/D612)*X76</f>
        <v>269692.49220500368</v>
      </c>
      <c r="E689" s="180">
        <f>(E623/E612)*SUM(C689:D689)</f>
        <v>598756.4340416363</v>
      </c>
      <c r="F689" s="180">
        <f>(F624/F612)*X64</f>
        <v>4475.7204523654145</v>
      </c>
      <c r="G689" s="180">
        <f>(G625/G612)*X77</f>
        <v>0</v>
      </c>
      <c r="H689" s="180">
        <f>(H628/H612)*X60</f>
        <v>6933.6713909787177</v>
      </c>
      <c r="I689" s="180">
        <f>(I629/I612)*X78</f>
        <v>82074.541248068155</v>
      </c>
      <c r="J689" s="180">
        <f>(J630/J612)*X79</f>
        <v>0</v>
      </c>
      <c r="K689" s="180">
        <f>(K644/K612)*X75</f>
        <v>1562087.662526618</v>
      </c>
      <c r="L689" s="180">
        <f>(L647/L612)*X80</f>
        <v>33531.868411479118</v>
      </c>
      <c r="M689" s="342">
        <f t="shared" si="22"/>
        <v>2557552.39</v>
      </c>
      <c r="N689" s="198" t="s">
        <v>697</v>
      </c>
    </row>
    <row r="690" spans="1:14" ht="12.65" customHeight="1" x14ac:dyDescent="0.35">
      <c r="A690" s="196">
        <v>7140</v>
      </c>
      <c r="B690" s="198" t="s">
        <v>1247</v>
      </c>
      <c r="C690" s="180">
        <f>Y71</f>
        <v>47929760.099999994</v>
      </c>
      <c r="D690" s="180">
        <f>(D615/D612)*Y76</f>
        <v>1258032.5624891133</v>
      </c>
      <c r="E690" s="180">
        <f>(E623/E612)*SUM(C690:D690)</f>
        <v>10321755.700090375</v>
      </c>
      <c r="F690" s="180">
        <f>(F624/F612)*Y64</f>
        <v>265317.1789777723</v>
      </c>
      <c r="G690" s="180">
        <f>(G625/G612)*Y77</f>
        <v>0</v>
      </c>
      <c r="H690" s="180">
        <f>(H628/H612)*Y60</f>
        <v>55516.177735077552</v>
      </c>
      <c r="I690" s="180">
        <f>(I629/I612)*Y78</f>
        <v>382852.5021116992</v>
      </c>
      <c r="J690" s="180">
        <f>(J630/J612)*Y79</f>
        <v>0</v>
      </c>
      <c r="K690" s="180">
        <f>(K644/K612)*Y75</f>
        <v>4715099.6412457889</v>
      </c>
      <c r="L690" s="180">
        <f>(L647/L612)*Y80</f>
        <v>211991.46098279962</v>
      </c>
      <c r="M690" s="342">
        <f t="shared" si="22"/>
        <v>17210565.219999999</v>
      </c>
      <c r="N690" s="198" t="s">
        <v>698</v>
      </c>
    </row>
    <row r="691" spans="1:14" ht="12.65" customHeight="1" x14ac:dyDescent="0.35">
      <c r="A691" s="196">
        <v>7150</v>
      </c>
      <c r="B691" s="198" t="s">
        <v>699</v>
      </c>
      <c r="C691" s="180">
        <f>Z71</f>
        <v>1623218.4500000002</v>
      </c>
      <c r="D691" s="180">
        <f>(D615/D612)*Z76</f>
        <v>911345.47095925314</v>
      </c>
      <c r="E691" s="180">
        <f>(E623/E612)*SUM(C691:D691)</f>
        <v>531862.6468545564</v>
      </c>
      <c r="F691" s="180">
        <f>(F624/F612)*Z64</f>
        <v>350.59733435035685</v>
      </c>
      <c r="G691" s="180">
        <f>(G625/G612)*Z77</f>
        <v>0</v>
      </c>
      <c r="H691" s="180">
        <f>(H628/H612)*Z60</f>
        <v>3884.8218455018314</v>
      </c>
      <c r="I691" s="180">
        <f>(I629/I612)*Z78</f>
        <v>277346.47277695913</v>
      </c>
      <c r="J691" s="180">
        <f>(J630/J612)*Z79</f>
        <v>0</v>
      </c>
      <c r="K691" s="180">
        <f>(K644/K612)*Z75</f>
        <v>191058.94156058482</v>
      </c>
      <c r="L691" s="180">
        <f>(L647/L612)*Z80</f>
        <v>0</v>
      </c>
      <c r="M691" s="342">
        <f t="shared" si="22"/>
        <v>1915848.95</v>
      </c>
      <c r="N691" s="198" t="s">
        <v>700</v>
      </c>
    </row>
    <row r="692" spans="1:14" ht="12.65" customHeight="1" x14ac:dyDescent="0.35">
      <c r="A692" s="196">
        <v>7160</v>
      </c>
      <c r="B692" s="198" t="s">
        <v>701</v>
      </c>
      <c r="C692" s="180">
        <f>AA71</f>
        <v>1339014</v>
      </c>
      <c r="D692" s="180">
        <f>(D615/D612)*AA76</f>
        <v>293649.49932189251</v>
      </c>
      <c r="E692" s="180">
        <f>(E623/E612)*SUM(C692:D692)</f>
        <v>342604.39162391279</v>
      </c>
      <c r="F692" s="180">
        <f>(F624/F612)*AA64</f>
        <v>3481.9695400952469</v>
      </c>
      <c r="G692" s="180">
        <f>(G625/G612)*AA77</f>
        <v>0</v>
      </c>
      <c r="H692" s="180">
        <f>(H628/H612)*AA60</f>
        <v>1520.8563902041658</v>
      </c>
      <c r="I692" s="180">
        <f>(I629/I612)*AA78</f>
        <v>89365.290622361907</v>
      </c>
      <c r="J692" s="180">
        <f>(J630/J612)*AA79</f>
        <v>0</v>
      </c>
      <c r="K692" s="180">
        <f>(K644/K612)*AA75</f>
        <v>110381.37244435886</v>
      </c>
      <c r="L692" s="180">
        <f>(L647/L612)*AA80</f>
        <v>1501.0451956466491</v>
      </c>
      <c r="M692" s="342">
        <f t="shared" si="22"/>
        <v>842504.43</v>
      </c>
      <c r="N692" s="198" t="s">
        <v>702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38687944.690000005</v>
      </c>
      <c r="D693" s="180">
        <f>(D615/D612)*AB76</f>
        <v>1398607.3404036299</v>
      </c>
      <c r="E693" s="180">
        <f>(E623/E612)*SUM(C693:D693)</f>
        <v>8411916.3418432195</v>
      </c>
      <c r="F693" s="180">
        <f>(F624/F612)*AB64</f>
        <v>314318.21019520052</v>
      </c>
      <c r="G693" s="180">
        <f>(G625/G612)*AB77</f>
        <v>0</v>
      </c>
      <c r="H693" s="180">
        <f>(H628/H612)*AB60</f>
        <v>38978.644773162676</v>
      </c>
      <c r="I693" s="180">
        <f>(I629/I612)*AB78</f>
        <v>425633.11611415667</v>
      </c>
      <c r="J693" s="180">
        <f>(J630/J612)*AB79</f>
        <v>0</v>
      </c>
      <c r="K693" s="180">
        <f>(K644/K612)*AB75</f>
        <v>1793164.1025324855</v>
      </c>
      <c r="L693" s="180">
        <f>(L647/L612)*AB80</f>
        <v>0</v>
      </c>
      <c r="M693" s="342">
        <f t="shared" si="22"/>
        <v>12382617.76</v>
      </c>
      <c r="N693" s="198" t="s">
        <v>703</v>
      </c>
    </row>
    <row r="694" spans="1:14" ht="12.65" customHeight="1" x14ac:dyDescent="0.35">
      <c r="A694" s="196">
        <v>7180</v>
      </c>
      <c r="B694" s="198" t="s">
        <v>704</v>
      </c>
      <c r="C694" s="180">
        <f>AC71</f>
        <v>8281414.1999999983</v>
      </c>
      <c r="D694" s="180">
        <f>(D615/D612)*AC76</f>
        <v>176134.99798640207</v>
      </c>
      <c r="E694" s="180">
        <f>(E623/E612)*SUM(C694:D694)</f>
        <v>1774764.6706188528</v>
      </c>
      <c r="F694" s="180">
        <f>(F624/F612)*AC64</f>
        <v>10702.005344988591</v>
      </c>
      <c r="G694" s="180">
        <f>(G625/G612)*AC77</f>
        <v>0</v>
      </c>
      <c r="H694" s="180">
        <f>(H628/H612)*AC60</f>
        <v>25269.905227672309</v>
      </c>
      <c r="I694" s="180">
        <f>(I629/I612)*AC78</f>
        <v>53602.52723117944</v>
      </c>
      <c r="J694" s="180">
        <f>(J630/J612)*AC79</f>
        <v>0</v>
      </c>
      <c r="K694" s="180">
        <f>(K644/K612)*AC75</f>
        <v>699597.85660386831</v>
      </c>
      <c r="L694" s="180">
        <f>(L647/L612)*AC80</f>
        <v>19.412245203856695</v>
      </c>
      <c r="M694" s="342">
        <f t="shared" si="22"/>
        <v>2740091.38</v>
      </c>
      <c r="N694" s="198" t="s">
        <v>705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1175609.2399999998</v>
      </c>
      <c r="D695" s="180">
        <f>(D615/D612)*AD76</f>
        <v>32919.092876551069</v>
      </c>
      <c r="E695" s="180">
        <f>(E623/E612)*SUM(C695:D695)</f>
        <v>253602.23611136148</v>
      </c>
      <c r="F695" s="180">
        <f>(F624/F612)*AD64</f>
        <v>230.49878245997019</v>
      </c>
      <c r="G695" s="180">
        <f>(G625/G612)*AD77</f>
        <v>0</v>
      </c>
      <c r="H695" s="180">
        <f>(H628/H612)*AD60</f>
        <v>0</v>
      </c>
      <c r="I695" s="180">
        <f>(I629/I612)*AD78</f>
        <v>10018.148536710913</v>
      </c>
      <c r="J695" s="180">
        <f>(J630/J612)*AD79</f>
        <v>0</v>
      </c>
      <c r="K695" s="180">
        <f>(K644/K612)*AD75</f>
        <v>88902.235321140717</v>
      </c>
      <c r="L695" s="180">
        <f>(L647/L612)*AD80</f>
        <v>0</v>
      </c>
      <c r="M695" s="342">
        <f t="shared" si="22"/>
        <v>385672.21</v>
      </c>
      <c r="N695" s="198" t="s">
        <v>706</v>
      </c>
    </row>
    <row r="696" spans="1:14" ht="12.65" customHeight="1" x14ac:dyDescent="0.35">
      <c r="A696" s="196">
        <v>7200</v>
      </c>
      <c r="B696" s="198" t="s">
        <v>707</v>
      </c>
      <c r="C696" s="180">
        <f>AE71</f>
        <v>9371401.6299999971</v>
      </c>
      <c r="D696" s="180">
        <f>(D615/D612)*AE76</f>
        <v>106512.58848504415</v>
      </c>
      <c r="E696" s="180">
        <f>(E623/E612)*SUM(C696:D696)</f>
        <v>1988881.9931580366</v>
      </c>
      <c r="F696" s="180">
        <f>(F624/F612)*AE64</f>
        <v>668.52631095930315</v>
      </c>
      <c r="G696" s="180">
        <f>(G625/G612)*AE77</f>
        <v>0</v>
      </c>
      <c r="H696" s="180">
        <f>(H628/H612)*AE60</f>
        <v>31334.762094933954</v>
      </c>
      <c r="I696" s="180">
        <f>(I629/I612)*AE78</f>
        <v>32414.591023947207</v>
      </c>
      <c r="J696" s="180">
        <f>(J630/J612)*AE79</f>
        <v>0</v>
      </c>
      <c r="K696" s="180">
        <f>(K644/K612)*AE75</f>
        <v>449216.16547898797</v>
      </c>
      <c r="L696" s="180">
        <f>(L647/L612)*AE80</f>
        <v>14578.337890766617</v>
      </c>
      <c r="M696" s="342">
        <f t="shared" si="22"/>
        <v>2623606.96</v>
      </c>
      <c r="N696" s="198" t="s">
        <v>708</v>
      </c>
    </row>
    <row r="697" spans="1:14" ht="12.65" customHeight="1" x14ac:dyDescent="0.35">
      <c r="A697" s="196">
        <v>7220</v>
      </c>
      <c r="B697" s="198" t="s">
        <v>709</v>
      </c>
      <c r="C697" s="180">
        <f>AF71</f>
        <v>2427370.7800000003</v>
      </c>
      <c r="D697" s="180">
        <f>(D615/D612)*AF76</f>
        <v>462277.64131554775</v>
      </c>
      <c r="E697" s="180">
        <f>(E623/E612)*SUM(C697:D697)</f>
        <v>606374.94486953423</v>
      </c>
      <c r="F697" s="180">
        <f>(F624/F612)*AF64</f>
        <v>131.08170985604747</v>
      </c>
      <c r="G697" s="180">
        <f>(G625/G612)*AF77</f>
        <v>67855.507837692203</v>
      </c>
      <c r="H697" s="180">
        <f>(H628/H612)*AF60</f>
        <v>5045.4486852826076</v>
      </c>
      <c r="I697" s="180">
        <f>(I629/I612)*AF78</f>
        <v>140683.28350561566</v>
      </c>
      <c r="J697" s="180">
        <f>(J630/J612)*AF79</f>
        <v>0</v>
      </c>
      <c r="K697" s="180">
        <f>(K644/K612)*AF75</f>
        <v>61859.341228526449</v>
      </c>
      <c r="L697" s="180">
        <f>(L647/L612)*AF80</f>
        <v>34429.747961414396</v>
      </c>
      <c r="M697" s="342">
        <f t="shared" si="22"/>
        <v>1378657</v>
      </c>
      <c r="N697" s="198" t="s">
        <v>710</v>
      </c>
    </row>
    <row r="698" spans="1:14" ht="12.65" customHeight="1" x14ac:dyDescent="0.35">
      <c r="A698" s="196">
        <v>7230</v>
      </c>
      <c r="B698" s="198" t="s">
        <v>711</v>
      </c>
      <c r="C698" s="180">
        <f>AG71</f>
        <v>31896643.329999994</v>
      </c>
      <c r="D698" s="180">
        <f>(D615/D612)*AG76</f>
        <v>2021036.46251674</v>
      </c>
      <c r="E698" s="180">
        <f>(E623/E612)*SUM(C698:D698)</f>
        <v>7117416.4519732641</v>
      </c>
      <c r="F698" s="180">
        <f>(F624/F612)*AG64</f>
        <v>23603.171119207698</v>
      </c>
      <c r="G698" s="180">
        <f>(G625/G612)*AG77</f>
        <v>2157348.2367818197</v>
      </c>
      <c r="H698" s="180">
        <f>(H628/H612)*AG60</f>
        <v>74250.228355521685</v>
      </c>
      <c r="I698" s="180">
        <f>(I629/I612)*AG78</f>
        <v>615054.72084329079</v>
      </c>
      <c r="J698" s="180">
        <f>(J630/J612)*AG79</f>
        <v>0</v>
      </c>
      <c r="K698" s="180">
        <f>(K644/K612)*AG75</f>
        <v>2998742.315225136</v>
      </c>
      <c r="L698" s="180">
        <f>(L647/L612)*AG80</f>
        <v>1092231.9793788837</v>
      </c>
      <c r="M698" s="342">
        <f t="shared" si="22"/>
        <v>16099683.57</v>
      </c>
      <c r="N698" s="198" t="s">
        <v>712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342">
        <f t="shared" si="22"/>
        <v>0</v>
      </c>
      <c r="N699" s="198" t="s">
        <v>713</v>
      </c>
    </row>
    <row r="700" spans="1:14" ht="12.65" customHeight="1" x14ac:dyDescent="0.35">
      <c r="A700" s="196">
        <v>7250</v>
      </c>
      <c r="B700" s="198" t="s">
        <v>714</v>
      </c>
      <c r="C700" s="180">
        <f>AI71</f>
        <v>10405889.609999999</v>
      </c>
      <c r="D700" s="180">
        <f>(D615/D612)*AI76</f>
        <v>2304575.5599070857</v>
      </c>
      <c r="E700" s="180">
        <f>(E623/E612)*SUM(C700:D700)</f>
        <v>2667212.9245258486</v>
      </c>
      <c r="F700" s="180">
        <f>(F624/F612)*AI64</f>
        <v>12775.29671323587</v>
      </c>
      <c r="G700" s="180">
        <f>(G625/G612)*AI77</f>
        <v>1092461.6521748237</v>
      </c>
      <c r="H700" s="180">
        <f>(H628/H612)*AI60</f>
        <v>25148.675951166973</v>
      </c>
      <c r="I700" s="180">
        <f>(I629/I612)*AI78</f>
        <v>701343.14939366537</v>
      </c>
      <c r="J700" s="180">
        <f>(J630/J612)*AI79</f>
        <v>0</v>
      </c>
      <c r="K700" s="180">
        <f>(K644/K612)*AI75</f>
        <v>233539.54531287053</v>
      </c>
      <c r="L700" s="180">
        <f>(L647/L612)*AI80</f>
        <v>553037.12838269933</v>
      </c>
      <c r="M700" s="342">
        <f t="shared" si="22"/>
        <v>7590093.9299999997</v>
      </c>
      <c r="N700" s="198" t="s">
        <v>715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64094629.519999996</v>
      </c>
      <c r="D701" s="180">
        <f>(D615/D612)*AJ76</f>
        <v>0</v>
      </c>
      <c r="E701" s="180">
        <f>(E623/E612)*SUM(C701:D701)</f>
        <v>13449863.711769225</v>
      </c>
      <c r="F701" s="180">
        <f>(F624/F612)*AJ64</f>
        <v>33897.331992204607</v>
      </c>
      <c r="G701" s="180">
        <f>(G625/G612)*AJ77</f>
        <v>0</v>
      </c>
      <c r="H701" s="180">
        <f>(H628/H612)*AJ60</f>
        <v>140524.69197151824</v>
      </c>
      <c r="I701" s="180">
        <f>(I629/I612)*AJ78</f>
        <v>0</v>
      </c>
      <c r="J701" s="180">
        <f>(J630/J612)*AJ79</f>
        <v>0</v>
      </c>
      <c r="K701" s="180">
        <f>(K644/K612)*AJ75</f>
        <v>1081003.481898092</v>
      </c>
      <c r="L701" s="180">
        <f>(L647/L612)*AJ80</f>
        <v>155753.07651636165</v>
      </c>
      <c r="M701" s="342">
        <f t="shared" si="22"/>
        <v>14861042.289999999</v>
      </c>
      <c r="N701" s="198" t="s">
        <v>716</v>
      </c>
    </row>
    <row r="702" spans="1:14" ht="12.65" customHeight="1" x14ac:dyDescent="0.35">
      <c r="A702" s="196">
        <v>7310</v>
      </c>
      <c r="B702" s="198" t="s">
        <v>717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342">
        <f t="shared" si="22"/>
        <v>0</v>
      </c>
      <c r="N702" s="198" t="s">
        <v>718</v>
      </c>
    </row>
    <row r="703" spans="1:14" ht="12.65" customHeight="1" x14ac:dyDescent="0.35">
      <c r="A703" s="196">
        <v>7320</v>
      </c>
      <c r="B703" s="198" t="s">
        <v>719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342">
        <f t="shared" si="22"/>
        <v>0</v>
      </c>
      <c r="N703" s="198" t="s">
        <v>720</v>
      </c>
    </row>
    <row r="704" spans="1:14" ht="12.65" customHeight="1" x14ac:dyDescent="0.35">
      <c r="A704" s="196">
        <v>7330</v>
      </c>
      <c r="B704" s="198" t="s">
        <v>721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342">
        <f t="shared" si="22"/>
        <v>0</v>
      </c>
      <c r="N704" s="198" t="s">
        <v>722</v>
      </c>
    </row>
    <row r="705" spans="1:83" ht="12.65" customHeight="1" x14ac:dyDescent="0.35">
      <c r="A705" s="196">
        <v>7340</v>
      </c>
      <c r="B705" s="198" t="s">
        <v>723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342">
        <f t="shared" si="22"/>
        <v>0</v>
      </c>
      <c r="N705" s="198" t="s">
        <v>724</v>
      </c>
    </row>
    <row r="706" spans="1:83" ht="12.65" customHeight="1" x14ac:dyDescent="0.35">
      <c r="A706" s="196">
        <v>7350</v>
      </c>
      <c r="B706" s="198" t="s">
        <v>725</v>
      </c>
      <c r="C706" s="180">
        <f>AO71</f>
        <v>1786006.78</v>
      </c>
      <c r="D706" s="180">
        <f>(D615/D612)*AO76</f>
        <v>486572.87974124611</v>
      </c>
      <c r="E706" s="180">
        <f>(E623/E612)*SUM(C706:D706)</f>
        <v>476886.86129499984</v>
      </c>
      <c r="F706" s="180">
        <f>(F624/F612)*AO64</f>
        <v>1109.3521638106929</v>
      </c>
      <c r="G706" s="180">
        <f>(G625/G612)*AO77</f>
        <v>0</v>
      </c>
      <c r="H706" s="180">
        <f>(H628/H612)*AO60</f>
        <v>5022.5709537676248</v>
      </c>
      <c r="I706" s="180">
        <f>(I629/I612)*AO78</f>
        <v>148076.96559145549</v>
      </c>
      <c r="J706" s="180">
        <f>(J630/J612)*AO79</f>
        <v>0</v>
      </c>
      <c r="K706" s="180">
        <f>(K644/K612)*AO75</f>
        <v>72814.762453523566</v>
      </c>
      <c r="L706" s="180">
        <f>(L647/L612)*AO80</f>
        <v>133030.78586499867</v>
      </c>
      <c r="M706" s="342">
        <f t="shared" si="22"/>
        <v>1323514.18</v>
      </c>
      <c r="N706" s="198" t="s">
        <v>726</v>
      </c>
    </row>
    <row r="707" spans="1:83" ht="12.65" customHeight="1" x14ac:dyDescent="0.35">
      <c r="A707" s="196">
        <v>7380</v>
      </c>
      <c r="B707" s="198" t="s">
        <v>727</v>
      </c>
      <c r="C707" s="180">
        <f>AP71</f>
        <v>31234970.430000007</v>
      </c>
      <c r="D707" s="180">
        <f>(D615/D612)*AP76</f>
        <v>0</v>
      </c>
      <c r="E707" s="180">
        <f>(E623/E612)*SUM(C707:D707)</f>
        <v>6554466.3955589691</v>
      </c>
      <c r="F707" s="180">
        <f>(F624/F612)*AP64</f>
        <v>32303.89436664003</v>
      </c>
      <c r="G707" s="180">
        <f>(G625/G612)*AP77</f>
        <v>0</v>
      </c>
      <c r="H707" s="180">
        <f>(H628/H612)*AP60</f>
        <v>71749.980268854735</v>
      </c>
      <c r="I707" s="180">
        <f>(I629/I612)*AP78</f>
        <v>0</v>
      </c>
      <c r="J707" s="180">
        <f>(J630/J612)*AP79</f>
        <v>0</v>
      </c>
      <c r="K707" s="180">
        <f>(K644/K612)*AP75</f>
        <v>1049331.8875376196</v>
      </c>
      <c r="L707" s="180">
        <f>(L647/L612)*AP80</f>
        <v>237654.43844035277</v>
      </c>
      <c r="M707" s="342">
        <f t="shared" si="22"/>
        <v>7945506.5999999996</v>
      </c>
      <c r="N707" s="198" t="s">
        <v>728</v>
      </c>
    </row>
    <row r="708" spans="1:83" ht="12.65" customHeight="1" x14ac:dyDescent="0.35">
      <c r="A708" s="196">
        <v>7390</v>
      </c>
      <c r="B708" s="198" t="s">
        <v>729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342">
        <f t="shared" si="22"/>
        <v>0</v>
      </c>
      <c r="N708" s="198" t="s">
        <v>730</v>
      </c>
    </row>
    <row r="709" spans="1:83" ht="12.65" customHeight="1" x14ac:dyDescent="0.35">
      <c r="A709" s="196">
        <v>7400</v>
      </c>
      <c r="B709" s="198" t="s">
        <v>731</v>
      </c>
      <c r="C709" s="180">
        <f>AR71</f>
        <v>25190051.969999995</v>
      </c>
      <c r="D709" s="180">
        <f>(D615/D612)*AR76</f>
        <v>0</v>
      </c>
      <c r="E709" s="180">
        <f>(E623/E612)*SUM(C709:D709)</f>
        <v>5285977.443448117</v>
      </c>
      <c r="F709" s="180">
        <f>(F624/F612)*AR64</f>
        <v>12555.305647089963</v>
      </c>
      <c r="G709" s="180">
        <f>(G625/G612)*AR77</f>
        <v>0</v>
      </c>
      <c r="H709" s="180">
        <f>(H628/H612)*AR60</f>
        <v>74990.719046727667</v>
      </c>
      <c r="I709" s="180">
        <f>(I629/I612)*AR78</f>
        <v>0</v>
      </c>
      <c r="J709" s="180">
        <f>(J630/J612)*AR79</f>
        <v>0</v>
      </c>
      <c r="K709" s="180">
        <f>(K644/K612)*AR75</f>
        <v>703765.68392037798</v>
      </c>
      <c r="L709" s="180">
        <f>(L647/L612)*AR80</f>
        <v>1077663.951848832</v>
      </c>
      <c r="M709" s="342">
        <f t="shared" si="22"/>
        <v>7154953.0999999996</v>
      </c>
      <c r="N709" s="198" t="s">
        <v>732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342">
        <f t="shared" si="22"/>
        <v>0</v>
      </c>
      <c r="N710" s="198" t="s">
        <v>733</v>
      </c>
    </row>
    <row r="711" spans="1:83" ht="12.65" customHeight="1" x14ac:dyDescent="0.35">
      <c r="A711" s="196">
        <v>7420</v>
      </c>
      <c r="B711" s="198" t="s">
        <v>734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342">
        <f t="shared" si="22"/>
        <v>0</v>
      </c>
      <c r="N711" s="198" t="s">
        <v>735</v>
      </c>
    </row>
    <row r="712" spans="1:83" ht="12.65" customHeight="1" x14ac:dyDescent="0.35">
      <c r="A712" s="196">
        <v>7430</v>
      </c>
      <c r="B712" s="198" t="s">
        <v>736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342">
        <f t="shared" si="22"/>
        <v>0</v>
      </c>
      <c r="N712" s="198" t="s">
        <v>737</v>
      </c>
    </row>
    <row r="713" spans="1:83" ht="12.65" customHeight="1" x14ac:dyDescent="0.35">
      <c r="A713" s="196">
        <v>7490</v>
      </c>
      <c r="B713" s="198" t="s">
        <v>738</v>
      </c>
      <c r="C713" s="180">
        <f>AV71</f>
        <v>583621.01999999979</v>
      </c>
      <c r="D713" s="180">
        <f>(D615/D612)*AV76</f>
        <v>59816.833317256816</v>
      </c>
      <c r="E713" s="180">
        <f>(E623/E612)*SUM(C713:D713)</f>
        <v>135021.47526119999</v>
      </c>
      <c r="F713" s="180">
        <f>(F624/F612)*AV64</f>
        <v>234.85980379993362</v>
      </c>
      <c r="G713" s="180">
        <f>(G625/G612)*AV77</f>
        <v>35671.235661870087</v>
      </c>
      <c r="H713" s="180">
        <f>(H628/H612)*AV60</f>
        <v>2017.6533902571093</v>
      </c>
      <c r="I713" s="180">
        <f>(I629/I612)*AV78</f>
        <v>18203.840653058138</v>
      </c>
      <c r="J713" s="180">
        <f>(J630/J612)*AV79</f>
        <v>0</v>
      </c>
      <c r="K713" s="180">
        <f>(K644/K612)*AV75</f>
        <v>40943.697347213456</v>
      </c>
      <c r="L713" s="180">
        <f>(L647/L612)*AV80</f>
        <v>17993.504884554088</v>
      </c>
      <c r="M713" s="342">
        <f t="shared" si="22"/>
        <v>309903.09999999998</v>
      </c>
      <c r="N713" s="199" t="s">
        <v>739</v>
      </c>
    </row>
    <row r="715" spans="1:83" ht="12.65" customHeight="1" x14ac:dyDescent="0.35">
      <c r="C715" s="180">
        <f>SUM(C614:C647)+SUM(C668:C713)</f>
        <v>726470359.37999988</v>
      </c>
      <c r="D715" s="180">
        <f>SUM(D616:D647)+SUM(D668:D713)</f>
        <v>55563535.599999979</v>
      </c>
      <c r="E715" s="180">
        <f>SUM(E624:E647)+SUM(E668:E713)</f>
        <v>126004141.84276278</v>
      </c>
      <c r="F715" s="180">
        <f>SUM(F625:F648)+SUM(F668:F713)</f>
        <v>1152513.6385237433</v>
      </c>
      <c r="G715" s="180">
        <f>SUM(G626:G647)+SUM(G668:G713)</f>
        <v>11061129.13822501</v>
      </c>
      <c r="H715" s="180">
        <f>SUM(H629:H647)+SUM(H668:H713)</f>
        <v>1177445.293998898</v>
      </c>
      <c r="I715" s="180">
        <f>SUM(I630:I647)+SUM(I668:I713)</f>
        <v>14837600.301211895</v>
      </c>
      <c r="J715" s="180">
        <f>SUM(J631:J647)+SUM(J668:J713)</f>
        <v>0</v>
      </c>
      <c r="K715" s="180">
        <f>SUM(K668:K713)</f>
        <v>28055073.225243539</v>
      </c>
      <c r="L715" s="180">
        <f>SUM(L668:L713)</f>
        <v>12535062.264422135</v>
      </c>
      <c r="M715" s="180">
        <f>SUM(M668:M713)</f>
        <v>226635057.92000002</v>
      </c>
      <c r="N715" s="198" t="s">
        <v>740</v>
      </c>
    </row>
    <row r="716" spans="1:83" ht="12.65" customHeight="1" x14ac:dyDescent="0.35">
      <c r="C716" s="180">
        <f>CE71</f>
        <v>726470359.37999988</v>
      </c>
      <c r="D716" s="180">
        <f>D615</f>
        <v>55563535.599999994</v>
      </c>
      <c r="E716" s="180">
        <f>E623</f>
        <v>126004141.84276275</v>
      </c>
      <c r="F716" s="180">
        <f>F624</f>
        <v>1152513.638523743</v>
      </c>
      <c r="G716" s="180">
        <f>G625</f>
        <v>11061129.138225012</v>
      </c>
      <c r="H716" s="180">
        <f>H628</f>
        <v>1177445.293998898</v>
      </c>
      <c r="I716" s="180">
        <f>I629</f>
        <v>14837600.301211899</v>
      </c>
      <c r="J716" s="180">
        <f>J630</f>
        <v>0</v>
      </c>
      <c r="K716" s="180">
        <f>K644</f>
        <v>28055073.225243527</v>
      </c>
      <c r="L716" s="180">
        <f>L647</f>
        <v>12535062.26442213</v>
      </c>
      <c r="M716" s="180">
        <f>C648</f>
        <v>226635057.93000001</v>
      </c>
      <c r="N716" s="198" t="s">
        <v>741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742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743</v>
      </c>
      <c r="B721" s="203" t="s">
        <v>744</v>
      </c>
      <c r="C721" s="203" t="s">
        <v>745</v>
      </c>
      <c r="D721" s="203" t="s">
        <v>746</v>
      </c>
      <c r="E721" s="203" t="s">
        <v>747</v>
      </c>
      <c r="F721" s="203" t="s">
        <v>748</v>
      </c>
      <c r="G721" s="203" t="s">
        <v>749</v>
      </c>
      <c r="H721" s="203" t="s">
        <v>750</v>
      </c>
      <c r="I721" s="203" t="s">
        <v>751</v>
      </c>
      <c r="J721" s="203" t="s">
        <v>752</v>
      </c>
      <c r="K721" s="203" t="s">
        <v>753</v>
      </c>
      <c r="L721" s="203" t="s">
        <v>754</v>
      </c>
      <c r="M721" s="203" t="s">
        <v>755</v>
      </c>
      <c r="N721" s="203" t="s">
        <v>756</v>
      </c>
      <c r="O721" s="203" t="s">
        <v>757</v>
      </c>
      <c r="P721" s="203" t="s">
        <v>758</v>
      </c>
      <c r="Q721" s="203" t="s">
        <v>759</v>
      </c>
      <c r="R721" s="203" t="s">
        <v>760</v>
      </c>
      <c r="S721" s="203" t="s">
        <v>761</v>
      </c>
      <c r="T721" s="203" t="s">
        <v>762</v>
      </c>
      <c r="U721" s="203" t="s">
        <v>763</v>
      </c>
      <c r="V721" s="203" t="s">
        <v>764</v>
      </c>
      <c r="W721" s="203" t="s">
        <v>765</v>
      </c>
      <c r="X721" s="203" t="s">
        <v>766</v>
      </c>
      <c r="Y721" s="203" t="s">
        <v>767</v>
      </c>
      <c r="Z721" s="203" t="s">
        <v>768</v>
      </c>
      <c r="AA721" s="203" t="s">
        <v>769</v>
      </c>
      <c r="AB721" s="203" t="s">
        <v>770</v>
      </c>
      <c r="AC721" s="203" t="s">
        <v>771</v>
      </c>
      <c r="AD721" s="203" t="s">
        <v>772</v>
      </c>
      <c r="AE721" s="203" t="s">
        <v>773</v>
      </c>
      <c r="AF721" s="203" t="s">
        <v>774</v>
      </c>
      <c r="AG721" s="203" t="s">
        <v>775</v>
      </c>
      <c r="AH721" s="203" t="s">
        <v>776</v>
      </c>
      <c r="AI721" s="203" t="s">
        <v>777</v>
      </c>
      <c r="AJ721" s="203" t="s">
        <v>778</v>
      </c>
      <c r="AK721" s="203" t="s">
        <v>779</v>
      </c>
      <c r="AL721" s="203" t="s">
        <v>780</v>
      </c>
      <c r="AM721" s="203" t="s">
        <v>781</v>
      </c>
      <c r="AN721" s="203" t="s">
        <v>782</v>
      </c>
      <c r="AO721" s="203" t="s">
        <v>783</v>
      </c>
      <c r="AP721" s="203" t="s">
        <v>784</v>
      </c>
      <c r="AQ721" s="203" t="s">
        <v>785</v>
      </c>
      <c r="AR721" s="203" t="s">
        <v>786</v>
      </c>
      <c r="AS721" s="203" t="s">
        <v>787</v>
      </c>
      <c r="AT721" s="203" t="s">
        <v>788</v>
      </c>
      <c r="AU721" s="203" t="s">
        <v>789</v>
      </c>
      <c r="AV721" s="203" t="s">
        <v>790</v>
      </c>
      <c r="AW721" s="203" t="s">
        <v>791</v>
      </c>
      <c r="AX721" s="203" t="s">
        <v>792</v>
      </c>
      <c r="AY721" s="203" t="s">
        <v>793</v>
      </c>
      <c r="AZ721" s="203" t="s">
        <v>794</v>
      </c>
      <c r="BA721" s="203" t="s">
        <v>795</v>
      </c>
      <c r="BB721" s="203" t="s">
        <v>796</v>
      </c>
      <c r="BC721" s="203" t="s">
        <v>797</v>
      </c>
      <c r="BD721" s="203" t="s">
        <v>798</v>
      </c>
      <c r="BE721" s="203" t="s">
        <v>799</v>
      </c>
      <c r="BF721" s="203" t="s">
        <v>800</v>
      </c>
      <c r="BG721" s="203" t="s">
        <v>801</v>
      </c>
      <c r="BH721" s="203" t="s">
        <v>802</v>
      </c>
      <c r="BI721" s="203" t="s">
        <v>803</v>
      </c>
      <c r="BJ721" s="203" t="s">
        <v>804</v>
      </c>
      <c r="BK721" s="203" t="s">
        <v>805</v>
      </c>
      <c r="BL721" s="203" t="s">
        <v>806</v>
      </c>
      <c r="BM721" s="203" t="s">
        <v>807</v>
      </c>
      <c r="BN721" s="203" t="s">
        <v>808</v>
      </c>
      <c r="BO721" s="203" t="s">
        <v>809</v>
      </c>
      <c r="BP721" s="203" t="s">
        <v>810</v>
      </c>
      <c r="BQ721" s="203" t="s">
        <v>811</v>
      </c>
      <c r="BR721" s="203" t="s">
        <v>812</v>
      </c>
      <c r="BS721" s="203" t="s">
        <v>813</v>
      </c>
      <c r="BT721" s="203" t="s">
        <v>814</v>
      </c>
      <c r="BU721" s="203" t="s">
        <v>815</v>
      </c>
      <c r="BV721" s="203" t="s">
        <v>816</v>
      </c>
      <c r="BW721" s="203" t="s">
        <v>817</v>
      </c>
      <c r="BX721" s="203" t="s">
        <v>818</v>
      </c>
      <c r="BY721" s="203" t="s">
        <v>819</v>
      </c>
      <c r="BZ721" s="203" t="s">
        <v>820</v>
      </c>
      <c r="CA721" s="203" t="s">
        <v>821</v>
      </c>
      <c r="CB721" s="203" t="s">
        <v>822</v>
      </c>
      <c r="CC721" s="203" t="s">
        <v>823</v>
      </c>
      <c r="CD721" s="203" t="s">
        <v>1253</v>
      </c>
    </row>
    <row r="722" spans="1:84" s="201" customFormat="1" ht="12.65" customHeight="1" x14ac:dyDescent="0.35">
      <c r="A722" s="202" t="str">
        <f>RIGHT(C83,3)&amp;"*"&amp;RIGHT(C82,4)&amp;"*"&amp;"A"</f>
        <v>170*2021*A</v>
      </c>
      <c r="B722" s="343">
        <f>ROUND(C165,2)</f>
        <v>19460762.289999999</v>
      </c>
      <c r="C722" s="343">
        <f>ROUND(C166,2)</f>
        <v>338194.08</v>
      </c>
      <c r="D722" s="343">
        <f>ROUND(C167,2)</f>
        <v>1804972.26</v>
      </c>
      <c r="E722" s="343">
        <f>ROUND(C168,2)</f>
        <v>32784781.59</v>
      </c>
      <c r="F722" s="343">
        <f>ROUND(C169,2)</f>
        <v>235627.63</v>
      </c>
      <c r="G722" s="343">
        <f>ROUND(C170,2)</f>
        <v>18916792.57</v>
      </c>
      <c r="H722" s="343">
        <f>ROUND(C171+C172,2)</f>
        <v>1803206.3</v>
      </c>
      <c r="I722" s="343">
        <f>ROUND(C175,2)</f>
        <v>10740696.039999999</v>
      </c>
      <c r="J722" s="343">
        <f>ROUND(C176,2)</f>
        <v>2890678.38</v>
      </c>
      <c r="K722" s="343">
        <f>ROUND(C179,2)</f>
        <v>4517842.92</v>
      </c>
      <c r="L722" s="343">
        <f>ROUND(C180,2)</f>
        <v>1384583.44</v>
      </c>
      <c r="M722" s="343">
        <f>ROUND(C183,2)</f>
        <v>358694.40000000002</v>
      </c>
      <c r="N722" s="343">
        <f>ROUND(C184,2)</f>
        <v>19492019.27</v>
      </c>
      <c r="O722" s="343">
        <f>ROUND(C185,2)</f>
        <v>0</v>
      </c>
      <c r="P722" s="343">
        <f>ROUND(C188,2)</f>
        <v>0</v>
      </c>
      <c r="Q722" s="343">
        <f>ROUND(C189,2)</f>
        <v>688277.89</v>
      </c>
      <c r="R722" s="343">
        <f>ROUND(B195,2)</f>
        <v>41708755.039999999</v>
      </c>
      <c r="S722" s="343">
        <f>ROUND(C195,2)</f>
        <v>0</v>
      </c>
      <c r="T722" s="343">
        <f>ROUND(D195,2)</f>
        <v>331366.90999999997</v>
      </c>
      <c r="U722" s="343">
        <f>ROUND(B196,2)</f>
        <v>6837782.6799999997</v>
      </c>
      <c r="V722" s="343">
        <f>ROUND(C196,2)</f>
        <v>0</v>
      </c>
      <c r="W722" s="343">
        <f>ROUND(D196,2)</f>
        <v>0</v>
      </c>
      <c r="X722" s="343">
        <f>ROUND(B197,2)</f>
        <v>292560777.5</v>
      </c>
      <c r="Y722" s="343">
        <f>ROUND(C197,2)</f>
        <v>2572983.86</v>
      </c>
      <c r="Z722" s="343">
        <f>ROUND(D197,2)</f>
        <v>0</v>
      </c>
      <c r="AA722" s="343">
        <f>ROUND(B198,2)</f>
        <v>0</v>
      </c>
      <c r="AB722" s="343">
        <f>ROUND(C198,2)</f>
        <v>0</v>
      </c>
      <c r="AC722" s="343">
        <f>ROUND(D198,2)</f>
        <v>0</v>
      </c>
      <c r="AD722" s="343">
        <f>ROUND(B199,2)</f>
        <v>46136028.649999999</v>
      </c>
      <c r="AE722" s="343">
        <f>ROUND(C199,2)</f>
        <v>7019776.6799999997</v>
      </c>
      <c r="AF722" s="343">
        <f>ROUND(D199,2)</f>
        <v>0</v>
      </c>
      <c r="AG722" s="343">
        <f>ROUND(B200,2)</f>
        <v>202555232.69999999</v>
      </c>
      <c r="AH722" s="343">
        <f>ROUND(C200,2)</f>
        <v>26029469.350000001</v>
      </c>
      <c r="AI722" s="343">
        <f>ROUND(D200,2)</f>
        <v>5632875.1100000003</v>
      </c>
      <c r="AJ722" s="343">
        <f>ROUND(B201,2)</f>
        <v>0</v>
      </c>
      <c r="AK722" s="343">
        <f>ROUND(C201,2)</f>
        <v>0</v>
      </c>
      <c r="AL722" s="343">
        <f>ROUND(D201,2)</f>
        <v>0</v>
      </c>
      <c r="AM722" s="343">
        <f>ROUND(B202,2)</f>
        <v>17580993.91</v>
      </c>
      <c r="AN722" s="343">
        <f>ROUND(C202,2)</f>
        <v>121829.43</v>
      </c>
      <c r="AO722" s="343">
        <f>ROUND(D202,2)</f>
        <v>0</v>
      </c>
      <c r="AP722" s="343">
        <f>ROUND(B203,2)</f>
        <v>2129535.46</v>
      </c>
      <c r="AQ722" s="343">
        <f>ROUND(C203,2)</f>
        <v>3456273.13</v>
      </c>
      <c r="AR722" s="343">
        <f>ROUND(D203,2)</f>
        <v>0</v>
      </c>
      <c r="AS722" s="276"/>
      <c r="AT722" s="276"/>
      <c r="AU722" s="276"/>
      <c r="AV722" s="343">
        <f>ROUND(B209,2)</f>
        <v>5945739.0499999998</v>
      </c>
      <c r="AW722" s="343">
        <f>ROUND(C209,2)</f>
        <v>198713</v>
      </c>
      <c r="AX722" s="343">
        <f>ROUND(D209,2)</f>
        <v>0</v>
      </c>
      <c r="AY722" s="343">
        <f>ROUND(B210,2)</f>
        <v>170831642.78</v>
      </c>
      <c r="AZ722" s="343">
        <f>ROUND(C210,2)</f>
        <v>9128166</v>
      </c>
      <c r="BA722" s="343">
        <f>ROUND(D210,2)</f>
        <v>0</v>
      </c>
      <c r="BB722" s="343">
        <f>ROUND(B211,2)</f>
        <v>0</v>
      </c>
      <c r="BC722" s="343">
        <f>ROUND(C211,2)</f>
        <v>0</v>
      </c>
      <c r="BD722" s="343">
        <f>ROUND(D211,2)</f>
        <v>0</v>
      </c>
      <c r="BE722" s="343">
        <f>ROUND(B212,2)</f>
        <v>28296655.600000001</v>
      </c>
      <c r="BF722" s="343">
        <f>ROUND(C212,2)</f>
        <v>2188967</v>
      </c>
      <c r="BG722" s="343">
        <f>ROUND(D212,2)</f>
        <v>0</v>
      </c>
      <c r="BH722" s="343">
        <f>ROUND(B213,2)</f>
        <v>166017241.38999999</v>
      </c>
      <c r="BI722" s="343">
        <f>ROUND(C213,2)</f>
        <v>13815479</v>
      </c>
      <c r="BJ722" s="343">
        <f>ROUND(D213,2)</f>
        <v>3041580.92</v>
      </c>
      <c r="BK722" s="343">
        <f>ROUND(B214,2)</f>
        <v>0</v>
      </c>
      <c r="BL722" s="343">
        <f>ROUND(C214,2)</f>
        <v>0</v>
      </c>
      <c r="BM722" s="343">
        <f>ROUND(D214,2)</f>
        <v>0</v>
      </c>
      <c r="BN722" s="343">
        <f>ROUND(B215,2)</f>
        <v>5638606.0599999996</v>
      </c>
      <c r="BO722" s="343">
        <f>ROUND(C215,2)</f>
        <v>846869</v>
      </c>
      <c r="BP722" s="343">
        <f>ROUND(D215,2)</f>
        <v>0</v>
      </c>
      <c r="BQ722" s="343">
        <f>ROUND(B216,2)</f>
        <v>0</v>
      </c>
      <c r="BR722" s="343">
        <f>ROUND(C216,2)</f>
        <v>0</v>
      </c>
      <c r="BS722" s="343">
        <f>ROUND(D216,2)</f>
        <v>0</v>
      </c>
      <c r="BT722" s="343">
        <f>ROUND(C223,2)</f>
        <v>880776795.42999995</v>
      </c>
      <c r="BU722" s="343">
        <f>ROUND(C224,2)</f>
        <v>356992942.19999999</v>
      </c>
      <c r="BV722" s="343">
        <f>ROUND(C225,2)</f>
        <v>11791309.609999999</v>
      </c>
      <c r="BW722" s="343">
        <f>ROUND(C226,2)</f>
        <v>55345002.880000003</v>
      </c>
      <c r="BX722" s="343">
        <f>ROUND(C227,2)</f>
        <v>273402427.25</v>
      </c>
      <c r="BY722" s="343">
        <f>ROUND(C228,2)</f>
        <v>14812412.970000001</v>
      </c>
      <c r="BZ722" s="343">
        <f>ROUND(C231,2)</f>
        <v>23513</v>
      </c>
      <c r="CA722" s="343">
        <f>ROUND(C233,2)</f>
        <v>14089215.960000001</v>
      </c>
      <c r="CB722" s="343">
        <f>ROUND(C234,2)</f>
        <v>24388401.239999998</v>
      </c>
      <c r="CC722" s="343">
        <f>ROUND(C238+C239,2)</f>
        <v>966223.17</v>
      </c>
      <c r="CD722" s="276">
        <f>D221</f>
        <v>23017541.300000001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743</v>
      </c>
      <c r="B725" s="203" t="s">
        <v>824</v>
      </c>
      <c r="C725" s="203" t="s">
        <v>825</v>
      </c>
      <c r="D725" s="203" t="s">
        <v>826</v>
      </c>
      <c r="E725" s="203" t="s">
        <v>827</v>
      </c>
      <c r="F725" s="203" t="s">
        <v>828</v>
      </c>
      <c r="G725" s="203" t="s">
        <v>829</v>
      </c>
      <c r="H725" s="203" t="s">
        <v>830</v>
      </c>
      <c r="I725" s="203" t="s">
        <v>831</v>
      </c>
      <c r="J725" s="203" t="s">
        <v>832</v>
      </c>
      <c r="K725" s="203" t="s">
        <v>833</v>
      </c>
      <c r="L725" s="203" t="s">
        <v>834</v>
      </c>
      <c r="M725" s="203" t="s">
        <v>835</v>
      </c>
      <c r="N725" s="203" t="s">
        <v>836</v>
      </c>
      <c r="O725" s="203" t="s">
        <v>837</v>
      </c>
      <c r="P725" s="203" t="s">
        <v>838</v>
      </c>
      <c r="Q725" s="203" t="s">
        <v>839</v>
      </c>
      <c r="R725" s="203" t="s">
        <v>840</v>
      </c>
      <c r="S725" s="203" t="s">
        <v>841</v>
      </c>
      <c r="T725" s="203" t="s">
        <v>842</v>
      </c>
      <c r="U725" s="203" t="s">
        <v>843</v>
      </c>
      <c r="V725" s="203" t="s">
        <v>844</v>
      </c>
      <c r="W725" s="203" t="s">
        <v>845</v>
      </c>
      <c r="X725" s="203" t="s">
        <v>846</v>
      </c>
      <c r="Y725" s="203" t="s">
        <v>847</v>
      </c>
      <c r="Z725" s="203" t="s">
        <v>848</v>
      </c>
      <c r="AA725" s="203" t="s">
        <v>849</v>
      </c>
      <c r="AB725" s="203" t="s">
        <v>850</v>
      </c>
      <c r="AC725" s="203" t="s">
        <v>851</v>
      </c>
      <c r="AD725" s="203" t="s">
        <v>852</v>
      </c>
      <c r="AE725" s="203" t="s">
        <v>853</v>
      </c>
      <c r="AF725" s="203" t="s">
        <v>854</v>
      </c>
      <c r="AG725" s="203" t="s">
        <v>855</v>
      </c>
      <c r="AH725" s="203" t="s">
        <v>856</v>
      </c>
      <c r="AI725" s="203" t="s">
        <v>857</v>
      </c>
      <c r="AJ725" s="203" t="s">
        <v>858</v>
      </c>
      <c r="AK725" s="203" t="s">
        <v>859</v>
      </c>
      <c r="AL725" s="203" t="s">
        <v>860</v>
      </c>
      <c r="AM725" s="203" t="s">
        <v>861</v>
      </c>
      <c r="AN725" s="203" t="s">
        <v>862</v>
      </c>
      <c r="AO725" s="203" t="s">
        <v>863</v>
      </c>
      <c r="AP725" s="203" t="s">
        <v>864</v>
      </c>
      <c r="AQ725" s="203" t="s">
        <v>865</v>
      </c>
      <c r="AR725" s="203" t="s">
        <v>866</v>
      </c>
      <c r="AS725" s="203" t="s">
        <v>867</v>
      </c>
      <c r="AT725" s="203" t="s">
        <v>868</v>
      </c>
      <c r="AU725" s="203" t="s">
        <v>869</v>
      </c>
      <c r="AV725" s="203" t="s">
        <v>870</v>
      </c>
      <c r="AW725" s="203" t="s">
        <v>871</v>
      </c>
      <c r="AX725" s="203" t="s">
        <v>872</v>
      </c>
      <c r="AY725" s="203" t="s">
        <v>873</v>
      </c>
      <c r="AZ725" s="203" t="s">
        <v>874</v>
      </c>
      <c r="BA725" s="203" t="s">
        <v>875</v>
      </c>
      <c r="BB725" s="203" t="s">
        <v>876</v>
      </c>
      <c r="BC725" s="203" t="s">
        <v>877</v>
      </c>
      <c r="BD725" s="203" t="s">
        <v>878</v>
      </c>
      <c r="BE725" s="203" t="s">
        <v>879</v>
      </c>
      <c r="BF725" s="203" t="s">
        <v>880</v>
      </c>
      <c r="BG725" s="203" t="s">
        <v>881</v>
      </c>
      <c r="BH725" s="203" t="s">
        <v>882</v>
      </c>
      <c r="BI725" s="203" t="s">
        <v>883</v>
      </c>
      <c r="BJ725" s="203" t="s">
        <v>884</v>
      </c>
      <c r="BK725" s="203" t="s">
        <v>885</v>
      </c>
      <c r="BL725" s="203" t="s">
        <v>886</v>
      </c>
      <c r="BM725" s="203" t="s">
        <v>887</v>
      </c>
      <c r="BN725" s="203" t="s">
        <v>888</v>
      </c>
      <c r="BO725" s="203" t="s">
        <v>889</v>
      </c>
      <c r="BP725" s="203" t="s">
        <v>890</v>
      </c>
      <c r="BQ725" s="203" t="s">
        <v>891</v>
      </c>
      <c r="BR725" s="203" t="s">
        <v>892</v>
      </c>
    </row>
    <row r="726" spans="1:84" s="201" customFormat="1" ht="12.65" customHeight="1" x14ac:dyDescent="0.35">
      <c r="A726" s="202" t="str">
        <f>RIGHT(C83,3)&amp;"*"&amp;RIGHT(C82,4)&amp;"*"&amp;"A"</f>
        <v>170*2021*A</v>
      </c>
      <c r="B726" s="343">
        <f>ROUND(C111,2)</f>
        <v>17033</v>
      </c>
      <c r="C726" s="343">
        <f>ROUND(C112,2)</f>
        <v>0</v>
      </c>
      <c r="D726" s="343">
        <f>ROUND(C113,2)</f>
        <v>0</v>
      </c>
      <c r="E726" s="343">
        <f>ROUND(C114,2)</f>
        <v>1798</v>
      </c>
      <c r="F726" s="343">
        <f>ROUND(D111,2)</f>
        <v>86840</v>
      </c>
      <c r="G726" s="343">
        <f>ROUND(D112,2)</f>
        <v>0</v>
      </c>
      <c r="H726" s="343">
        <f>ROUND(D113,2)</f>
        <v>0</v>
      </c>
      <c r="I726" s="343">
        <f>ROUND(D114,2)</f>
        <v>2704</v>
      </c>
      <c r="J726" s="343">
        <f>ROUND(C116,2)</f>
        <v>74</v>
      </c>
      <c r="K726" s="343">
        <f>ROUND(C117,2)</f>
        <v>32</v>
      </c>
      <c r="L726" s="343">
        <f>ROUND(C118,2)</f>
        <v>269</v>
      </c>
      <c r="M726" s="343">
        <f>ROUND(C119,2)</f>
        <v>8</v>
      </c>
      <c r="N726" s="343">
        <f>ROUND(C120,2)</f>
        <v>32</v>
      </c>
      <c r="O726" s="343">
        <f>ROUND(C121,2)</f>
        <v>14</v>
      </c>
      <c r="P726" s="343">
        <f>ROUND(C122,2)</f>
        <v>0</v>
      </c>
      <c r="Q726" s="343">
        <f>ROUND(C123,2)</f>
        <v>0</v>
      </c>
      <c r="R726" s="343">
        <f>ROUND(C124,2)</f>
        <v>0</v>
      </c>
      <c r="S726" s="343">
        <f>ROUND(C125,2)</f>
        <v>0</v>
      </c>
      <c r="T726" s="276"/>
      <c r="U726" s="343">
        <f>ROUND(C126,2)</f>
        <v>0</v>
      </c>
      <c r="V726" s="343">
        <f>ROUND(C128,2)</f>
        <v>450</v>
      </c>
      <c r="W726" s="343">
        <f>ROUND(C129,2)</f>
        <v>40</v>
      </c>
      <c r="X726" s="343">
        <f>ROUND(B138,2)</f>
        <v>8726</v>
      </c>
      <c r="Y726" s="343">
        <f>ROUND(B139,2)</f>
        <v>46706</v>
      </c>
      <c r="Z726" s="343">
        <f>ROUND(B140,2)</f>
        <v>58372</v>
      </c>
      <c r="AA726" s="343">
        <f>ROUND(B141,2)</f>
        <v>625918113</v>
      </c>
      <c r="AB726" s="343">
        <f>ROUND(B142,2)</f>
        <v>545652649</v>
      </c>
      <c r="AC726" s="343">
        <f>ROUND(C138,2)</f>
        <v>3507</v>
      </c>
      <c r="AD726" s="343">
        <f>ROUND(C139,2)</f>
        <v>18241</v>
      </c>
      <c r="AE726" s="343">
        <f>ROUND(C140,2)</f>
        <v>40148</v>
      </c>
      <c r="AF726" s="343">
        <f>ROUND(C141,2)</f>
        <v>225211534</v>
      </c>
      <c r="AG726" s="343">
        <f>ROUND(C142,2)</f>
        <v>242195409</v>
      </c>
      <c r="AH726" s="343">
        <f>ROUND(D138,2)</f>
        <v>4800</v>
      </c>
      <c r="AI726" s="343">
        <f>ROUND(D139,2)</f>
        <v>21893</v>
      </c>
      <c r="AJ726" s="343">
        <f>ROUND(D140,2)</f>
        <v>57648</v>
      </c>
      <c r="AK726" s="343">
        <f>ROUND(D141,2)</f>
        <v>314966744</v>
      </c>
      <c r="AL726" s="343">
        <f>ROUND(D142,2)</f>
        <v>385973806</v>
      </c>
      <c r="AM726" s="343">
        <f>ROUND(B144,2)</f>
        <v>0</v>
      </c>
      <c r="AN726" s="343">
        <f>ROUND(B145,2)</f>
        <v>0</v>
      </c>
      <c r="AO726" s="343">
        <f>ROUND(B146,2)</f>
        <v>0</v>
      </c>
      <c r="AP726" s="343">
        <f>ROUND(B147,2)</f>
        <v>0</v>
      </c>
      <c r="AQ726" s="343">
        <f>ROUND(B148,2)</f>
        <v>0</v>
      </c>
      <c r="AR726" s="343">
        <f>ROUND(C144,2)</f>
        <v>0</v>
      </c>
      <c r="AS726" s="343">
        <f>ROUND(C145,2)</f>
        <v>0</v>
      </c>
      <c r="AT726" s="343">
        <f>ROUND(C146,2)</f>
        <v>0</v>
      </c>
      <c r="AU726" s="343">
        <f>ROUND(C147,2)</f>
        <v>0</v>
      </c>
      <c r="AV726" s="343">
        <f>ROUND(C148,2)</f>
        <v>0</v>
      </c>
      <c r="AW726" s="343">
        <f>ROUND(D144,2)</f>
        <v>0</v>
      </c>
      <c r="AX726" s="343">
        <f>ROUND(D145,2)</f>
        <v>0</v>
      </c>
      <c r="AY726" s="343">
        <f>ROUND(D146,2)</f>
        <v>0</v>
      </c>
      <c r="AZ726" s="343">
        <f>ROUND(D147,2)</f>
        <v>0</v>
      </c>
      <c r="BA726" s="343">
        <f>ROUND(D148,2)</f>
        <v>0</v>
      </c>
      <c r="BB726" s="343">
        <f>ROUND(B150,2)</f>
        <v>0</v>
      </c>
      <c r="BC726" s="343">
        <f>ROUND(B151,2)</f>
        <v>0</v>
      </c>
      <c r="BD726" s="343">
        <f>ROUND(B152,2)</f>
        <v>0</v>
      </c>
      <c r="BE726" s="343">
        <f>ROUND(B153,2)</f>
        <v>0</v>
      </c>
      <c r="BF726" s="343">
        <f>ROUND(B154,2)</f>
        <v>0</v>
      </c>
      <c r="BG726" s="343">
        <f>ROUND(C150,2)</f>
        <v>0</v>
      </c>
      <c r="BH726" s="343">
        <f>ROUND(C151,2)</f>
        <v>0</v>
      </c>
      <c r="BI726" s="343">
        <f>ROUND(C152,2)</f>
        <v>0</v>
      </c>
      <c r="BJ726" s="343">
        <f>ROUND(C153,2)</f>
        <v>0</v>
      </c>
      <c r="BK726" s="343">
        <f>ROUND(C154,2)</f>
        <v>0</v>
      </c>
      <c r="BL726" s="343">
        <f>ROUND(D150,2)</f>
        <v>0</v>
      </c>
      <c r="BM726" s="343">
        <f>ROUND(D151,2)</f>
        <v>0</v>
      </c>
      <c r="BN726" s="343">
        <f>ROUND(D152,2)</f>
        <v>0</v>
      </c>
      <c r="BO726" s="343">
        <f>ROUND(D153,2)</f>
        <v>0</v>
      </c>
      <c r="BP726" s="343">
        <f>ROUND(D154,2)</f>
        <v>0</v>
      </c>
      <c r="BQ726" s="343">
        <f>ROUND(B157,2)</f>
        <v>107009681</v>
      </c>
      <c r="BR726" s="343">
        <f>ROUND(C157,2)</f>
        <v>66333880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893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743</v>
      </c>
      <c r="B729" s="203" t="s">
        <v>894</v>
      </c>
      <c r="C729" s="203" t="s">
        <v>895</v>
      </c>
      <c r="D729" s="203" t="s">
        <v>896</v>
      </c>
      <c r="E729" s="203" t="s">
        <v>897</v>
      </c>
      <c r="F729" s="203" t="s">
        <v>898</v>
      </c>
      <c r="G729" s="203" t="s">
        <v>899</v>
      </c>
      <c r="H729" s="203" t="s">
        <v>900</v>
      </c>
      <c r="I729" s="203" t="s">
        <v>901</v>
      </c>
      <c r="J729" s="203" t="s">
        <v>902</v>
      </c>
      <c r="K729" s="203" t="s">
        <v>903</v>
      </c>
      <c r="L729" s="203" t="s">
        <v>904</v>
      </c>
      <c r="M729" s="203" t="s">
        <v>905</v>
      </c>
      <c r="N729" s="203" t="s">
        <v>906</v>
      </c>
      <c r="O729" s="203" t="s">
        <v>907</v>
      </c>
      <c r="P729" s="203" t="s">
        <v>908</v>
      </c>
      <c r="Q729" s="203" t="s">
        <v>909</v>
      </c>
      <c r="R729" s="203" t="s">
        <v>910</v>
      </c>
      <c r="S729" s="203" t="s">
        <v>911</v>
      </c>
      <c r="T729" s="203" t="s">
        <v>912</v>
      </c>
      <c r="U729" s="203" t="s">
        <v>913</v>
      </c>
      <c r="V729" s="203" t="s">
        <v>914</v>
      </c>
      <c r="W729" s="203" t="s">
        <v>915</v>
      </c>
      <c r="X729" s="203" t="s">
        <v>916</v>
      </c>
      <c r="Y729" s="203" t="s">
        <v>917</v>
      </c>
      <c r="Z729" s="203" t="s">
        <v>918</v>
      </c>
      <c r="AA729" s="203" t="s">
        <v>919</v>
      </c>
      <c r="AB729" s="203" t="s">
        <v>920</v>
      </c>
      <c r="AC729" s="203" t="s">
        <v>921</v>
      </c>
      <c r="AD729" s="203" t="s">
        <v>922</v>
      </c>
      <c r="AE729" s="203" t="s">
        <v>923</v>
      </c>
      <c r="AF729" s="203" t="s">
        <v>924</v>
      </c>
      <c r="AG729" s="203" t="s">
        <v>925</v>
      </c>
      <c r="AH729" s="203" t="s">
        <v>926</v>
      </c>
      <c r="AI729" s="203" t="s">
        <v>927</v>
      </c>
      <c r="AJ729" s="203" t="s">
        <v>928</v>
      </c>
      <c r="AK729" s="203" t="s">
        <v>929</v>
      </c>
      <c r="AL729" s="203" t="s">
        <v>930</v>
      </c>
      <c r="AM729" s="203" t="s">
        <v>931</v>
      </c>
      <c r="AN729" s="203" t="s">
        <v>932</v>
      </c>
      <c r="AO729" s="203" t="s">
        <v>933</v>
      </c>
      <c r="AP729" s="203" t="s">
        <v>934</v>
      </c>
      <c r="AQ729" s="203" t="s">
        <v>935</v>
      </c>
      <c r="AR729" s="203" t="s">
        <v>936</v>
      </c>
      <c r="AS729" s="203" t="s">
        <v>937</v>
      </c>
      <c r="AT729" s="203" t="s">
        <v>938</v>
      </c>
      <c r="AU729" s="203" t="s">
        <v>939</v>
      </c>
      <c r="AV729" s="203" t="s">
        <v>940</v>
      </c>
      <c r="AW729" s="203" t="s">
        <v>941</v>
      </c>
      <c r="AX729" s="203" t="s">
        <v>942</v>
      </c>
      <c r="AY729" s="203" t="s">
        <v>943</v>
      </c>
      <c r="AZ729" s="203" t="s">
        <v>944</v>
      </c>
      <c r="BA729" s="203" t="s">
        <v>945</v>
      </c>
      <c r="BB729" s="203" t="s">
        <v>946</v>
      </c>
      <c r="BC729" s="203" t="s">
        <v>947</v>
      </c>
      <c r="BD729" s="203" t="s">
        <v>948</v>
      </c>
      <c r="BE729" s="203" t="s">
        <v>949</v>
      </c>
      <c r="BF729" s="203" t="s">
        <v>950</v>
      </c>
      <c r="BG729" s="203" t="s">
        <v>951</v>
      </c>
      <c r="BH729" s="203" t="s">
        <v>952</v>
      </c>
      <c r="BI729" s="203" t="s">
        <v>953</v>
      </c>
      <c r="BJ729" s="203" t="s">
        <v>954</v>
      </c>
      <c r="BK729" s="203" t="s">
        <v>955</v>
      </c>
      <c r="BL729" s="203" t="s">
        <v>956</v>
      </c>
      <c r="BM729" s="203" t="s">
        <v>957</v>
      </c>
      <c r="BN729" s="203" t="s">
        <v>958</v>
      </c>
      <c r="BO729" s="203" t="s">
        <v>959</v>
      </c>
      <c r="BP729" s="203" t="s">
        <v>960</v>
      </c>
      <c r="BQ729" s="203" t="s">
        <v>961</v>
      </c>
      <c r="BR729" s="203" t="s">
        <v>962</v>
      </c>
      <c r="BS729" s="203" t="s">
        <v>963</v>
      </c>
      <c r="BT729" s="203" t="s">
        <v>964</v>
      </c>
      <c r="BU729" s="203" t="s">
        <v>965</v>
      </c>
      <c r="BV729" s="203" t="s">
        <v>966</v>
      </c>
      <c r="BW729" s="203" t="s">
        <v>967</v>
      </c>
      <c r="BX729" s="203" t="s">
        <v>968</v>
      </c>
      <c r="BY729" s="203" t="s">
        <v>969</v>
      </c>
      <c r="BZ729" s="203" t="s">
        <v>970</v>
      </c>
      <c r="CA729" s="203" t="s">
        <v>971</v>
      </c>
      <c r="CB729" s="203" t="s">
        <v>972</v>
      </c>
      <c r="CC729" s="203" t="s">
        <v>973</v>
      </c>
      <c r="CD729" s="203" t="s">
        <v>974</v>
      </c>
      <c r="CE729" s="203" t="s">
        <v>975</v>
      </c>
      <c r="CF729" s="203" t="s">
        <v>976</v>
      </c>
    </row>
    <row r="730" spans="1:84" s="201" customFormat="1" ht="12.65" customHeight="1" x14ac:dyDescent="0.35">
      <c r="A730" s="202" t="str">
        <f>RIGHT(C83,3)&amp;"*"&amp;RIGHT(C82,4)&amp;"*"&amp;"A"</f>
        <v>170*2021*A</v>
      </c>
      <c r="B730" s="343">
        <f>ROUND(C250,2)</f>
        <v>0</v>
      </c>
      <c r="C730" s="343">
        <f>ROUND(C251,2)</f>
        <v>0</v>
      </c>
      <c r="D730" s="343">
        <f>ROUND(C252,2)</f>
        <v>320995168</v>
      </c>
      <c r="E730" s="343">
        <f>ROUND(C253,2)</f>
        <v>235737911</v>
      </c>
      <c r="F730" s="343">
        <f>ROUND(C254,2)</f>
        <v>1333788</v>
      </c>
      <c r="G730" s="343">
        <f>ROUND(C255,2)</f>
        <v>0</v>
      </c>
      <c r="H730" s="343">
        <f>ROUND(C256,2)</f>
        <v>0</v>
      </c>
      <c r="I730" s="343">
        <f>ROUND(C257,2)</f>
        <v>0</v>
      </c>
      <c r="J730" s="343">
        <f>ROUND(C258,2)</f>
        <v>0</v>
      </c>
      <c r="K730" s="343">
        <f>ROUND(C259,2)</f>
        <v>0</v>
      </c>
      <c r="L730" s="343">
        <f>ROUND(C262,2)</f>
        <v>0</v>
      </c>
      <c r="M730" s="343">
        <f>ROUND(C263,2)</f>
        <v>0</v>
      </c>
      <c r="N730" s="343">
        <f>ROUND(C264,2)</f>
        <v>0</v>
      </c>
      <c r="O730" s="343">
        <f>ROUND(C267,2)</f>
        <v>41377388</v>
      </c>
      <c r="P730" s="343">
        <f>ROUND(C268,2)</f>
        <v>6837783</v>
      </c>
      <c r="Q730" s="343">
        <f>ROUND(C269,2)</f>
        <v>295133761</v>
      </c>
      <c r="R730" s="343">
        <f>ROUND(C270,2)</f>
        <v>0</v>
      </c>
      <c r="S730" s="343">
        <f>ROUND(C271,2)</f>
        <v>53155805</v>
      </c>
      <c r="T730" s="343">
        <f>ROUND(C272,2)</f>
        <v>222951827</v>
      </c>
      <c r="U730" s="343">
        <f>ROUND(C273,2)</f>
        <v>17702823</v>
      </c>
      <c r="V730" s="343">
        <f>ROUND(C274,2)</f>
        <v>5585809</v>
      </c>
      <c r="W730" s="343">
        <f>ROUND(C275,2)</f>
        <v>0</v>
      </c>
      <c r="X730" s="343">
        <f>ROUND(C276,2)</f>
        <v>399866498</v>
      </c>
      <c r="Y730" s="343">
        <f>ROUND(C279,2)</f>
        <v>0</v>
      </c>
      <c r="Z730" s="343">
        <f>ROUND(C280,2)</f>
        <v>0</v>
      </c>
      <c r="AA730" s="343">
        <f>ROUND(C281,2)</f>
        <v>0</v>
      </c>
      <c r="AB730" s="343">
        <f>ROUND(C282,2)</f>
        <v>32201386</v>
      </c>
      <c r="AC730" s="343">
        <f>ROUND(C286,2)</f>
        <v>0</v>
      </c>
      <c r="AD730" s="343">
        <f>ROUND(C287,2)</f>
        <v>0</v>
      </c>
      <c r="AE730" s="343">
        <f>ROUND(C288,2)</f>
        <v>0</v>
      </c>
      <c r="AF730" s="343">
        <f>ROUND(C289,2)</f>
        <v>0</v>
      </c>
      <c r="AG730" s="343">
        <f>ROUND(C304,2)</f>
        <v>0</v>
      </c>
      <c r="AH730" s="343">
        <f>ROUND(C305,2)</f>
        <v>0</v>
      </c>
      <c r="AI730" s="343">
        <f>ROUND(C306,2)</f>
        <v>0</v>
      </c>
      <c r="AJ730" s="343">
        <f>ROUND(C307,2)</f>
        <v>0</v>
      </c>
      <c r="AK730" s="343">
        <f>ROUND(C308,2)</f>
        <v>62731927</v>
      </c>
      <c r="AL730" s="343">
        <f>ROUND(C309,2)</f>
        <v>140090</v>
      </c>
      <c r="AM730" s="343">
        <f>ROUND(C310,2)</f>
        <v>0</v>
      </c>
      <c r="AN730" s="343">
        <f>ROUND(C311,2)</f>
        <v>0</v>
      </c>
      <c r="AO730" s="343">
        <f>ROUND(C312,2)</f>
        <v>0</v>
      </c>
      <c r="AP730" s="343">
        <f>ROUND(C313,2)</f>
        <v>0</v>
      </c>
      <c r="AQ730" s="343">
        <f>ROUND(C316,2)</f>
        <v>0</v>
      </c>
      <c r="AR730" s="343">
        <f>ROUND(C317,2)</f>
        <v>0</v>
      </c>
      <c r="AS730" s="343">
        <f>ROUND(C318,2)</f>
        <v>0</v>
      </c>
      <c r="AT730" s="343">
        <f>ROUND(C321,2)</f>
        <v>0</v>
      </c>
      <c r="AU730" s="343">
        <f>ROUND(C322,2)</f>
        <v>0</v>
      </c>
      <c r="AV730" s="343">
        <f>ROUND(C323,2)</f>
        <v>0</v>
      </c>
      <c r="AW730" s="343">
        <f>ROUND(C324,2)</f>
        <v>0</v>
      </c>
      <c r="AX730" s="343">
        <f>ROUND(C325,2)</f>
        <v>0</v>
      </c>
      <c r="AY730" s="343">
        <f>ROUND(C326,2)</f>
        <v>0</v>
      </c>
      <c r="AZ730" s="343">
        <f>ROUND(C327,2)</f>
        <v>0</v>
      </c>
      <c r="BA730" s="343">
        <f>ROUND(C328,2)</f>
        <v>0</v>
      </c>
      <c r="BB730" s="343">
        <f>ROUND(C332,2)</f>
        <v>298799112</v>
      </c>
      <c r="BC730" s="276"/>
      <c r="BD730" s="276"/>
      <c r="BE730" s="343">
        <f>ROUND(C337,2)</f>
        <v>0</v>
      </c>
      <c r="BF730" s="343">
        <f>ROUND(C336,2)</f>
        <v>0</v>
      </c>
      <c r="BG730" s="276"/>
      <c r="BH730" s="276"/>
      <c r="BI730" s="276">
        <f>ROUND(CE60,2)</f>
        <v>2828.43</v>
      </c>
      <c r="BJ730" s="343">
        <f>ROUND(C359,2)</f>
        <v>1166096391.0999999</v>
      </c>
      <c r="BK730" s="343">
        <f>ROUND(C360,2)</f>
        <v>1173821863.6800001</v>
      </c>
      <c r="BL730" s="343">
        <f>ROUND(C364,2)</f>
        <v>1593120890.3399999</v>
      </c>
      <c r="BM730" s="343">
        <f>ROUND(C365,2)</f>
        <v>38477617.200000003</v>
      </c>
      <c r="BN730" s="343">
        <f>ROUND(C366,2)</f>
        <v>966223.17</v>
      </c>
      <c r="BO730" s="343">
        <f>ROUND(C370,2)</f>
        <v>12077858.52</v>
      </c>
      <c r="BP730" s="343">
        <f>ROUND(C371,2)</f>
        <v>0</v>
      </c>
      <c r="BQ730" s="343">
        <f>ROUND(C378,2)</f>
        <v>299446086.42000002</v>
      </c>
      <c r="BR730" s="343">
        <f>ROUND(C379,2)</f>
        <v>75344336.719999999</v>
      </c>
      <c r="BS730" s="343">
        <f>ROUND(C380,2)</f>
        <v>19485156.510000002</v>
      </c>
      <c r="BT730" s="343">
        <f>ROUND(C381,2)</f>
        <v>125221163.45</v>
      </c>
      <c r="BU730" s="343">
        <f>ROUND(C382,2)</f>
        <v>3674909.62</v>
      </c>
      <c r="BV730" s="343">
        <f>ROUND(C383,2)</f>
        <v>125563336</v>
      </c>
      <c r="BW730" s="343">
        <f>ROUND(C384,2)</f>
        <v>47913398.329999998</v>
      </c>
      <c r="BX730" s="343">
        <f>ROUND(C385,2)</f>
        <v>13631374.42</v>
      </c>
      <c r="BY730" s="343">
        <f>ROUND(C386,2)</f>
        <v>5902426.3600000003</v>
      </c>
      <c r="BZ730" s="343">
        <f>ROUND(C387,2)</f>
        <v>19850713.670000002</v>
      </c>
      <c r="CA730" s="343">
        <f>ROUND(C388,2)</f>
        <v>688277.89</v>
      </c>
      <c r="CB730" s="276">
        <f>C363</f>
        <v>23017541.300000001</v>
      </c>
      <c r="CC730" s="343">
        <f>ROUND(C389,2)</f>
        <v>1827038.51</v>
      </c>
      <c r="CD730" s="343">
        <f>ROUND(C392,2)</f>
        <v>-25880619.079999998</v>
      </c>
      <c r="CE730" s="343">
        <f>ROUND(C394,2)</f>
        <v>0</v>
      </c>
      <c r="CF730" s="344">
        <f>ROUND(C395,2)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977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743</v>
      </c>
      <c r="B733" s="203" t="s">
        <v>978</v>
      </c>
      <c r="C733" s="203" t="s">
        <v>979</v>
      </c>
      <c r="D733" s="203" t="s">
        <v>980</v>
      </c>
      <c r="E733" s="203" t="s">
        <v>981</v>
      </c>
      <c r="F733" s="203" t="s">
        <v>982</v>
      </c>
      <c r="G733" s="203" t="s">
        <v>983</v>
      </c>
      <c r="H733" s="203" t="s">
        <v>984</v>
      </c>
      <c r="I733" s="203" t="s">
        <v>985</v>
      </c>
      <c r="J733" s="203" t="s">
        <v>986</v>
      </c>
      <c r="K733" s="203" t="s">
        <v>987</v>
      </c>
      <c r="L733" s="203" t="s">
        <v>988</v>
      </c>
      <c r="M733" s="203" t="s">
        <v>989</v>
      </c>
      <c r="N733" s="203" t="s">
        <v>990</v>
      </c>
      <c r="O733" s="203" t="s">
        <v>991</v>
      </c>
      <c r="P733" s="203" t="s">
        <v>992</v>
      </c>
      <c r="Q733" s="203" t="s">
        <v>993</v>
      </c>
      <c r="R733" s="203" t="s">
        <v>994</v>
      </c>
      <c r="S733" s="203" t="s">
        <v>995</v>
      </c>
      <c r="T733" s="203" t="s">
        <v>996</v>
      </c>
      <c r="U733" s="203" t="s">
        <v>997</v>
      </c>
      <c r="V733" s="203" t="s">
        <v>998</v>
      </c>
      <c r="W733" s="203" t="s">
        <v>999</v>
      </c>
      <c r="X733" s="203" t="s">
        <v>1000</v>
      </c>
      <c r="Y733" s="203" t="s">
        <v>1001</v>
      </c>
    </row>
    <row r="734" spans="1:84" s="201" customFormat="1" ht="12.65" customHeight="1" x14ac:dyDescent="0.35">
      <c r="A734" s="202" t="str">
        <f>RIGHT($C$83,3)&amp;"*"&amp;RIGHT($C$82,4)&amp;"*"&amp;C$55&amp;"*"&amp;"A"</f>
        <v>170*2021*6010*A</v>
      </c>
      <c r="B734" s="343">
        <f>ROUND(C59,2)</f>
        <v>16700</v>
      </c>
      <c r="C734" s="276">
        <f>ROUND(C60,2)</f>
        <v>168.22</v>
      </c>
      <c r="D734" s="343">
        <f>ROUND(C61,2)</f>
        <v>21698118.969999999</v>
      </c>
      <c r="E734" s="343">
        <f>ROUND(C62,2)</f>
        <v>4706575.5599999996</v>
      </c>
      <c r="F734" s="343">
        <f>ROUND(C63,2)</f>
        <v>1774751.13</v>
      </c>
      <c r="G734" s="343">
        <f>ROUND(C64,2)</f>
        <v>2632068</v>
      </c>
      <c r="H734" s="343">
        <f>ROUND(C65,2)</f>
        <v>0</v>
      </c>
      <c r="I734" s="343">
        <f>ROUND(C66,2)</f>
        <v>65882.62</v>
      </c>
      <c r="J734" s="343">
        <f>ROUND(C67,2)</f>
        <v>1190672.54</v>
      </c>
      <c r="K734" s="343">
        <f>ROUND(C68,2)</f>
        <v>255714.77</v>
      </c>
      <c r="L734" s="343">
        <f>ROUND(C69,2)</f>
        <v>19654.02</v>
      </c>
      <c r="M734" s="343">
        <f>ROUND(C70,2)</f>
        <v>171656.24</v>
      </c>
      <c r="N734" s="343">
        <f>ROUND(C75,2)</f>
        <v>106654294</v>
      </c>
      <c r="O734" s="343">
        <f>ROUND(C73,2)</f>
        <v>104588790</v>
      </c>
      <c r="P734" s="343">
        <f>IF(C76&gt;0,ROUND(C76,2),2)</f>
        <v>43055.8</v>
      </c>
      <c r="Q734" s="343">
        <f>IF(C77&gt;0,ROUND(C77,2),2)</f>
        <v>2</v>
      </c>
      <c r="R734" s="343">
        <f>IF(C78&gt;0,ROUND(C78,2),2)</f>
        <v>17512.669999999998</v>
      </c>
      <c r="S734" s="343">
        <f>IF(C79&gt;0,ROUND(C79,2),2)</f>
        <v>368879.5</v>
      </c>
      <c r="T734" s="343">
        <f>IF(C80&gt;0,ROUND(C80,2),2)</f>
        <v>135.44</v>
      </c>
      <c r="U734" s="276"/>
      <c r="V734" s="276"/>
      <c r="W734" s="276"/>
      <c r="X734" s="276"/>
      <c r="Y734" s="343">
        <f t="shared" ref="Y734:Y779" si="23">IF(M668&lt;&gt;0,ROUND(M668,2),2)</f>
        <v>16924109.800000001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170*2021*6030*A</v>
      </c>
      <c r="B735" s="343">
        <f>ROUND(D59,2)</f>
        <v>6420</v>
      </c>
      <c r="C735" s="278">
        <f>ROUND(D60,2)</f>
        <v>43.06</v>
      </c>
      <c r="D735" s="343">
        <f>ROUND(D61,2)</f>
        <v>4216087.2300000004</v>
      </c>
      <c r="E735" s="343">
        <f>ROUND(D62,2)</f>
        <v>1221384.26</v>
      </c>
      <c r="F735" s="343">
        <f>ROUND(D63,2)</f>
        <v>0</v>
      </c>
      <c r="G735" s="343">
        <f>ROUND(D64,2)</f>
        <v>238337.53</v>
      </c>
      <c r="H735" s="343">
        <f>ROUND(D65,2)</f>
        <v>0</v>
      </c>
      <c r="I735" s="343">
        <f>ROUND(D66,2)</f>
        <v>1330.63</v>
      </c>
      <c r="J735" s="343">
        <f>ROUND(D67,2)</f>
        <v>0</v>
      </c>
      <c r="K735" s="343">
        <f>ROUND(D68,2)</f>
        <v>115248.97</v>
      </c>
      <c r="L735" s="343">
        <f>ROUND(D69,2)</f>
        <v>466.03</v>
      </c>
      <c r="M735" s="343">
        <f>ROUND(D70,2)</f>
        <v>0</v>
      </c>
      <c r="N735" s="343">
        <f>ROUND(D75,2)</f>
        <v>28809203</v>
      </c>
      <c r="O735" s="343">
        <f>ROUND(D73,2)</f>
        <v>27894960</v>
      </c>
      <c r="P735" s="343">
        <f>IF(D76&gt;0,ROUND(D76,2),2)</f>
        <v>2</v>
      </c>
      <c r="Q735" s="343">
        <f>IF(D77&gt;0,ROUND(D77,2),2)</f>
        <v>2</v>
      </c>
      <c r="R735" s="343">
        <f>IF(D78&gt;0,ROUND(D78,2),2)</f>
        <v>2</v>
      </c>
      <c r="S735" s="343">
        <f>IF(D79&gt;0,ROUND(D79,2),2)</f>
        <v>82222.48</v>
      </c>
      <c r="T735" s="345">
        <f>IF(D80&gt;0,ROUND(D80,2),2)</f>
        <v>30.19</v>
      </c>
      <c r="U735" s="276"/>
      <c r="V735" s="277"/>
      <c r="W735" s="276"/>
      <c r="X735" s="276"/>
      <c r="Y735" s="343">
        <f t="shared" si="23"/>
        <v>2025799.7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170*2021*6070*A</v>
      </c>
      <c r="B736" s="343">
        <f>ROUND(E59,2)</f>
        <v>55288</v>
      </c>
      <c r="C736" s="278">
        <f>ROUND(E60,2)</f>
        <v>413.44</v>
      </c>
      <c r="D736" s="343">
        <f>ROUND(E61,2)</f>
        <v>37623897.840000004</v>
      </c>
      <c r="E736" s="343">
        <f>ROUND(E62,2)</f>
        <v>10772857.640000001</v>
      </c>
      <c r="F736" s="343">
        <f>ROUND(E63,2)</f>
        <v>0</v>
      </c>
      <c r="G736" s="343">
        <f>ROUND(E64,2)</f>
        <v>2869421.03</v>
      </c>
      <c r="H736" s="343">
        <f>ROUND(E65,2)</f>
        <v>300</v>
      </c>
      <c r="I736" s="343">
        <f>ROUND(E66,2)</f>
        <v>34977.06</v>
      </c>
      <c r="J736" s="343">
        <f>ROUND(E67,2)</f>
        <v>2895635.74</v>
      </c>
      <c r="K736" s="343">
        <f>ROUND(E68,2)</f>
        <v>654784.14</v>
      </c>
      <c r="L736" s="343">
        <f>ROUND(E69,2)</f>
        <v>27636.25</v>
      </c>
      <c r="M736" s="343">
        <f>ROUND(E70,2)</f>
        <v>5781.6</v>
      </c>
      <c r="N736" s="343">
        <f>ROUND(E75,2)</f>
        <v>201790456.30000001</v>
      </c>
      <c r="O736" s="343">
        <f>ROUND(E73,2)</f>
        <v>172990328</v>
      </c>
      <c r="P736" s="343">
        <f>IF(E76&gt;0,ROUND(E76,2),2)</f>
        <v>134471.17000000001</v>
      </c>
      <c r="Q736" s="343">
        <f>IF(E77&gt;0,ROUND(E77,2),2)</f>
        <v>184221</v>
      </c>
      <c r="R736" s="343">
        <f>IF(E78&gt;0,ROUND(E78,2),2)</f>
        <v>54695.28</v>
      </c>
      <c r="S736" s="343">
        <f>IF(E79&gt;0,ROUND(E79,2),2)</f>
        <v>693403.03</v>
      </c>
      <c r="T736" s="345">
        <f>IF(E80&gt;0,ROUND(E80,2),2)</f>
        <v>254.6</v>
      </c>
      <c r="U736" s="276"/>
      <c r="V736" s="277"/>
      <c r="W736" s="276"/>
      <c r="X736" s="276"/>
      <c r="Y736" s="343">
        <f t="shared" si="23"/>
        <v>46523742.609999999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170*2021*6100*A</v>
      </c>
      <c r="B737" s="343">
        <f>ROUND(F59,2)</f>
        <v>4545</v>
      </c>
      <c r="C737" s="278">
        <f>ROUND(F60,2)</f>
        <v>88.52</v>
      </c>
      <c r="D737" s="343">
        <f>ROUND(F61,2)</f>
        <v>11666320.609999999</v>
      </c>
      <c r="E737" s="343">
        <f>ROUND(F62,2)</f>
        <v>2826982.35</v>
      </c>
      <c r="F737" s="343">
        <f>ROUND(F63,2)</f>
        <v>96995.16</v>
      </c>
      <c r="G737" s="343">
        <f>ROUND(F64,2)</f>
        <v>1047697.4</v>
      </c>
      <c r="H737" s="343">
        <f>ROUND(F65,2)</f>
        <v>4812.97</v>
      </c>
      <c r="I737" s="343">
        <f>ROUND(F66,2)</f>
        <v>328214.09999999998</v>
      </c>
      <c r="J737" s="343">
        <f>ROUND(F67,2)</f>
        <v>880743.27</v>
      </c>
      <c r="K737" s="343">
        <f>ROUND(F68,2)</f>
        <v>313141.15000000002</v>
      </c>
      <c r="L737" s="343">
        <f>ROUND(F69,2)</f>
        <v>14975.4</v>
      </c>
      <c r="M737" s="343">
        <f>ROUND(F70,2)</f>
        <v>16914.240000000002</v>
      </c>
      <c r="N737" s="343">
        <f>ROUND(F75,2)</f>
        <v>45579121.170000002</v>
      </c>
      <c r="O737" s="343">
        <f>ROUND(F73,2)</f>
        <v>36324374.079999998</v>
      </c>
      <c r="P737" s="343">
        <f>IF(F76&gt;0,ROUND(F76,2),2)</f>
        <v>38826.199999999997</v>
      </c>
      <c r="Q737" s="343">
        <f>IF(F77&gt;0,ROUND(F77,2),2)</f>
        <v>2</v>
      </c>
      <c r="R737" s="343">
        <f>IF(F78&gt;0,ROUND(F78,2),2)</f>
        <v>15792.3</v>
      </c>
      <c r="S737" s="343">
        <f>IF(F79&gt;0,ROUND(F79,2),2)</f>
        <v>154502.85</v>
      </c>
      <c r="T737" s="345">
        <f>IF(F80&gt;0,ROUND(F80,2),2)</f>
        <v>56.73</v>
      </c>
      <c r="U737" s="276"/>
      <c r="V737" s="277"/>
      <c r="W737" s="276"/>
      <c r="X737" s="276"/>
      <c r="Y737" s="343">
        <f t="shared" si="23"/>
        <v>11167573.789999999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170*2021*6120*A</v>
      </c>
      <c r="B738" s="343">
        <f>ROUND(G59,2)</f>
        <v>3887</v>
      </c>
      <c r="C738" s="278">
        <f>ROUND(G60,2)</f>
        <v>20.54</v>
      </c>
      <c r="D738" s="343">
        <f>ROUND(G61,2)</f>
        <v>1822352.44</v>
      </c>
      <c r="E738" s="343">
        <f>ROUND(G62,2)</f>
        <v>553628.77</v>
      </c>
      <c r="F738" s="343">
        <f>ROUND(G63,2)</f>
        <v>-4726.53</v>
      </c>
      <c r="G738" s="343">
        <f>ROUND(G64,2)</f>
        <v>80568.33</v>
      </c>
      <c r="H738" s="343">
        <f>ROUND(G65,2)</f>
        <v>0</v>
      </c>
      <c r="I738" s="343">
        <f>ROUND(G66,2)</f>
        <v>2248.1999999999998</v>
      </c>
      <c r="J738" s="343">
        <f>ROUND(G67,2)</f>
        <v>292097.46999999997</v>
      </c>
      <c r="K738" s="343">
        <f>ROUND(G68,2)</f>
        <v>12528.3</v>
      </c>
      <c r="L738" s="343">
        <f>ROUND(G69,2)</f>
        <v>1955.29</v>
      </c>
      <c r="M738" s="343">
        <f>ROUND(G70,2)</f>
        <v>2375.7800000000002</v>
      </c>
      <c r="N738" s="343">
        <f>ROUND(G75,2)</f>
        <v>8292852</v>
      </c>
      <c r="O738" s="343">
        <f>ROUND(G73,2)</f>
        <v>8292852</v>
      </c>
      <c r="P738" s="343">
        <f>IF(G76&gt;0,ROUND(G76,2),2)</f>
        <v>15133</v>
      </c>
      <c r="Q738" s="343">
        <f>IF(G77&gt;0,ROUND(G77,2),2)</f>
        <v>8089</v>
      </c>
      <c r="R738" s="343">
        <f>IF(G78&gt;0,ROUND(G78,2),2)</f>
        <v>6155.25</v>
      </c>
      <c r="S738" s="343">
        <f>IF(G79&gt;0,ROUND(G79,2),2)</f>
        <v>30452.41</v>
      </c>
      <c r="T738" s="345">
        <f>IF(G80&gt;0,ROUND(G80,2),2)</f>
        <v>11.18</v>
      </c>
      <c r="U738" s="276"/>
      <c r="V738" s="277"/>
      <c r="W738" s="276"/>
      <c r="X738" s="276"/>
      <c r="Y738" s="343">
        <f t="shared" si="23"/>
        <v>3568614.53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170*2021*6140*A</v>
      </c>
      <c r="B739" s="343">
        <f>ROUND(H59,2)</f>
        <v>0</v>
      </c>
      <c r="C739" s="278">
        <f>ROUND(H60,2)</f>
        <v>0</v>
      </c>
      <c r="D739" s="343">
        <f>ROUND(H61,2)</f>
        <v>0</v>
      </c>
      <c r="E739" s="343">
        <f>ROUND(H62,2)</f>
        <v>0</v>
      </c>
      <c r="F739" s="343">
        <f>ROUND(H63,2)</f>
        <v>0</v>
      </c>
      <c r="G739" s="343">
        <f>ROUND(H64,2)</f>
        <v>0</v>
      </c>
      <c r="H739" s="343">
        <f>ROUND(H65,2)</f>
        <v>0</v>
      </c>
      <c r="I739" s="343">
        <f>ROUND(H66,2)</f>
        <v>0</v>
      </c>
      <c r="J739" s="343">
        <f>ROUND(H67,2)</f>
        <v>164120.26</v>
      </c>
      <c r="K739" s="343">
        <f>ROUND(H68,2)</f>
        <v>0</v>
      </c>
      <c r="L739" s="343">
        <f>ROUND(H69,2)</f>
        <v>0</v>
      </c>
      <c r="M739" s="343">
        <f>ROUND(H70,2)</f>
        <v>0</v>
      </c>
      <c r="N739" s="343">
        <f>ROUND(H75,2)</f>
        <v>0</v>
      </c>
      <c r="O739" s="343">
        <f>ROUND(H73,2)</f>
        <v>0</v>
      </c>
      <c r="P739" s="343">
        <f>IF(H76&gt;0,ROUND(H76,2),2)</f>
        <v>8539.98</v>
      </c>
      <c r="Q739" s="343">
        <f>IF(H77&gt;0,ROUND(H77,2),2)</f>
        <v>2</v>
      </c>
      <c r="R739" s="343">
        <f>IF(H78&gt;0,ROUND(H78,2),2)</f>
        <v>3473.58</v>
      </c>
      <c r="S739" s="343">
        <f>IF(H79&gt;0,ROUND(H79,2),2)</f>
        <v>2</v>
      </c>
      <c r="T739" s="345">
        <f>IF(H80&gt;0,ROUND(H80,2),2)</f>
        <v>2</v>
      </c>
      <c r="U739" s="276"/>
      <c r="V739" s="277"/>
      <c r="W739" s="276"/>
      <c r="X739" s="276"/>
      <c r="Y739" s="343">
        <f t="shared" si="23"/>
        <v>1384335.76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170*2021*6150*A</v>
      </c>
      <c r="B740" s="343">
        <f>ROUND(I59,2)</f>
        <v>0</v>
      </c>
      <c r="C740" s="278">
        <f>ROUND(I60,2)</f>
        <v>0</v>
      </c>
      <c r="D740" s="343">
        <f>ROUND(I61,2)</f>
        <v>0</v>
      </c>
      <c r="E740" s="343">
        <f>ROUND(I62,2)</f>
        <v>0</v>
      </c>
      <c r="F740" s="343">
        <f>ROUND(I63,2)</f>
        <v>0</v>
      </c>
      <c r="G740" s="343">
        <f>ROUND(I64,2)</f>
        <v>0</v>
      </c>
      <c r="H740" s="343">
        <f>ROUND(I65,2)</f>
        <v>0</v>
      </c>
      <c r="I740" s="343">
        <f>ROUND(I66,2)</f>
        <v>0</v>
      </c>
      <c r="J740" s="343">
        <f>ROUND(I67,2)</f>
        <v>0</v>
      </c>
      <c r="K740" s="343">
        <f>ROUND(I68,2)</f>
        <v>0</v>
      </c>
      <c r="L740" s="343">
        <f>ROUND(I69,2)</f>
        <v>0</v>
      </c>
      <c r="M740" s="343">
        <f>ROUND(I70,2)</f>
        <v>0</v>
      </c>
      <c r="N740" s="343">
        <f>ROUND(I75,2)</f>
        <v>0</v>
      </c>
      <c r="O740" s="343">
        <f>ROUND(I73,2)</f>
        <v>0</v>
      </c>
      <c r="P740" s="343">
        <f>IF(I76&gt;0,ROUND(I76,2),2)</f>
        <v>2</v>
      </c>
      <c r="Q740" s="343">
        <f>IF(I77&gt;0,ROUND(I77,2),2)</f>
        <v>2</v>
      </c>
      <c r="R740" s="343">
        <f>IF(I78&gt;0,ROUND(I78,2),2)</f>
        <v>2</v>
      </c>
      <c r="S740" s="343">
        <f>IF(I79&gt;0,ROUND(I79,2),2)</f>
        <v>2</v>
      </c>
      <c r="T740" s="345">
        <f>IF(I80&gt;0,ROUND(I80,2),2)</f>
        <v>2</v>
      </c>
      <c r="U740" s="276"/>
      <c r="V740" s="277"/>
      <c r="W740" s="276"/>
      <c r="X740" s="276"/>
      <c r="Y740" s="343">
        <f t="shared" si="23"/>
        <v>2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170*2021*6170*A</v>
      </c>
      <c r="B741" s="343">
        <f>ROUND(J59,2)</f>
        <v>2704</v>
      </c>
      <c r="C741" s="278">
        <f>ROUND(J60,2)</f>
        <v>13.05</v>
      </c>
      <c r="D741" s="343">
        <f>ROUND(J61,2)</f>
        <v>1720163.17</v>
      </c>
      <c r="E741" s="343">
        <f>ROUND(J62,2)</f>
        <v>416829.87</v>
      </c>
      <c r="F741" s="343">
        <f>ROUND(J63,2)</f>
        <v>14301.64</v>
      </c>
      <c r="G741" s="343">
        <f>ROUND(J64,2)</f>
        <v>154479.76999999999</v>
      </c>
      <c r="H741" s="343">
        <f>ROUND(J65,2)</f>
        <v>709.66</v>
      </c>
      <c r="I741" s="343">
        <f>ROUND(J66,2)</f>
        <v>48394.16</v>
      </c>
      <c r="J741" s="343">
        <f>ROUND(J67,2)</f>
        <v>129862.9</v>
      </c>
      <c r="K741" s="343">
        <f>ROUND(J68,2)</f>
        <v>46171.7</v>
      </c>
      <c r="L741" s="343">
        <f>ROUND(J69,2)</f>
        <v>2208.08</v>
      </c>
      <c r="M741" s="343">
        <f>ROUND(J70,2)</f>
        <v>2493.9499999999998</v>
      </c>
      <c r="N741" s="343">
        <f>ROUND(J75,2)</f>
        <v>6720501.5199999996</v>
      </c>
      <c r="O741" s="343">
        <f>ROUND(J73,2)</f>
        <v>5355917.46</v>
      </c>
      <c r="P741" s="343">
        <f>IF(J76&gt;0,ROUND(J76,2),2)</f>
        <v>5724.8</v>
      </c>
      <c r="Q741" s="343">
        <f>IF(J77&gt;0,ROUND(J77,2),2)</f>
        <v>2</v>
      </c>
      <c r="R741" s="343">
        <f>IF(J78&gt;0,ROUND(J78,2),2)</f>
        <v>2328.5300000000002</v>
      </c>
      <c r="S741" s="343">
        <f>IF(J79&gt;0,ROUND(J79,2),2)</f>
        <v>22780.97</v>
      </c>
      <c r="T741" s="345">
        <f>IF(J80&gt;0,ROUND(J80,2),2)</f>
        <v>8.36</v>
      </c>
      <c r="U741" s="276"/>
      <c r="V741" s="277"/>
      <c r="W741" s="276"/>
      <c r="X741" s="276"/>
      <c r="Y741" s="343">
        <f t="shared" si="23"/>
        <v>1646624.48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170*2021*6200*A</v>
      </c>
      <c r="B742" s="343">
        <f>ROUND(K59,2)</f>
        <v>0</v>
      </c>
      <c r="C742" s="278">
        <f>ROUND(K60,2)</f>
        <v>0</v>
      </c>
      <c r="D742" s="343">
        <f>ROUND(K61,2)</f>
        <v>0</v>
      </c>
      <c r="E742" s="343">
        <f>ROUND(K62,2)</f>
        <v>0</v>
      </c>
      <c r="F742" s="343">
        <f>ROUND(K63,2)</f>
        <v>0</v>
      </c>
      <c r="G742" s="343">
        <f>ROUND(K64,2)</f>
        <v>0</v>
      </c>
      <c r="H742" s="343">
        <f>ROUND(K65,2)</f>
        <v>0</v>
      </c>
      <c r="I742" s="343">
        <f>ROUND(K66,2)</f>
        <v>0</v>
      </c>
      <c r="J742" s="343">
        <f>ROUND(K67,2)</f>
        <v>0</v>
      </c>
      <c r="K742" s="343">
        <f>ROUND(K68,2)</f>
        <v>0</v>
      </c>
      <c r="L742" s="343">
        <f>ROUND(K69,2)</f>
        <v>0</v>
      </c>
      <c r="M742" s="343">
        <f>ROUND(K70,2)</f>
        <v>0</v>
      </c>
      <c r="N742" s="343">
        <f>ROUND(K75,2)</f>
        <v>0</v>
      </c>
      <c r="O742" s="343">
        <f>ROUND(K73,2)</f>
        <v>0</v>
      </c>
      <c r="P742" s="343">
        <f>IF(K76&gt;0,ROUND(K76,2),2)</f>
        <v>2</v>
      </c>
      <c r="Q742" s="343">
        <f>IF(K77&gt;0,ROUND(K77,2),2)</f>
        <v>2</v>
      </c>
      <c r="R742" s="343">
        <f>IF(K78&gt;0,ROUND(K78,2),2)</f>
        <v>2</v>
      </c>
      <c r="S742" s="343">
        <f>IF(K79&gt;0,ROUND(K79,2),2)</f>
        <v>2</v>
      </c>
      <c r="T742" s="345">
        <f>IF(K80&gt;0,ROUND(K80,2),2)</f>
        <v>2</v>
      </c>
      <c r="U742" s="276"/>
      <c r="V742" s="277"/>
      <c r="W742" s="276"/>
      <c r="X742" s="276"/>
      <c r="Y742" s="343">
        <f t="shared" si="23"/>
        <v>2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170*2021*6210*A</v>
      </c>
      <c r="B743" s="343">
        <f>ROUND(L59,2)</f>
        <v>0</v>
      </c>
      <c r="C743" s="278">
        <f>ROUND(L60,2)</f>
        <v>0</v>
      </c>
      <c r="D743" s="343">
        <f>ROUND(L61,2)</f>
        <v>0</v>
      </c>
      <c r="E743" s="343">
        <f>ROUND(L62,2)</f>
        <v>0</v>
      </c>
      <c r="F743" s="343">
        <f>ROUND(L63,2)</f>
        <v>0</v>
      </c>
      <c r="G743" s="343">
        <f>ROUND(L64,2)</f>
        <v>0</v>
      </c>
      <c r="H743" s="343">
        <f>ROUND(L65,2)</f>
        <v>0</v>
      </c>
      <c r="I743" s="343">
        <f>ROUND(L66,2)</f>
        <v>0</v>
      </c>
      <c r="J743" s="343">
        <f>ROUND(L67,2)</f>
        <v>0</v>
      </c>
      <c r="K743" s="343">
        <f>ROUND(L68,2)</f>
        <v>0</v>
      </c>
      <c r="L743" s="343">
        <f>ROUND(L69,2)</f>
        <v>0</v>
      </c>
      <c r="M743" s="343">
        <f>ROUND(L70,2)</f>
        <v>0</v>
      </c>
      <c r="N743" s="343">
        <f>ROUND(L75,2)</f>
        <v>0</v>
      </c>
      <c r="O743" s="343">
        <f>ROUND(L73,2)</f>
        <v>0</v>
      </c>
      <c r="P743" s="343">
        <f>IF(L76&gt;0,ROUND(L76,2),2)</f>
        <v>2</v>
      </c>
      <c r="Q743" s="343">
        <f>IF(L77&gt;0,ROUND(L77,2),2)</f>
        <v>2</v>
      </c>
      <c r="R743" s="343">
        <f>IF(L78&gt;0,ROUND(L78,2),2)</f>
        <v>2</v>
      </c>
      <c r="S743" s="343">
        <f>IF(L79&gt;0,ROUND(L79,2),2)</f>
        <v>2</v>
      </c>
      <c r="T743" s="345">
        <f>IF(L80&gt;0,ROUND(L80,2),2)</f>
        <v>2</v>
      </c>
      <c r="U743" s="276"/>
      <c r="V743" s="277"/>
      <c r="W743" s="276"/>
      <c r="X743" s="276"/>
      <c r="Y743" s="343">
        <f t="shared" si="23"/>
        <v>2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170*2021*6330*A</v>
      </c>
      <c r="B744" s="343">
        <f>ROUND(M59,2)</f>
        <v>5193</v>
      </c>
      <c r="C744" s="278">
        <f>ROUND(M60,2)</f>
        <v>36.85</v>
      </c>
      <c r="D744" s="343">
        <f>ROUND(M61,2)</f>
        <v>3561916.18</v>
      </c>
      <c r="E744" s="343">
        <f>ROUND(M62,2)</f>
        <v>995260.61</v>
      </c>
      <c r="F744" s="343">
        <f>ROUND(M63,2)</f>
        <v>58685.760000000002</v>
      </c>
      <c r="G744" s="343">
        <f>ROUND(M64,2)</f>
        <v>137334.51</v>
      </c>
      <c r="H744" s="343">
        <f>ROUND(M65,2)</f>
        <v>4236.53</v>
      </c>
      <c r="I744" s="343">
        <f>ROUND(M66,2)</f>
        <v>28839.57</v>
      </c>
      <c r="J744" s="343">
        <f>ROUND(M67,2)</f>
        <v>48700.05</v>
      </c>
      <c r="K744" s="343">
        <f>ROUND(M68,2)</f>
        <v>773.5</v>
      </c>
      <c r="L744" s="343">
        <f>ROUND(M69,2)</f>
        <v>17109.54</v>
      </c>
      <c r="M744" s="343">
        <f>ROUND(M70,2)</f>
        <v>347685.2</v>
      </c>
      <c r="N744" s="343">
        <f>ROUND(M75,2)</f>
        <v>4484908.9800000004</v>
      </c>
      <c r="O744" s="343">
        <f>ROUND(M73,2)</f>
        <v>0</v>
      </c>
      <c r="P744" s="343">
        <f>IF(M76&gt;0,ROUND(M76,2),2)</f>
        <v>2</v>
      </c>
      <c r="Q744" s="343">
        <f>IF(M77&gt;0,ROUND(M77,2),2)</f>
        <v>2</v>
      </c>
      <c r="R744" s="343">
        <f>IF(M78&gt;0,ROUND(M78,2),2)</f>
        <v>2</v>
      </c>
      <c r="S744" s="343">
        <f>IF(M79&gt;0,ROUND(M79,2),2)</f>
        <v>40306.379999999997</v>
      </c>
      <c r="T744" s="345">
        <f>IF(M80&gt;0,ROUND(M80,2),2)</f>
        <v>14.8</v>
      </c>
      <c r="U744" s="276"/>
      <c r="V744" s="277"/>
      <c r="W744" s="276"/>
      <c r="X744" s="276"/>
      <c r="Y744" s="343">
        <f t="shared" si="23"/>
        <v>1234251.8600000001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170*2021*6400*A</v>
      </c>
      <c r="B745" s="343">
        <f>ROUND(N59,2)</f>
        <v>38431</v>
      </c>
      <c r="C745" s="278">
        <f>ROUND(N60,2)</f>
        <v>11.02</v>
      </c>
      <c r="D745" s="343">
        <f>ROUND(N61,2)</f>
        <v>4455411.66</v>
      </c>
      <c r="E745" s="343">
        <f>ROUND(N62,2)</f>
        <v>783370.43</v>
      </c>
      <c r="F745" s="343">
        <f>ROUND(N63,2)</f>
        <v>6474382.2400000002</v>
      </c>
      <c r="G745" s="343">
        <f>ROUND(N64,2)</f>
        <v>6415.11</v>
      </c>
      <c r="H745" s="343">
        <f>ROUND(N65,2)</f>
        <v>0</v>
      </c>
      <c r="I745" s="343">
        <f>ROUND(N66,2)</f>
        <v>11172.78</v>
      </c>
      <c r="J745" s="343">
        <f>ROUND(N67,2)</f>
        <v>0</v>
      </c>
      <c r="K745" s="343">
        <f>ROUND(N68,2)</f>
        <v>0</v>
      </c>
      <c r="L745" s="343">
        <f>ROUND(N69,2)</f>
        <v>2000</v>
      </c>
      <c r="M745" s="343">
        <f>ROUND(N70,2)</f>
        <v>0</v>
      </c>
      <c r="N745" s="343">
        <f>ROUND(N75,2)</f>
        <v>6412988.6799999997</v>
      </c>
      <c r="O745" s="343">
        <f>ROUND(N73,2)</f>
        <v>0</v>
      </c>
      <c r="P745" s="343">
        <f>IF(N76&gt;0,ROUND(N76,2),2)</f>
        <v>2</v>
      </c>
      <c r="Q745" s="343">
        <f>IF(N77&gt;0,ROUND(N77,2),2)</f>
        <v>2</v>
      </c>
      <c r="R745" s="343">
        <f>IF(N78&gt;0,ROUND(N78,2),2)</f>
        <v>2</v>
      </c>
      <c r="S745" s="343">
        <f>IF(N79&gt;0,ROUND(N79,2),2)</f>
        <v>2</v>
      </c>
      <c r="T745" s="345">
        <f>IF(N80&gt;0,ROUND(N80,2),2)</f>
        <v>2</v>
      </c>
      <c r="U745" s="276"/>
      <c r="V745" s="277"/>
      <c r="W745" s="276"/>
      <c r="X745" s="276"/>
      <c r="Y745" s="343">
        <f t="shared" si="23"/>
        <v>2543938.2000000002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170*2021*7010*A</v>
      </c>
      <c r="B746" s="343">
        <f>ROUND(O59,2)</f>
        <v>1798</v>
      </c>
      <c r="C746" s="278">
        <f>ROUND(O60,2)</f>
        <v>0</v>
      </c>
      <c r="D746" s="343">
        <f>ROUND(O61,2)</f>
        <v>0</v>
      </c>
      <c r="E746" s="343">
        <f>ROUND(O62,2)</f>
        <v>0</v>
      </c>
      <c r="F746" s="343">
        <f>ROUND(O63,2)</f>
        <v>0</v>
      </c>
      <c r="G746" s="343">
        <f>ROUND(O64,2)</f>
        <v>0</v>
      </c>
      <c r="H746" s="343">
        <f>ROUND(O65,2)</f>
        <v>0</v>
      </c>
      <c r="I746" s="343">
        <f>ROUND(O66,2)</f>
        <v>0</v>
      </c>
      <c r="J746" s="343">
        <f>ROUND(O67,2)</f>
        <v>0</v>
      </c>
      <c r="K746" s="343">
        <f>ROUND(O68,2)</f>
        <v>0</v>
      </c>
      <c r="L746" s="343">
        <f>ROUND(O69,2)</f>
        <v>0</v>
      </c>
      <c r="M746" s="343">
        <f>ROUND(O70,2)</f>
        <v>0</v>
      </c>
      <c r="N746" s="343">
        <f>ROUND(O75,2)</f>
        <v>0</v>
      </c>
      <c r="O746" s="343">
        <f>ROUND(O73,2)</f>
        <v>0</v>
      </c>
      <c r="P746" s="343">
        <f>IF(O76&gt;0,ROUND(O76,2),2)</f>
        <v>2</v>
      </c>
      <c r="Q746" s="343">
        <f>IF(O77&gt;0,ROUND(O77,2),2)</f>
        <v>2</v>
      </c>
      <c r="R746" s="343">
        <f>IF(O78&gt;0,ROUND(O78,2),2)</f>
        <v>2</v>
      </c>
      <c r="S746" s="343">
        <f>IF(O79&gt;0,ROUND(O79,2),2)</f>
        <v>2</v>
      </c>
      <c r="T746" s="345">
        <f>IF(O80&gt;0,ROUND(O80,2),2)</f>
        <v>2</v>
      </c>
      <c r="U746" s="276"/>
      <c r="V746" s="277"/>
      <c r="W746" s="276"/>
      <c r="X746" s="276"/>
      <c r="Y746" s="343">
        <f t="shared" si="23"/>
        <v>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170*2021*7020*A</v>
      </c>
      <c r="B747" s="343">
        <f>ROUND(P59,2)</f>
        <v>1302944</v>
      </c>
      <c r="C747" s="278">
        <f>ROUND(P60,2)</f>
        <v>107.92</v>
      </c>
      <c r="D747" s="343">
        <f>ROUND(P61,2)</f>
        <v>10833968.640000001</v>
      </c>
      <c r="E747" s="343">
        <f>ROUND(P62,2)</f>
        <v>2882672.22</v>
      </c>
      <c r="F747" s="343">
        <f>ROUND(P63,2)</f>
        <v>345900</v>
      </c>
      <c r="G747" s="343">
        <f>ROUND(P64,2)</f>
        <v>32628507.120000001</v>
      </c>
      <c r="H747" s="343">
        <f>ROUND(P65,2)</f>
        <v>0</v>
      </c>
      <c r="I747" s="343">
        <f>ROUND(P66,2)</f>
        <v>1298447.79</v>
      </c>
      <c r="J747" s="343">
        <f>ROUND(P67,2)</f>
        <v>3469063.09</v>
      </c>
      <c r="K747" s="343">
        <f>ROUND(P68,2)</f>
        <v>7428.57</v>
      </c>
      <c r="L747" s="343">
        <f>ROUND(P69,2)</f>
        <v>130143.79</v>
      </c>
      <c r="M747" s="343">
        <f>ROUND(P70,2)</f>
        <v>-102593.35</v>
      </c>
      <c r="N747" s="343">
        <f>ROUND(P75,2)</f>
        <v>302726920.93000001</v>
      </c>
      <c r="O747" s="343">
        <f>ROUND(P73,2)</f>
        <v>177738349.16999999</v>
      </c>
      <c r="P747" s="343">
        <f>IF(P76&gt;0,ROUND(P76,2),2)</f>
        <v>41972.82</v>
      </c>
      <c r="Q747" s="343">
        <f>IF(P77&gt;0,ROUND(P77,2),2)</f>
        <v>2</v>
      </c>
      <c r="R747" s="343">
        <f>IF(P78&gt;0,ROUND(P78,2),2)</f>
        <v>17072.169999999998</v>
      </c>
      <c r="S747" s="343">
        <f>IF(P79&gt;0,ROUND(P79,2),2)</f>
        <v>153066.71</v>
      </c>
      <c r="T747" s="345">
        <f>IF(P80&gt;0,ROUND(P80,2),2)</f>
        <v>56.2</v>
      </c>
      <c r="U747" s="276"/>
      <c r="V747" s="277"/>
      <c r="W747" s="276"/>
      <c r="X747" s="276"/>
      <c r="Y747" s="343">
        <f t="shared" si="23"/>
        <v>22289941.739999998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170*2021*7030*A</v>
      </c>
      <c r="B748" s="343">
        <f>ROUND(Q59,2)</f>
        <v>754773</v>
      </c>
      <c r="C748" s="278">
        <f>ROUND(Q60,2)</f>
        <v>28.77</v>
      </c>
      <c r="D748" s="343">
        <f>ROUND(Q61,2)</f>
        <v>3187451.33</v>
      </c>
      <c r="E748" s="343">
        <f>ROUND(Q62,2)</f>
        <v>846656.7</v>
      </c>
      <c r="F748" s="343">
        <f>ROUND(Q63,2)</f>
        <v>0</v>
      </c>
      <c r="G748" s="343">
        <f>ROUND(Q64,2)</f>
        <v>46282.86</v>
      </c>
      <c r="H748" s="343">
        <f>ROUND(Q65,2)</f>
        <v>0</v>
      </c>
      <c r="I748" s="343">
        <f>ROUND(Q66,2)</f>
        <v>447.5</v>
      </c>
      <c r="J748" s="343">
        <f>ROUND(Q67,2)</f>
        <v>249876.42</v>
      </c>
      <c r="K748" s="343">
        <f>ROUND(Q68,2)</f>
        <v>0</v>
      </c>
      <c r="L748" s="343">
        <f>ROUND(Q69,2)</f>
        <v>322.58999999999997</v>
      </c>
      <c r="M748" s="343">
        <f>ROUND(Q70,2)</f>
        <v>0</v>
      </c>
      <c r="N748" s="343">
        <f>ROUND(Q75,2)</f>
        <v>14677534</v>
      </c>
      <c r="O748" s="343">
        <f>ROUND(Q73,2)</f>
        <v>5431380</v>
      </c>
      <c r="P748" s="343">
        <f>IF(Q76&gt;0,ROUND(Q76,2),2)</f>
        <v>8497.5400000000009</v>
      </c>
      <c r="Q748" s="343">
        <f>IF(Q77&gt;0,ROUND(Q77,2),2)</f>
        <v>2</v>
      </c>
      <c r="R748" s="343">
        <f>IF(Q78&gt;0,ROUND(Q78,2),2)</f>
        <v>3456.32</v>
      </c>
      <c r="S748" s="343">
        <f>IF(Q79&gt;0,ROUND(Q79,2),2)</f>
        <v>54179.66</v>
      </c>
      <c r="T748" s="345">
        <f>IF(Q80&gt;0,ROUND(Q80,2),2)</f>
        <v>19.89</v>
      </c>
      <c r="U748" s="276"/>
      <c r="V748" s="277"/>
      <c r="W748" s="276"/>
      <c r="X748" s="276"/>
      <c r="Y748" s="343">
        <f t="shared" si="23"/>
        <v>2733424.53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170*2021*7040*A</v>
      </c>
      <c r="B749" s="343">
        <f>ROUND(R59,2)</f>
        <v>2359417</v>
      </c>
      <c r="C749" s="278">
        <f>ROUND(R60,2)</f>
        <v>7.39</v>
      </c>
      <c r="D749" s="343">
        <f>ROUND(R61,2)</f>
        <v>449091.11</v>
      </c>
      <c r="E749" s="343">
        <f>ROUND(R62,2)</f>
        <v>146468.25</v>
      </c>
      <c r="F749" s="343">
        <f>ROUND(R63,2)</f>
        <v>1849150.31</v>
      </c>
      <c r="G749" s="343">
        <f>ROUND(R64,2)</f>
        <v>893767.2</v>
      </c>
      <c r="H749" s="343">
        <f>ROUND(R65,2)</f>
        <v>0</v>
      </c>
      <c r="I749" s="343">
        <f>ROUND(R66,2)</f>
        <v>1171.95</v>
      </c>
      <c r="J749" s="343">
        <f>ROUND(R67,2)</f>
        <v>226336.88</v>
      </c>
      <c r="K749" s="343">
        <f>ROUND(R68,2)</f>
        <v>0</v>
      </c>
      <c r="L749" s="343">
        <f>ROUND(R69,2)</f>
        <v>2137.59</v>
      </c>
      <c r="M749" s="343">
        <f>ROUND(R70,2)</f>
        <v>0</v>
      </c>
      <c r="N749" s="343">
        <f>ROUND(R75,2)</f>
        <v>73580234.25</v>
      </c>
      <c r="O749" s="343">
        <f>ROUND(R73,2)</f>
        <v>39806946.100000001</v>
      </c>
      <c r="P749" s="343">
        <f>IF(R76&gt;0,ROUND(R76,2),2)</f>
        <v>1008.45</v>
      </c>
      <c r="Q749" s="343">
        <f>IF(R77&gt;0,ROUND(R77,2),2)</f>
        <v>2</v>
      </c>
      <c r="R749" s="343">
        <f>IF(R78&gt;0,ROUND(R78,2),2)</f>
        <v>410.18</v>
      </c>
      <c r="S749" s="343">
        <f>IF(R79&gt;0,ROUND(R79,2),2)</f>
        <v>2</v>
      </c>
      <c r="T749" s="345">
        <f>IF(R80&gt;0,ROUND(R80,2),2)</f>
        <v>2</v>
      </c>
      <c r="U749" s="276"/>
      <c r="V749" s="277"/>
      <c r="W749" s="276"/>
      <c r="X749" s="276"/>
      <c r="Y749" s="343">
        <f t="shared" si="23"/>
        <v>1801988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170*2021*7050*A</v>
      </c>
      <c r="B750" s="276"/>
      <c r="C750" s="278">
        <f>ROUND(S60,2)</f>
        <v>34.659999999999997</v>
      </c>
      <c r="D750" s="343">
        <f>ROUND(S61,2)</f>
        <v>1891563.35</v>
      </c>
      <c r="E750" s="343">
        <f>ROUND(S62,2)</f>
        <v>657904.76</v>
      </c>
      <c r="F750" s="343">
        <f>ROUND(S63,2)</f>
        <v>0</v>
      </c>
      <c r="G750" s="343">
        <f>ROUND(S64,2)</f>
        <v>579159.94999999995</v>
      </c>
      <c r="H750" s="343">
        <f>ROUND(S65,2)</f>
        <v>0</v>
      </c>
      <c r="I750" s="343">
        <f>ROUND(S66,2)</f>
        <v>69004.399999999994</v>
      </c>
      <c r="J750" s="343">
        <f>ROUND(S67,2)</f>
        <v>632130.98</v>
      </c>
      <c r="K750" s="343">
        <f>ROUND(S68,2)</f>
        <v>0</v>
      </c>
      <c r="L750" s="343">
        <f>ROUND(S69,2)</f>
        <v>5354.76</v>
      </c>
      <c r="M750" s="343">
        <f>ROUND(S70,2)</f>
        <v>-2262.5300000000002</v>
      </c>
      <c r="N750" s="343">
        <f>ROUND(S75,2)</f>
        <v>0</v>
      </c>
      <c r="O750" s="343">
        <f>ROUND(S73,2)</f>
        <v>0</v>
      </c>
      <c r="P750" s="343">
        <f>IF(S76&gt;0,ROUND(S76,2),2)</f>
        <v>19850.97</v>
      </c>
      <c r="Q750" s="343">
        <f>IF(S77&gt;0,ROUND(S77,2),2)</f>
        <v>2</v>
      </c>
      <c r="R750" s="343">
        <f>IF(S78&gt;0,ROUND(S78,2),2)</f>
        <v>8074.25</v>
      </c>
      <c r="S750" s="343">
        <f>IF(S79&gt;0,ROUND(S79,2),2)</f>
        <v>2</v>
      </c>
      <c r="T750" s="345">
        <f>IF(S80&gt;0,ROUND(S80,2),2)</f>
        <v>2</v>
      </c>
      <c r="U750" s="276"/>
      <c r="V750" s="277"/>
      <c r="W750" s="276"/>
      <c r="X750" s="276"/>
      <c r="Y750" s="343">
        <f t="shared" si="23"/>
        <v>3963981.45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170*2021*7060*A</v>
      </c>
      <c r="B751" s="276"/>
      <c r="C751" s="278">
        <f>ROUND(T60,2)</f>
        <v>26.92</v>
      </c>
      <c r="D751" s="343">
        <f>ROUND(T61,2)</f>
        <v>3290379.8</v>
      </c>
      <c r="E751" s="343">
        <f>ROUND(T62,2)</f>
        <v>799809.09</v>
      </c>
      <c r="F751" s="343">
        <f>ROUND(T63,2)</f>
        <v>0</v>
      </c>
      <c r="G751" s="343">
        <f>ROUND(T64,2)</f>
        <v>679538.83</v>
      </c>
      <c r="H751" s="343">
        <f>ROUND(T65,2)</f>
        <v>0</v>
      </c>
      <c r="I751" s="343">
        <f>ROUND(T66,2)</f>
        <v>19921.580000000002</v>
      </c>
      <c r="J751" s="343">
        <f>ROUND(T67,2)</f>
        <v>23163.200000000001</v>
      </c>
      <c r="K751" s="343">
        <f>ROUND(T68,2)</f>
        <v>213414.25</v>
      </c>
      <c r="L751" s="343">
        <f>ROUND(T69,2)</f>
        <v>3602.72</v>
      </c>
      <c r="M751" s="343">
        <f>ROUND(T70,2)</f>
        <v>7117.86</v>
      </c>
      <c r="N751" s="343">
        <f>ROUND(T75,2)</f>
        <v>20047300</v>
      </c>
      <c r="O751" s="343">
        <f>ROUND(T73,2)</f>
        <v>4148501</v>
      </c>
      <c r="P751" s="343">
        <f>IF(T76&gt;0,ROUND(T76,2),2)</f>
        <v>108.91</v>
      </c>
      <c r="Q751" s="343">
        <f>IF(T77&gt;0,ROUND(T77,2),2)</f>
        <v>2</v>
      </c>
      <c r="R751" s="343">
        <f>IF(T78&gt;0,ROUND(T78,2),2)</f>
        <v>44.3</v>
      </c>
      <c r="S751" s="343">
        <f>IF(T79&gt;0,ROUND(T79,2),2)</f>
        <v>64385.37</v>
      </c>
      <c r="T751" s="345">
        <f>IF(T80&gt;0,ROUND(T80,2),2)</f>
        <v>23.64</v>
      </c>
      <c r="U751" s="276"/>
      <c r="V751" s="277"/>
      <c r="W751" s="276"/>
      <c r="X751" s="276"/>
      <c r="Y751" s="343">
        <f t="shared" si="23"/>
        <v>1677059.24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170*2021*7070*A</v>
      </c>
      <c r="B752" s="343">
        <f>ROUND(U59,2)</f>
        <v>998097</v>
      </c>
      <c r="C752" s="278">
        <f>ROUND(U60,2)</f>
        <v>82.17</v>
      </c>
      <c r="D752" s="343">
        <f>ROUND(U61,2)</f>
        <v>5937263.75</v>
      </c>
      <c r="E752" s="343">
        <f>ROUND(U62,2)</f>
        <v>2049276.82</v>
      </c>
      <c r="F752" s="343">
        <f>ROUND(U63,2)</f>
        <v>0</v>
      </c>
      <c r="G752" s="343">
        <f>ROUND(U64,2)</f>
        <v>1850998.83</v>
      </c>
      <c r="H752" s="343">
        <f>ROUND(U65,2)</f>
        <v>25.69</v>
      </c>
      <c r="I752" s="343">
        <f>ROUND(U66,2)</f>
        <v>8132947.4299999997</v>
      </c>
      <c r="J752" s="343">
        <f>ROUND(U67,2)</f>
        <v>354493.49</v>
      </c>
      <c r="K752" s="343">
        <f>ROUND(U68,2)</f>
        <v>13942.39</v>
      </c>
      <c r="L752" s="343">
        <f>ROUND(U69,2)</f>
        <v>13223.12</v>
      </c>
      <c r="M752" s="343">
        <f>ROUND(U70,2)</f>
        <v>7396.54</v>
      </c>
      <c r="N752" s="343">
        <f>ROUND(U75,2)</f>
        <v>155770929.58000001</v>
      </c>
      <c r="O752" s="343">
        <f>ROUND(U73,2)</f>
        <v>90997241.540000007</v>
      </c>
      <c r="P752" s="343">
        <f>IF(U76&gt;0,ROUND(U76,2),2)</f>
        <v>16163.77</v>
      </c>
      <c r="Q752" s="343">
        <f>IF(U77&gt;0,ROUND(U77,2),2)</f>
        <v>2</v>
      </c>
      <c r="R752" s="343">
        <f>IF(U78&gt;0,ROUND(U78,2),2)</f>
        <v>6574.51</v>
      </c>
      <c r="S752" s="343">
        <f>IF(U79&gt;0,ROUND(U79,2),2)</f>
        <v>2</v>
      </c>
      <c r="T752" s="345">
        <f>IF(U80&gt;0,ROUND(U80,2),2)</f>
        <v>2</v>
      </c>
      <c r="U752" s="276"/>
      <c r="V752" s="277"/>
      <c r="W752" s="276"/>
      <c r="X752" s="276"/>
      <c r="Y752" s="343">
        <f t="shared" si="23"/>
        <v>8326236.7199999997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170*2021*7110*A</v>
      </c>
      <c r="B753" s="343">
        <f>ROUND(V59,2)</f>
        <v>47146</v>
      </c>
      <c r="C753" s="278">
        <f>ROUND(V60,2)</f>
        <v>11.29</v>
      </c>
      <c r="D753" s="343">
        <f>ROUND(V61,2)</f>
        <v>625274.91</v>
      </c>
      <c r="E753" s="343">
        <f>ROUND(V62,2)</f>
        <v>250744.39</v>
      </c>
      <c r="F753" s="343">
        <f>ROUND(V63,2)</f>
        <v>80475</v>
      </c>
      <c r="G753" s="343">
        <f>ROUND(V64,2)</f>
        <v>30149.87</v>
      </c>
      <c r="H753" s="343">
        <f>ROUND(V65,2)</f>
        <v>0</v>
      </c>
      <c r="I753" s="343">
        <f>ROUND(V66,2)</f>
        <v>36.909999999999997</v>
      </c>
      <c r="J753" s="343">
        <f>ROUND(V67,2)</f>
        <v>11684.47</v>
      </c>
      <c r="K753" s="343">
        <f>ROUND(V68,2)</f>
        <v>0</v>
      </c>
      <c r="L753" s="343">
        <f>ROUND(V69,2)</f>
        <v>313.39</v>
      </c>
      <c r="M753" s="343">
        <f>ROUND(V70,2)</f>
        <v>0</v>
      </c>
      <c r="N753" s="343">
        <f>ROUND(V75,2)</f>
        <v>17264021</v>
      </c>
      <c r="O753" s="343">
        <f>ROUND(V73,2)</f>
        <v>6722176</v>
      </c>
      <c r="P753" s="343">
        <f>IF(V76&gt;0,ROUND(V76,2),2)</f>
        <v>608</v>
      </c>
      <c r="Q753" s="343">
        <f>IF(V77&gt;0,ROUND(V77,2),2)</f>
        <v>2</v>
      </c>
      <c r="R753" s="343">
        <f>IF(V78&gt;0,ROUND(V78,2),2)</f>
        <v>247.3</v>
      </c>
      <c r="S753" s="343">
        <f>IF(V79&gt;0,ROUND(V79,2),2)</f>
        <v>2</v>
      </c>
      <c r="T753" s="345">
        <f>IF(V80&gt;0,ROUND(V80,2),2)</f>
        <v>2</v>
      </c>
      <c r="U753" s="276"/>
      <c r="V753" s="277"/>
      <c r="W753" s="276"/>
      <c r="X753" s="276"/>
      <c r="Y753" s="343">
        <f t="shared" si="23"/>
        <v>518006.26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170*2021*7120*A</v>
      </c>
      <c r="B754" s="343">
        <f>ROUND(W59,2)</f>
        <v>7565</v>
      </c>
      <c r="C754" s="278">
        <f>ROUND(W60,2)</f>
        <v>6.77</v>
      </c>
      <c r="D754" s="343">
        <f>ROUND(W61,2)</f>
        <v>734472.68</v>
      </c>
      <c r="E754" s="343">
        <f>ROUND(W62,2)</f>
        <v>224933.38</v>
      </c>
      <c r="F754" s="343">
        <f>ROUND(W63,2)</f>
        <v>0</v>
      </c>
      <c r="G754" s="343">
        <f>ROUND(W64,2)</f>
        <v>148936.01</v>
      </c>
      <c r="H754" s="343">
        <f>ROUND(W65,2)</f>
        <v>0</v>
      </c>
      <c r="I754" s="343">
        <f>ROUND(W66,2)</f>
        <v>31730.400000000001</v>
      </c>
      <c r="J754" s="343">
        <f>ROUND(W67,2)</f>
        <v>507777.5</v>
      </c>
      <c r="K754" s="343">
        <f>ROUND(W68,2)</f>
        <v>81600</v>
      </c>
      <c r="L754" s="343">
        <f>ROUND(W69,2)</f>
        <v>944.59</v>
      </c>
      <c r="M754" s="343">
        <f>ROUND(W70,2)</f>
        <v>0</v>
      </c>
      <c r="N754" s="343">
        <f>ROUND(W75,2)</f>
        <v>25020454.149999999</v>
      </c>
      <c r="O754" s="343">
        <f>ROUND(W73,2)</f>
        <v>8200745</v>
      </c>
      <c r="P754" s="343">
        <f>IF(W76&gt;0,ROUND(W76,2),2)</f>
        <v>1999.73</v>
      </c>
      <c r="Q754" s="343">
        <f>IF(W77&gt;0,ROUND(W77,2),2)</f>
        <v>2</v>
      </c>
      <c r="R754" s="343">
        <f>IF(W78&gt;0,ROUND(W78,2),2)</f>
        <v>813.38</v>
      </c>
      <c r="S754" s="343">
        <f>IF(W79&gt;0,ROUND(W79,2),2)</f>
        <v>2</v>
      </c>
      <c r="T754" s="345">
        <f>IF(W80&gt;0,ROUND(W80,2),2)</f>
        <v>2</v>
      </c>
      <c r="U754" s="276"/>
      <c r="V754" s="277"/>
      <c r="W754" s="276"/>
      <c r="X754" s="276"/>
      <c r="Y754" s="343">
        <f t="shared" si="23"/>
        <v>983616.18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170*2021*7130*A</v>
      </c>
      <c r="B755" s="343">
        <f>ROUND(X59,2)</f>
        <v>47273</v>
      </c>
      <c r="C755" s="278">
        <f>ROUND(X60,2)</f>
        <v>15.46</v>
      </c>
      <c r="D755" s="343">
        <f>ROUND(X61,2)</f>
        <v>1598720.58</v>
      </c>
      <c r="E755" s="343">
        <f>ROUND(X62,2)</f>
        <v>416827.08</v>
      </c>
      <c r="F755" s="343">
        <f>ROUND(X63,2)</f>
        <v>0</v>
      </c>
      <c r="G755" s="343">
        <f>ROUND(X64,2)</f>
        <v>481140.16</v>
      </c>
      <c r="H755" s="343">
        <f>ROUND(X65,2)</f>
        <v>0</v>
      </c>
      <c r="I755" s="343">
        <f>ROUND(X66,2)</f>
        <v>35118.620000000003</v>
      </c>
      <c r="J755" s="343">
        <f>ROUND(X67,2)</f>
        <v>50054.55</v>
      </c>
      <c r="K755" s="343">
        <f>ROUND(X68,2)</f>
        <v>0</v>
      </c>
      <c r="L755" s="343">
        <f>ROUND(X69,2)</f>
        <v>1789.32</v>
      </c>
      <c r="M755" s="343">
        <f>ROUND(X70,2)</f>
        <v>0</v>
      </c>
      <c r="N755" s="343">
        <f>ROUND(X75,2)</f>
        <v>130285079.2</v>
      </c>
      <c r="O755" s="343">
        <f>ROUND(X73,2)</f>
        <v>48454576.850000001</v>
      </c>
      <c r="P755" s="343">
        <f>IF(X76&gt;0,ROUND(X76,2),2)</f>
        <v>2583.4499999999998</v>
      </c>
      <c r="Q755" s="343">
        <f>IF(X77&gt;0,ROUND(X77,2),2)</f>
        <v>2</v>
      </c>
      <c r="R755" s="343">
        <f>IF(X78&gt;0,ROUND(X78,2),2)</f>
        <v>1050.8</v>
      </c>
      <c r="S755" s="343">
        <f>IF(X79&gt;0,ROUND(X79,2),2)</f>
        <v>6219.93</v>
      </c>
      <c r="T755" s="345">
        <f>IF(X80&gt;0,ROUND(X80,2),2)</f>
        <v>2.2799999999999998</v>
      </c>
      <c r="U755" s="276"/>
      <c r="V755" s="277"/>
      <c r="W755" s="276"/>
      <c r="X755" s="276"/>
      <c r="Y755" s="343">
        <f t="shared" si="23"/>
        <v>2557552.39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170*2021*7140*A</v>
      </c>
      <c r="B756" s="343">
        <f>ROUND(Y59,2)</f>
        <v>124948</v>
      </c>
      <c r="C756" s="278">
        <f>ROUND(Y60,2)</f>
        <v>123.8</v>
      </c>
      <c r="D756" s="343">
        <f>ROUND(Y61,2)</f>
        <v>12546651.939999999</v>
      </c>
      <c r="E756" s="343">
        <f>ROUND(Y62,2)</f>
        <v>3083140.64</v>
      </c>
      <c r="F756" s="343">
        <f>ROUND(Y63,2)</f>
        <v>587654.09</v>
      </c>
      <c r="G756" s="343">
        <f>ROUND(Y64,2)</f>
        <v>28521609.27</v>
      </c>
      <c r="H756" s="343">
        <f>ROUND(Y65,2)</f>
        <v>600</v>
      </c>
      <c r="I756" s="343">
        <f>ROUND(Y66,2)</f>
        <v>89140.74</v>
      </c>
      <c r="J756" s="343">
        <f>ROUND(Y67,2)</f>
        <v>1771434.58</v>
      </c>
      <c r="K756" s="343">
        <f>ROUND(Y68,2)</f>
        <v>1240914.08</v>
      </c>
      <c r="L756" s="343">
        <f>ROUND(Y69,2)</f>
        <v>114906.5</v>
      </c>
      <c r="M756" s="343">
        <f>ROUND(Y70,2)</f>
        <v>26291.74</v>
      </c>
      <c r="N756" s="343">
        <f>ROUND(Y75,2)</f>
        <v>393260343.14999998</v>
      </c>
      <c r="O756" s="343">
        <f>ROUND(Y73,2)</f>
        <v>201023019.21000001</v>
      </c>
      <c r="P756" s="343">
        <f>IF(Y76&gt;0,ROUND(Y76,2),2)</f>
        <v>12051</v>
      </c>
      <c r="Q756" s="343">
        <f>IF(Y77&gt;0,ROUND(Y77,2),2)</f>
        <v>2</v>
      </c>
      <c r="R756" s="343">
        <f>IF(Y78&gt;0,ROUND(Y78,2),2)</f>
        <v>4901.67</v>
      </c>
      <c r="S756" s="343">
        <f>IF(Y79&gt;0,ROUND(Y79,2),2)</f>
        <v>39322.980000000003</v>
      </c>
      <c r="T756" s="345">
        <f>IF(Y80&gt;0,ROUND(Y80,2),2)</f>
        <v>14.44</v>
      </c>
      <c r="U756" s="276"/>
      <c r="V756" s="277"/>
      <c r="W756" s="276"/>
      <c r="X756" s="276"/>
      <c r="Y756" s="343">
        <f t="shared" si="23"/>
        <v>17210565.219999999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170*2021*7150*A</v>
      </c>
      <c r="B757" s="343">
        <f>ROUND(Z59,2)</f>
        <v>6934</v>
      </c>
      <c r="C757" s="278">
        <f>ROUND(Z60,2)</f>
        <v>8.66</v>
      </c>
      <c r="D757" s="343">
        <f>ROUND(Z61,2)</f>
        <v>918479.68</v>
      </c>
      <c r="E757" s="343">
        <f>ROUND(Z62,2)</f>
        <v>248814.07999999999</v>
      </c>
      <c r="F757" s="343">
        <f>ROUND(Z63,2)</f>
        <v>1600</v>
      </c>
      <c r="G757" s="343">
        <f>ROUND(Z64,2)</f>
        <v>37689.230000000003</v>
      </c>
      <c r="H757" s="343">
        <f>ROUND(Z65,2)</f>
        <v>0</v>
      </c>
      <c r="I757" s="343">
        <f>ROUND(Z66,2)</f>
        <v>33472.82</v>
      </c>
      <c r="J757" s="343">
        <f>ROUND(Z67,2)</f>
        <v>355467.37</v>
      </c>
      <c r="K757" s="343">
        <f>ROUND(Z68,2)</f>
        <v>0</v>
      </c>
      <c r="L757" s="343">
        <f>ROUND(Z69,2)</f>
        <v>27695.27</v>
      </c>
      <c r="M757" s="343">
        <f>ROUND(Z70,2)</f>
        <v>0</v>
      </c>
      <c r="N757" s="343">
        <f>ROUND(Z75,2)</f>
        <v>15935168</v>
      </c>
      <c r="O757" s="343">
        <f>ROUND(Z73,2)</f>
        <v>957156</v>
      </c>
      <c r="P757" s="343">
        <f>IF(Z76&gt;0,ROUND(Z76,2),2)</f>
        <v>8730</v>
      </c>
      <c r="Q757" s="343">
        <f>IF(Z77&gt;0,ROUND(Z77,2),2)</f>
        <v>2</v>
      </c>
      <c r="R757" s="343">
        <f>IF(Z78&gt;0,ROUND(Z78,2),2)</f>
        <v>3550.87</v>
      </c>
      <c r="S757" s="343">
        <f>IF(Z79&gt;0,ROUND(Z79,2),2)</f>
        <v>2</v>
      </c>
      <c r="T757" s="345">
        <f>IF(Z80&gt;0,ROUND(Z80,2),2)</f>
        <v>2</v>
      </c>
      <c r="U757" s="276"/>
      <c r="V757" s="277"/>
      <c r="W757" s="276"/>
      <c r="X757" s="276"/>
      <c r="Y757" s="343">
        <f t="shared" si="23"/>
        <v>1915848.95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170*2021*7160*A</v>
      </c>
      <c r="B758" s="343">
        <f>ROUND(AA59,2)</f>
        <v>2147</v>
      </c>
      <c r="C758" s="278">
        <f>ROUND(AA60,2)</f>
        <v>3.39</v>
      </c>
      <c r="D758" s="343">
        <f>ROUND(AA61,2)</f>
        <v>397525.85</v>
      </c>
      <c r="E758" s="343">
        <f>ROUND(AA62,2)</f>
        <v>106683.64</v>
      </c>
      <c r="F758" s="343">
        <f>ROUND(AA63,2)</f>
        <v>0</v>
      </c>
      <c r="G758" s="343">
        <f>ROUND(AA64,2)</f>
        <v>374311.89</v>
      </c>
      <c r="H758" s="343">
        <f>ROUND(AA65,2)</f>
        <v>0</v>
      </c>
      <c r="I758" s="343">
        <f>ROUND(AA66,2)</f>
        <v>339617.35</v>
      </c>
      <c r="J758" s="343">
        <f>ROUND(AA67,2)</f>
        <v>128051.42</v>
      </c>
      <c r="K758" s="343">
        <f>ROUND(AA68,2)</f>
        <v>0</v>
      </c>
      <c r="L758" s="343">
        <f>ROUND(AA69,2)</f>
        <v>24.55</v>
      </c>
      <c r="M758" s="343">
        <f>ROUND(AA70,2)</f>
        <v>7200.7</v>
      </c>
      <c r="N758" s="343">
        <f>ROUND(AA75,2)</f>
        <v>9206298.8499999996</v>
      </c>
      <c r="O758" s="343">
        <f>ROUND(AA73,2)</f>
        <v>1236589.1499999999</v>
      </c>
      <c r="P758" s="343">
        <f>IF(AA76&gt;0,ROUND(AA76,2),2)</f>
        <v>2812.94</v>
      </c>
      <c r="Q758" s="343">
        <f>IF(AA77&gt;0,ROUND(AA77,2),2)</f>
        <v>2</v>
      </c>
      <c r="R758" s="343">
        <f>IF(AA78&gt;0,ROUND(AA78,2),2)</f>
        <v>1144.1500000000001</v>
      </c>
      <c r="S758" s="343">
        <f>IF(AA79&gt;0,ROUND(AA79,2),2)</f>
        <v>278.43</v>
      </c>
      <c r="T758" s="345">
        <f>IF(AA80&gt;0,ROUND(AA80,2),2)</f>
        <v>0.1</v>
      </c>
      <c r="U758" s="276"/>
      <c r="V758" s="277"/>
      <c r="W758" s="276"/>
      <c r="X758" s="276"/>
      <c r="Y758" s="343">
        <f t="shared" si="23"/>
        <v>842504.43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170*2021*7170*A</v>
      </c>
      <c r="B759" s="276"/>
      <c r="C759" s="278">
        <f>ROUND(AB60,2)</f>
        <v>86.92</v>
      </c>
      <c r="D759" s="343">
        <f>ROUND(AB61,2)</f>
        <v>9228837.8399999999</v>
      </c>
      <c r="E759" s="343">
        <f>ROUND(AB62,2)</f>
        <v>-50821.42</v>
      </c>
      <c r="F759" s="343">
        <f>ROUND(AB63,2)</f>
        <v>0</v>
      </c>
      <c r="G759" s="343">
        <f>ROUND(AB64,2)</f>
        <v>33789222.439999998</v>
      </c>
      <c r="H759" s="343">
        <f>ROUND(AB65,2)</f>
        <v>0</v>
      </c>
      <c r="I759" s="343">
        <f>ROUND(AB66,2)</f>
        <v>2120163.3199999998</v>
      </c>
      <c r="J759" s="343">
        <f>ROUND(AB67,2)</f>
        <v>390207.32</v>
      </c>
      <c r="K759" s="343">
        <f>ROUND(AB68,2)</f>
        <v>721656.63</v>
      </c>
      <c r="L759" s="343">
        <f>ROUND(AB69,2)</f>
        <v>12455.77</v>
      </c>
      <c r="M759" s="343">
        <f>ROUND(AB70,2)</f>
        <v>7523777.21</v>
      </c>
      <c r="N759" s="343">
        <f>ROUND(AB75,2)</f>
        <v>149557885.08000001</v>
      </c>
      <c r="O759" s="343">
        <f>ROUND(AB73,2)</f>
        <v>66826796.82</v>
      </c>
      <c r="P759" s="343">
        <f>IF(AB76&gt;0,ROUND(AB76,2),2)</f>
        <v>13397.6</v>
      </c>
      <c r="Q759" s="343">
        <f>IF(AB77&gt;0,ROUND(AB77,2),2)</f>
        <v>2</v>
      </c>
      <c r="R759" s="343">
        <f>IF(AB78&gt;0,ROUND(AB78,2),2)</f>
        <v>5449.39</v>
      </c>
      <c r="S759" s="343">
        <f>IF(AB79&gt;0,ROUND(AB79,2),2)</f>
        <v>2</v>
      </c>
      <c r="T759" s="345">
        <f>IF(AB80&gt;0,ROUND(AB80,2),2)</f>
        <v>2</v>
      </c>
      <c r="U759" s="276"/>
      <c r="V759" s="277"/>
      <c r="W759" s="276"/>
      <c r="X759" s="276"/>
      <c r="Y759" s="343">
        <f t="shared" si="23"/>
        <v>12382617.76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170*2021*7180*A</v>
      </c>
      <c r="B760" s="343">
        <f>ROUND(AC59,2)</f>
        <v>96739</v>
      </c>
      <c r="C760" s="278">
        <f>ROUND(AC60,2)</f>
        <v>56.35</v>
      </c>
      <c r="D760" s="343">
        <f>ROUND(AC61,2)</f>
        <v>5325019.0999999996</v>
      </c>
      <c r="E760" s="343">
        <f>ROUND(AC62,2)</f>
        <v>1420344.19</v>
      </c>
      <c r="F760" s="343">
        <f>ROUND(AC63,2)</f>
        <v>0</v>
      </c>
      <c r="G760" s="343">
        <f>ROUND(AC64,2)</f>
        <v>1150466.08</v>
      </c>
      <c r="H760" s="343">
        <f>ROUND(AC65,2)</f>
        <v>0</v>
      </c>
      <c r="I760" s="343">
        <f>ROUND(AC66,2)</f>
        <v>154878.26999999999</v>
      </c>
      <c r="J760" s="343">
        <f>ROUND(AC67,2)</f>
        <v>223254.02</v>
      </c>
      <c r="K760" s="343">
        <f>ROUND(AC68,2)</f>
        <v>0</v>
      </c>
      <c r="L760" s="343">
        <f>ROUND(AC69,2)</f>
        <v>7452.54</v>
      </c>
      <c r="M760" s="343">
        <f>ROUND(AC70,2)</f>
        <v>0</v>
      </c>
      <c r="N760" s="343">
        <f>ROUND(AC75,2)</f>
        <v>58349582</v>
      </c>
      <c r="O760" s="343">
        <f>ROUND(AC73,2)</f>
        <v>54631691</v>
      </c>
      <c r="P760" s="343">
        <f>IF(AC76&gt;0,ROUND(AC76,2),2)</f>
        <v>1687.24</v>
      </c>
      <c r="Q760" s="343">
        <f>IF(AC77&gt;0,ROUND(AC77,2),2)</f>
        <v>2</v>
      </c>
      <c r="R760" s="343">
        <f>IF(AC78&gt;0,ROUND(AC78,2),2)</f>
        <v>686.27</v>
      </c>
      <c r="S760" s="343">
        <f>IF(AC79&gt;0,ROUND(AC79,2),2)</f>
        <v>3.6</v>
      </c>
      <c r="T760" s="345">
        <f>IF(AC80&gt;0,ROUND(AC80,2),2)</f>
        <v>0</v>
      </c>
      <c r="U760" s="276"/>
      <c r="V760" s="277"/>
      <c r="W760" s="276"/>
      <c r="X760" s="276"/>
      <c r="Y760" s="343">
        <f t="shared" si="23"/>
        <v>2740091.38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170*2021*7190*A</v>
      </c>
      <c r="B761" s="343">
        <f>ROUND(AD59,2)</f>
        <v>2532</v>
      </c>
      <c r="C761" s="278">
        <f>ROUND(AD60,2)</f>
        <v>0</v>
      </c>
      <c r="D761" s="343">
        <f>ROUND(AD61,2)</f>
        <v>0</v>
      </c>
      <c r="E761" s="343">
        <f>ROUND(AD62,2)</f>
        <v>0</v>
      </c>
      <c r="F761" s="343">
        <f>ROUND(AD63,2)</f>
        <v>0</v>
      </c>
      <c r="G761" s="343">
        <f>ROUND(AD64,2)</f>
        <v>24778.63</v>
      </c>
      <c r="H761" s="343">
        <f>ROUND(AD65,2)</f>
        <v>0</v>
      </c>
      <c r="I761" s="343">
        <f>ROUND(AD66,2)</f>
        <v>1144770.45</v>
      </c>
      <c r="J761" s="343">
        <f>ROUND(AD67,2)</f>
        <v>6060.16</v>
      </c>
      <c r="K761" s="343">
        <f>ROUND(AD68,2)</f>
        <v>0</v>
      </c>
      <c r="L761" s="343">
        <f>ROUND(AD69,2)</f>
        <v>0</v>
      </c>
      <c r="M761" s="343">
        <f>ROUND(AD70,2)</f>
        <v>0</v>
      </c>
      <c r="N761" s="343">
        <f>ROUND(AD75,2)</f>
        <v>7414843</v>
      </c>
      <c r="O761" s="343">
        <f>ROUND(AD73,2)</f>
        <v>6471560</v>
      </c>
      <c r="P761" s="343">
        <f>IF(AD76&gt;0,ROUND(AD76,2),2)</f>
        <v>315.33999999999997</v>
      </c>
      <c r="Q761" s="343">
        <f>IF(AD77&gt;0,ROUND(AD77,2),2)</f>
        <v>2</v>
      </c>
      <c r="R761" s="343">
        <f>IF(AD78&gt;0,ROUND(AD78,2),2)</f>
        <v>128.26</v>
      </c>
      <c r="S761" s="343">
        <f>IF(AD79&gt;0,ROUND(AD79,2),2)</f>
        <v>2</v>
      </c>
      <c r="T761" s="345">
        <f>IF(AD80&gt;0,ROUND(AD80,2),2)</f>
        <v>2</v>
      </c>
      <c r="U761" s="276"/>
      <c r="V761" s="277"/>
      <c r="W761" s="276"/>
      <c r="X761" s="276"/>
      <c r="Y761" s="343">
        <f t="shared" si="23"/>
        <v>385672.21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170*2021*7200*A</v>
      </c>
      <c r="B762" s="343">
        <f>ROUND(AE59,2)</f>
        <v>193911</v>
      </c>
      <c r="C762" s="278">
        <f>ROUND(AE60,2)</f>
        <v>69.87</v>
      </c>
      <c r="D762" s="343">
        <f>ROUND(AE61,2)</f>
        <v>6865254.0599999996</v>
      </c>
      <c r="E762" s="343">
        <f>ROUND(AE62,2)</f>
        <v>1782535.37</v>
      </c>
      <c r="F762" s="343">
        <f>ROUND(AE63,2)</f>
        <v>0</v>
      </c>
      <c r="G762" s="343">
        <f>ROUND(AE64,2)</f>
        <v>71866.61</v>
      </c>
      <c r="H762" s="343">
        <f>ROUND(AE65,2)</f>
        <v>0</v>
      </c>
      <c r="I762" s="343">
        <f>ROUND(AE66,2)</f>
        <v>82881.789999999994</v>
      </c>
      <c r="J762" s="343">
        <f>ROUND(AE67,2)</f>
        <v>95932.51</v>
      </c>
      <c r="K762" s="343">
        <f>ROUND(AE68,2)</f>
        <v>460157.33</v>
      </c>
      <c r="L762" s="343">
        <f>ROUND(AE69,2)</f>
        <v>13729.92</v>
      </c>
      <c r="M762" s="343">
        <f>ROUND(AE70,2)</f>
        <v>955.96</v>
      </c>
      <c r="N762" s="343">
        <f>ROUND(AE75,2)</f>
        <v>37466632.060000002</v>
      </c>
      <c r="O762" s="343">
        <f>ROUND(AE73,2)</f>
        <v>22446940.030000001</v>
      </c>
      <c r="P762" s="343">
        <f>IF(AE76&gt;0,ROUND(AE76,2),2)</f>
        <v>1020.31</v>
      </c>
      <c r="Q762" s="343">
        <f>IF(AE77&gt;0,ROUND(AE77,2),2)</f>
        <v>2</v>
      </c>
      <c r="R762" s="343">
        <f>IF(AE78&gt;0,ROUND(AE78,2),2)</f>
        <v>415</v>
      </c>
      <c r="S762" s="343">
        <f>IF(AE79&gt;0,ROUND(AE79,2),2)</f>
        <v>2704.18</v>
      </c>
      <c r="T762" s="345">
        <f>IF(AE80&gt;0,ROUND(AE80,2),2)</f>
        <v>0.99</v>
      </c>
      <c r="U762" s="276"/>
      <c r="V762" s="277"/>
      <c r="W762" s="276"/>
      <c r="X762" s="276"/>
      <c r="Y762" s="343">
        <f t="shared" si="23"/>
        <v>2623606.96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170*2021*7220*A</v>
      </c>
      <c r="B763" s="343">
        <f>ROUND(AF59,2)</f>
        <v>9031.4699999999993</v>
      </c>
      <c r="C763" s="278">
        <f>ROUND(AF60,2)</f>
        <v>11.25</v>
      </c>
      <c r="D763" s="343">
        <f>ROUND(AF61,2)</f>
        <v>1931674.99</v>
      </c>
      <c r="E763" s="343">
        <f>ROUND(AF62,2)</f>
        <v>431383.49</v>
      </c>
      <c r="F763" s="343">
        <f>ROUND(AF63,2)</f>
        <v>0</v>
      </c>
      <c r="G763" s="343">
        <f>ROUND(AF64,2)</f>
        <v>14091.29</v>
      </c>
      <c r="H763" s="343">
        <f>ROUND(AF65,2)</f>
        <v>0</v>
      </c>
      <c r="I763" s="343">
        <f>ROUND(AF66,2)</f>
        <v>842.93</v>
      </c>
      <c r="J763" s="343">
        <f>ROUND(AF67,2)</f>
        <v>86011</v>
      </c>
      <c r="K763" s="343">
        <f>ROUND(AF68,2)</f>
        <v>0</v>
      </c>
      <c r="L763" s="343">
        <f>ROUND(AF69,2)</f>
        <v>8486.2900000000009</v>
      </c>
      <c r="M763" s="343">
        <f>ROUND(AF70,2)</f>
        <v>45119.21</v>
      </c>
      <c r="N763" s="343">
        <f>ROUND(AF75,2)</f>
        <v>5159345</v>
      </c>
      <c r="O763" s="343">
        <f>ROUND(AF73,2)</f>
        <v>0</v>
      </c>
      <c r="P763" s="343">
        <f>IF(AF76&gt;0,ROUND(AF76,2),2)</f>
        <v>4428.2700000000004</v>
      </c>
      <c r="Q763" s="343">
        <f>IF(AF77&gt;0,ROUND(AF77,2),2)</f>
        <v>1693</v>
      </c>
      <c r="R763" s="343">
        <f>IF(AF78&gt;0,ROUND(AF78,2),2)</f>
        <v>1801.17</v>
      </c>
      <c r="S763" s="343">
        <f>IF(AF79&gt;0,ROUND(AF79,2),2)</f>
        <v>6386.48</v>
      </c>
      <c r="T763" s="345">
        <f>IF(AF80&gt;0,ROUND(AF80,2),2)</f>
        <v>2.34</v>
      </c>
      <c r="U763" s="276"/>
      <c r="V763" s="277"/>
      <c r="W763" s="276"/>
      <c r="X763" s="276"/>
      <c r="Y763" s="343">
        <f t="shared" si="23"/>
        <v>1378657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170*2021*7230*A</v>
      </c>
      <c r="B764" s="343">
        <f>ROUND(AG59,2)</f>
        <v>67246</v>
      </c>
      <c r="C764" s="278">
        <f>ROUND(AG60,2)</f>
        <v>165.57</v>
      </c>
      <c r="D764" s="343">
        <f>ROUND(AG61,2)</f>
        <v>21295860.010000002</v>
      </c>
      <c r="E764" s="343">
        <f>ROUND(AG62,2)</f>
        <v>5113958.88</v>
      </c>
      <c r="F764" s="343">
        <f>ROUND(AG63,2)</f>
        <v>2701530.5</v>
      </c>
      <c r="G764" s="343">
        <f>ROUND(AG64,2)</f>
        <v>2537342.0099999998</v>
      </c>
      <c r="H764" s="343">
        <f>ROUND(AG65,2)</f>
        <v>7866.53</v>
      </c>
      <c r="I764" s="343">
        <f>ROUND(AG66,2)</f>
        <v>780836.99</v>
      </c>
      <c r="J764" s="343">
        <f>ROUND(AG67,2)</f>
        <v>522337.74</v>
      </c>
      <c r="K764" s="343">
        <f>ROUND(AG68,2)</f>
        <v>372966.56</v>
      </c>
      <c r="L764" s="343">
        <f>ROUND(AG69,2)</f>
        <v>71776.95</v>
      </c>
      <c r="M764" s="343">
        <f>ROUND(AG70,2)</f>
        <v>1507832.84</v>
      </c>
      <c r="N764" s="343">
        <f>ROUND(AG75,2)</f>
        <v>250108485.84999999</v>
      </c>
      <c r="O764" s="343">
        <f>ROUND(AG73,2)</f>
        <v>65231328</v>
      </c>
      <c r="P764" s="343">
        <f>IF(AG76&gt;0,ROUND(AG76,2),2)</f>
        <v>19360</v>
      </c>
      <c r="Q764" s="343">
        <f>IF(AG77&gt;0,ROUND(AG77,2),2)</f>
        <v>53826</v>
      </c>
      <c r="R764" s="343">
        <f>IF(AG78&gt;0,ROUND(AG78,2),2)</f>
        <v>7874.55</v>
      </c>
      <c r="S764" s="343">
        <f>IF(AG79&gt;0,ROUND(AG79,2),2)</f>
        <v>202601.62</v>
      </c>
      <c r="T764" s="345">
        <f>IF(AG80&gt;0,ROUND(AG80,2),2)</f>
        <v>74.39</v>
      </c>
      <c r="U764" s="276"/>
      <c r="V764" s="277"/>
      <c r="W764" s="276"/>
      <c r="X764" s="276"/>
      <c r="Y764" s="343">
        <f t="shared" si="23"/>
        <v>16099683.57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170*2021*7240*A</v>
      </c>
      <c r="B765" s="343">
        <f>ROUND(AH59,2)</f>
        <v>0</v>
      </c>
      <c r="C765" s="278">
        <f>ROUND(AH60,2)</f>
        <v>0</v>
      </c>
      <c r="D765" s="343">
        <f>ROUND(AH61,2)</f>
        <v>0</v>
      </c>
      <c r="E765" s="343">
        <f>ROUND(AH62,2)</f>
        <v>0</v>
      </c>
      <c r="F765" s="343">
        <f>ROUND(AH63,2)</f>
        <v>0</v>
      </c>
      <c r="G765" s="343">
        <f>ROUND(AH64,2)</f>
        <v>0</v>
      </c>
      <c r="H765" s="343">
        <f>ROUND(AH65,2)</f>
        <v>0</v>
      </c>
      <c r="I765" s="343">
        <f>ROUND(AH66,2)</f>
        <v>0</v>
      </c>
      <c r="J765" s="343">
        <f>ROUND(AH67,2)</f>
        <v>0</v>
      </c>
      <c r="K765" s="343">
        <f>ROUND(AH68,2)</f>
        <v>0</v>
      </c>
      <c r="L765" s="343">
        <f>ROUND(AH69,2)</f>
        <v>0</v>
      </c>
      <c r="M765" s="343">
        <f>ROUND(AH70,2)</f>
        <v>0</v>
      </c>
      <c r="N765" s="343">
        <f>ROUND(AH75,2)</f>
        <v>0</v>
      </c>
      <c r="O765" s="343">
        <f>ROUND(AH73,2)</f>
        <v>0</v>
      </c>
      <c r="P765" s="343">
        <f>IF(AH76&gt;0,ROUND(AH76,2),2)</f>
        <v>2</v>
      </c>
      <c r="Q765" s="343">
        <f>IF(AH77&gt;0,ROUND(AH77,2),2)</f>
        <v>2</v>
      </c>
      <c r="R765" s="343">
        <f>IF(AH78&gt;0,ROUND(AH78,2),2)</f>
        <v>2</v>
      </c>
      <c r="S765" s="343">
        <f>IF(AH79&gt;0,ROUND(AH79,2),2)</f>
        <v>2</v>
      </c>
      <c r="T765" s="345">
        <f>IF(AH80&gt;0,ROUND(AH80,2),2)</f>
        <v>2</v>
      </c>
      <c r="U765" s="276"/>
      <c r="V765" s="277"/>
      <c r="W765" s="276"/>
      <c r="X765" s="276"/>
      <c r="Y765" s="343">
        <f t="shared" si="23"/>
        <v>2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170*2021*7250*A</v>
      </c>
      <c r="B766" s="343">
        <f>ROUND(AI59,2)</f>
        <v>32650</v>
      </c>
      <c r="C766" s="278">
        <f>ROUND(AI60,2)</f>
        <v>56.08</v>
      </c>
      <c r="D766" s="343">
        <f>ROUND(AI61,2)</f>
        <v>6077120.54</v>
      </c>
      <c r="E766" s="343">
        <f>ROUND(AI62,2)</f>
        <v>1622146.34</v>
      </c>
      <c r="F766" s="343">
        <f>ROUND(AI63,2)</f>
        <v>0</v>
      </c>
      <c r="G766" s="343">
        <f>ROUND(AI64,2)</f>
        <v>1373345</v>
      </c>
      <c r="H766" s="343">
        <f>ROUND(AI65,2)</f>
        <v>100</v>
      </c>
      <c r="I766" s="343">
        <f>ROUND(AI66,2)</f>
        <v>491232.5</v>
      </c>
      <c r="J766" s="343">
        <f>ROUND(AI67,2)</f>
        <v>824936</v>
      </c>
      <c r="K766" s="343">
        <f>ROUND(AI68,2)</f>
        <v>11500.4</v>
      </c>
      <c r="L766" s="343">
        <f>ROUND(AI69,2)</f>
        <v>5508.83</v>
      </c>
      <c r="M766" s="343">
        <f>ROUND(AI70,2)</f>
        <v>0</v>
      </c>
      <c r="N766" s="343">
        <f>ROUND(AI75,2)</f>
        <v>19478239.850000001</v>
      </c>
      <c r="O766" s="343">
        <f>ROUND(AI73,2)</f>
        <v>8161573.2300000004</v>
      </c>
      <c r="P766" s="343">
        <f>IF(AI76&gt;0,ROUND(AI76,2),2)</f>
        <v>22076.09</v>
      </c>
      <c r="Q766" s="343">
        <f>IF(AI77&gt;0,ROUND(AI77,2),2)</f>
        <v>27257</v>
      </c>
      <c r="R766" s="343">
        <f>IF(AI78&gt;0,ROUND(AI78,2),2)</f>
        <v>8979.31</v>
      </c>
      <c r="S766" s="343">
        <f>IF(AI79&gt;0,ROUND(AI79,2),2)</f>
        <v>102584.63</v>
      </c>
      <c r="T766" s="345">
        <f>IF(AI80&gt;0,ROUND(AI80,2),2)</f>
        <v>37.67</v>
      </c>
      <c r="U766" s="276"/>
      <c r="V766" s="277"/>
      <c r="W766" s="276"/>
      <c r="X766" s="276"/>
      <c r="Y766" s="343">
        <f t="shared" si="23"/>
        <v>7590093.9299999997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170*2021*7260*A</v>
      </c>
      <c r="B767" s="343">
        <f>ROUND(AJ59,2)</f>
        <v>182432</v>
      </c>
      <c r="C767" s="278">
        <f>ROUND(AJ60,2)</f>
        <v>313.36</v>
      </c>
      <c r="D767" s="343">
        <f>ROUND(AJ61,2)</f>
        <v>43159479.5</v>
      </c>
      <c r="E767" s="343">
        <f>ROUND(AJ62,2)</f>
        <v>10390038.970000001</v>
      </c>
      <c r="F767" s="343">
        <f>ROUND(AJ63,2)</f>
        <v>3080034.85</v>
      </c>
      <c r="G767" s="343">
        <f>ROUND(AJ64,2)</f>
        <v>3643964.79</v>
      </c>
      <c r="H767" s="343">
        <f>ROUND(AJ65,2)</f>
        <v>25644.48</v>
      </c>
      <c r="I767" s="343">
        <f>ROUND(AJ66,2)</f>
        <v>281318.19</v>
      </c>
      <c r="J767" s="343">
        <f>ROUND(AJ67,2)</f>
        <v>308679.44</v>
      </c>
      <c r="K767" s="343">
        <f>ROUND(AJ68,2)</f>
        <v>3380271.88</v>
      </c>
      <c r="L767" s="343">
        <f>ROUND(AJ69,2)</f>
        <v>259363.7</v>
      </c>
      <c r="M767" s="343">
        <f>ROUND(AJ70,2)</f>
        <v>434166.28</v>
      </c>
      <c r="N767" s="343">
        <f>ROUND(AJ75,2)</f>
        <v>90160512.519999996</v>
      </c>
      <c r="O767" s="343">
        <f>ROUND(AJ73,2)</f>
        <v>61107.46</v>
      </c>
      <c r="P767" s="343">
        <f>IF(AJ76&gt;0,ROUND(AJ76,2),2)</f>
        <v>2</v>
      </c>
      <c r="Q767" s="343">
        <f>IF(AJ77&gt;0,ROUND(AJ77,2),2)</f>
        <v>2</v>
      </c>
      <c r="R767" s="343">
        <f>IF(AJ78&gt;0,ROUND(AJ78,2),2)</f>
        <v>2</v>
      </c>
      <c r="S767" s="343">
        <f>IF(AJ79&gt;0,ROUND(AJ79,2),2)</f>
        <v>28891.14</v>
      </c>
      <c r="T767" s="345">
        <f>IF(AJ80&gt;0,ROUND(AJ80,2),2)</f>
        <v>10.61</v>
      </c>
      <c r="U767" s="276"/>
      <c r="V767" s="277"/>
      <c r="W767" s="276"/>
      <c r="X767" s="276"/>
      <c r="Y767" s="343">
        <f t="shared" si="23"/>
        <v>14861042.289999999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170*2021*7310*A</v>
      </c>
      <c r="B768" s="343">
        <f>ROUND(AK59,2)</f>
        <v>0</v>
      </c>
      <c r="C768" s="278">
        <f>ROUND(AK60,2)</f>
        <v>0</v>
      </c>
      <c r="D768" s="343">
        <f>ROUND(AK61,2)</f>
        <v>0</v>
      </c>
      <c r="E768" s="343">
        <f>ROUND(AK62,2)</f>
        <v>0</v>
      </c>
      <c r="F768" s="343">
        <f>ROUND(AK63,2)</f>
        <v>0</v>
      </c>
      <c r="G768" s="343">
        <f>ROUND(AK64,2)</f>
        <v>0</v>
      </c>
      <c r="H768" s="343">
        <f>ROUND(AK65,2)</f>
        <v>0</v>
      </c>
      <c r="I768" s="343">
        <f>ROUND(AK66,2)</f>
        <v>0</v>
      </c>
      <c r="J768" s="343">
        <f>ROUND(AK67,2)</f>
        <v>0</v>
      </c>
      <c r="K768" s="343">
        <f>ROUND(AK68,2)</f>
        <v>0</v>
      </c>
      <c r="L768" s="343">
        <f>ROUND(AK69,2)</f>
        <v>0</v>
      </c>
      <c r="M768" s="343">
        <f>ROUND(AK70,2)</f>
        <v>0</v>
      </c>
      <c r="N768" s="343">
        <f>ROUND(AK75,2)</f>
        <v>0</v>
      </c>
      <c r="O768" s="343">
        <f>ROUND(AK73,2)</f>
        <v>0</v>
      </c>
      <c r="P768" s="343">
        <f>IF(AK76&gt;0,ROUND(AK76,2),2)</f>
        <v>2</v>
      </c>
      <c r="Q768" s="343">
        <f>IF(AK77&gt;0,ROUND(AK77,2),2)</f>
        <v>2</v>
      </c>
      <c r="R768" s="343">
        <f>IF(AK78&gt;0,ROUND(AK78,2),2)</f>
        <v>2</v>
      </c>
      <c r="S768" s="343">
        <f>IF(AK79&gt;0,ROUND(AK79,2),2)</f>
        <v>2</v>
      </c>
      <c r="T768" s="345">
        <f>IF(AK80&gt;0,ROUND(AK80,2),2)</f>
        <v>2</v>
      </c>
      <c r="U768" s="276"/>
      <c r="V768" s="277"/>
      <c r="W768" s="276"/>
      <c r="X768" s="276"/>
      <c r="Y768" s="343">
        <f t="shared" si="23"/>
        <v>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170*2021*7320*A</v>
      </c>
      <c r="B769" s="343">
        <f>ROUND(AL59,2)</f>
        <v>0</v>
      </c>
      <c r="C769" s="278">
        <f>ROUND(AL60,2)</f>
        <v>0</v>
      </c>
      <c r="D769" s="343">
        <f>ROUND(AL61,2)</f>
        <v>0</v>
      </c>
      <c r="E769" s="343">
        <f>ROUND(AL62,2)</f>
        <v>0</v>
      </c>
      <c r="F769" s="343">
        <f>ROUND(AL63,2)</f>
        <v>0</v>
      </c>
      <c r="G769" s="343">
        <f>ROUND(AL64,2)</f>
        <v>0</v>
      </c>
      <c r="H769" s="343">
        <f>ROUND(AL65,2)</f>
        <v>0</v>
      </c>
      <c r="I769" s="343">
        <f>ROUND(AL66,2)</f>
        <v>0</v>
      </c>
      <c r="J769" s="343">
        <f>ROUND(AL67,2)</f>
        <v>0</v>
      </c>
      <c r="K769" s="343">
        <f>ROUND(AL68,2)</f>
        <v>0</v>
      </c>
      <c r="L769" s="343">
        <f>ROUND(AL69,2)</f>
        <v>0</v>
      </c>
      <c r="M769" s="343">
        <f>ROUND(AL70,2)</f>
        <v>0</v>
      </c>
      <c r="N769" s="343">
        <f>ROUND(AL75,2)</f>
        <v>0</v>
      </c>
      <c r="O769" s="343">
        <f>ROUND(AL73,2)</f>
        <v>0</v>
      </c>
      <c r="P769" s="343">
        <f>IF(AL76&gt;0,ROUND(AL76,2),2)</f>
        <v>2</v>
      </c>
      <c r="Q769" s="343">
        <f>IF(AL77&gt;0,ROUND(AL77,2),2)</f>
        <v>2</v>
      </c>
      <c r="R769" s="343">
        <f>IF(AL78&gt;0,ROUND(AL78,2),2)</f>
        <v>2</v>
      </c>
      <c r="S769" s="343">
        <f>IF(AL79&gt;0,ROUND(AL79,2),2)</f>
        <v>2</v>
      </c>
      <c r="T769" s="345">
        <f>IF(AL80&gt;0,ROUND(AL80,2),2)</f>
        <v>2</v>
      </c>
      <c r="U769" s="276"/>
      <c r="V769" s="277"/>
      <c r="W769" s="276"/>
      <c r="X769" s="276"/>
      <c r="Y769" s="343">
        <f t="shared" si="23"/>
        <v>2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170*2021*7330*A</v>
      </c>
      <c r="B770" s="343">
        <f>ROUND(AM59,2)</f>
        <v>0</v>
      </c>
      <c r="C770" s="278">
        <f>ROUND(AM60,2)</f>
        <v>0</v>
      </c>
      <c r="D770" s="343">
        <f>ROUND(AM61,2)</f>
        <v>0</v>
      </c>
      <c r="E770" s="343">
        <f>ROUND(AM62,2)</f>
        <v>0</v>
      </c>
      <c r="F770" s="343">
        <f>ROUND(AM63,2)</f>
        <v>0</v>
      </c>
      <c r="G770" s="343">
        <f>ROUND(AM64,2)</f>
        <v>0</v>
      </c>
      <c r="H770" s="343">
        <f>ROUND(AM65,2)</f>
        <v>0</v>
      </c>
      <c r="I770" s="343">
        <f>ROUND(AM66,2)</f>
        <v>0</v>
      </c>
      <c r="J770" s="343">
        <f>ROUND(AM67,2)</f>
        <v>0</v>
      </c>
      <c r="K770" s="343">
        <f>ROUND(AM68,2)</f>
        <v>0</v>
      </c>
      <c r="L770" s="343">
        <f>ROUND(AM69,2)</f>
        <v>0</v>
      </c>
      <c r="M770" s="343">
        <f>ROUND(AM70,2)</f>
        <v>0</v>
      </c>
      <c r="N770" s="343">
        <f>ROUND(AM75,2)</f>
        <v>0</v>
      </c>
      <c r="O770" s="343">
        <f>ROUND(AM73,2)</f>
        <v>0</v>
      </c>
      <c r="P770" s="343">
        <f>IF(AM76&gt;0,ROUND(AM76,2),2)</f>
        <v>2</v>
      </c>
      <c r="Q770" s="343">
        <f>IF(AM77&gt;0,ROUND(AM77,2),2)</f>
        <v>2</v>
      </c>
      <c r="R770" s="343">
        <f>IF(AM78&gt;0,ROUND(AM78,2),2)</f>
        <v>2</v>
      </c>
      <c r="S770" s="343">
        <f>IF(AM79&gt;0,ROUND(AM79,2),2)</f>
        <v>2</v>
      </c>
      <c r="T770" s="345">
        <f>IF(AM80&gt;0,ROUND(AM80,2),2)</f>
        <v>2</v>
      </c>
      <c r="U770" s="276"/>
      <c r="V770" s="277"/>
      <c r="W770" s="276"/>
      <c r="X770" s="276"/>
      <c r="Y770" s="343">
        <f t="shared" si="23"/>
        <v>2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170*2021*7340*A</v>
      </c>
      <c r="B771" s="343">
        <f>ROUND(AN59,2)</f>
        <v>0</v>
      </c>
      <c r="C771" s="278">
        <f>ROUND(AN60,2)</f>
        <v>0</v>
      </c>
      <c r="D771" s="343">
        <f>ROUND(AN61,2)</f>
        <v>0</v>
      </c>
      <c r="E771" s="343">
        <f>ROUND(AN62,2)</f>
        <v>0</v>
      </c>
      <c r="F771" s="343">
        <f>ROUND(AN63,2)</f>
        <v>0</v>
      </c>
      <c r="G771" s="343">
        <f>ROUND(AN64,2)</f>
        <v>0</v>
      </c>
      <c r="H771" s="343">
        <f>ROUND(AN65,2)</f>
        <v>0</v>
      </c>
      <c r="I771" s="343">
        <f>ROUND(AN66,2)</f>
        <v>0</v>
      </c>
      <c r="J771" s="343">
        <f>ROUND(AN67,2)</f>
        <v>0</v>
      </c>
      <c r="K771" s="343">
        <f>ROUND(AN68,2)</f>
        <v>0</v>
      </c>
      <c r="L771" s="343">
        <f>ROUND(AN69,2)</f>
        <v>0</v>
      </c>
      <c r="M771" s="343">
        <f>ROUND(AN70,2)</f>
        <v>0</v>
      </c>
      <c r="N771" s="343">
        <f>ROUND(AN75,2)</f>
        <v>0</v>
      </c>
      <c r="O771" s="343">
        <f>ROUND(AN73,2)</f>
        <v>0</v>
      </c>
      <c r="P771" s="343">
        <f>IF(AN76&gt;0,ROUND(AN76,2),2)</f>
        <v>2</v>
      </c>
      <c r="Q771" s="343">
        <f>IF(AN77&gt;0,ROUND(AN77,2),2)</f>
        <v>2</v>
      </c>
      <c r="R771" s="343">
        <f>IF(AN78&gt;0,ROUND(AN78,2),2)</f>
        <v>2</v>
      </c>
      <c r="S771" s="343">
        <f>IF(AN79&gt;0,ROUND(AN79,2),2)</f>
        <v>2</v>
      </c>
      <c r="T771" s="345">
        <f>IF(AN80&gt;0,ROUND(AN80,2),2)</f>
        <v>2</v>
      </c>
      <c r="U771" s="276"/>
      <c r="V771" s="277"/>
      <c r="W771" s="276"/>
      <c r="X771" s="276"/>
      <c r="Y771" s="343">
        <f t="shared" si="23"/>
        <v>2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170*2021*7350*A</v>
      </c>
      <c r="B772" s="343">
        <f>ROUND(AO59,2)</f>
        <v>27490</v>
      </c>
      <c r="C772" s="278">
        <f>ROUND(AO60,2)</f>
        <v>11.2</v>
      </c>
      <c r="D772" s="343">
        <f>ROUND(AO61,2)</f>
        <v>1219184.52</v>
      </c>
      <c r="E772" s="343">
        <f>ROUND(AO62,2)</f>
        <v>332660</v>
      </c>
      <c r="F772" s="343">
        <f>ROUND(AO63,2)</f>
        <v>0</v>
      </c>
      <c r="G772" s="343">
        <f>ROUND(AO64,2)</f>
        <v>119255.41</v>
      </c>
      <c r="H772" s="343">
        <f>ROUND(AO65,2)</f>
        <v>0</v>
      </c>
      <c r="I772" s="343">
        <f>ROUND(AO66,2)</f>
        <v>2059.87</v>
      </c>
      <c r="J772" s="343">
        <f>ROUND(AO67,2)</f>
        <v>112514.96</v>
      </c>
      <c r="K772" s="343">
        <f>ROUND(AO68,2)</f>
        <v>0</v>
      </c>
      <c r="L772" s="343">
        <f>ROUND(AO69,2)</f>
        <v>332.02</v>
      </c>
      <c r="M772" s="343">
        <f>ROUND(AO70,2)</f>
        <v>0</v>
      </c>
      <c r="N772" s="343">
        <f>ROUND(AO75,2)</f>
        <v>6073076</v>
      </c>
      <c r="O772" s="343">
        <f>ROUND(AO73,2)</f>
        <v>1951121</v>
      </c>
      <c r="P772" s="343">
        <f>IF(AO76&gt;0,ROUND(AO76,2),2)</f>
        <v>4661</v>
      </c>
      <c r="Q772" s="343">
        <f>IF(AO77&gt;0,ROUND(AO77,2),2)</f>
        <v>2</v>
      </c>
      <c r="R772" s="343">
        <f>IF(AO78&gt;0,ROUND(AO78,2),2)</f>
        <v>1895.83</v>
      </c>
      <c r="S772" s="343">
        <f>IF(AO79&gt;0,ROUND(AO79,2),2)</f>
        <v>24676.31</v>
      </c>
      <c r="T772" s="345">
        <f>IF(AO80&gt;0,ROUND(AO80,2),2)</f>
        <v>9.06</v>
      </c>
      <c r="U772" s="276"/>
      <c r="V772" s="277"/>
      <c r="W772" s="276"/>
      <c r="X772" s="276"/>
      <c r="Y772" s="343">
        <f t="shared" si="23"/>
        <v>1323514.18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170*2021*7380*A</v>
      </c>
      <c r="B773" s="343">
        <f>ROUND(AP59,2)</f>
        <v>124811</v>
      </c>
      <c r="C773" s="278">
        <f>ROUND(AP60,2)</f>
        <v>160</v>
      </c>
      <c r="D773" s="343">
        <f>ROUND(AP61,2)</f>
        <v>18829195.920000002</v>
      </c>
      <c r="E773" s="343">
        <f>ROUND(AP62,2)</f>
        <v>5490489.4400000004</v>
      </c>
      <c r="F773" s="343">
        <f>ROUND(AP63,2)</f>
        <v>997643.84</v>
      </c>
      <c r="G773" s="343">
        <f>ROUND(AP64,2)</f>
        <v>3472670.17</v>
      </c>
      <c r="H773" s="343">
        <f>ROUND(AP65,2)</f>
        <v>22460.14</v>
      </c>
      <c r="I773" s="343">
        <f>ROUND(AP66,2)</f>
        <v>544475.67000000004</v>
      </c>
      <c r="J773" s="343">
        <f>ROUND(AP67,2)</f>
        <v>172567.77</v>
      </c>
      <c r="K773" s="343">
        <f>ROUND(AP68,2)</f>
        <v>2514965.9700000002</v>
      </c>
      <c r="L773" s="343">
        <f>ROUND(AP69,2)</f>
        <v>37124.1</v>
      </c>
      <c r="M773" s="343">
        <f>ROUND(AP70,2)</f>
        <v>846622.59</v>
      </c>
      <c r="N773" s="343">
        <f>ROUND(AP75,2)</f>
        <v>87518960.269999996</v>
      </c>
      <c r="O773" s="343">
        <f>ROUND(AP73,2)</f>
        <v>147944</v>
      </c>
      <c r="P773" s="343">
        <f>IF(AP76&gt;0,ROUND(AP76,2),2)</f>
        <v>2</v>
      </c>
      <c r="Q773" s="343">
        <f>IF(AP77&gt;0,ROUND(AP77,2),2)</f>
        <v>2</v>
      </c>
      <c r="R773" s="343">
        <f>IF(AP78&gt;0,ROUND(AP78,2),2)</f>
        <v>2</v>
      </c>
      <c r="S773" s="343">
        <f>IF(AP79&gt;0,ROUND(AP79,2),2)</f>
        <v>44083.29</v>
      </c>
      <c r="T773" s="345">
        <f>IF(AP80&gt;0,ROUND(AP80,2),2)</f>
        <v>16.190000000000001</v>
      </c>
      <c r="U773" s="276"/>
      <c r="V773" s="277"/>
      <c r="W773" s="276"/>
      <c r="X773" s="276"/>
      <c r="Y773" s="343">
        <f t="shared" si="23"/>
        <v>7945506.5999999996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170*2021*7390*A</v>
      </c>
      <c r="B774" s="343">
        <f>ROUND(AQ59,2)</f>
        <v>0</v>
      </c>
      <c r="C774" s="278">
        <f>ROUND(AQ60,2)</f>
        <v>0</v>
      </c>
      <c r="D774" s="343">
        <f>ROUND(AQ61,2)</f>
        <v>0</v>
      </c>
      <c r="E774" s="343">
        <f>ROUND(AQ62,2)</f>
        <v>0</v>
      </c>
      <c r="F774" s="343">
        <f>ROUND(AQ63,2)</f>
        <v>0</v>
      </c>
      <c r="G774" s="343">
        <f>ROUND(AQ64,2)</f>
        <v>0</v>
      </c>
      <c r="H774" s="343">
        <f>ROUND(AQ65,2)</f>
        <v>0</v>
      </c>
      <c r="I774" s="343">
        <f>ROUND(AQ66,2)</f>
        <v>0</v>
      </c>
      <c r="J774" s="343">
        <f>ROUND(AQ67,2)</f>
        <v>0</v>
      </c>
      <c r="K774" s="343">
        <f>ROUND(AQ68,2)</f>
        <v>0</v>
      </c>
      <c r="L774" s="343">
        <f>ROUND(AQ69,2)</f>
        <v>0</v>
      </c>
      <c r="M774" s="343">
        <f>ROUND(AQ70,2)</f>
        <v>0</v>
      </c>
      <c r="N774" s="343">
        <f>ROUND(AQ75,2)</f>
        <v>0</v>
      </c>
      <c r="O774" s="343">
        <f>ROUND(AQ73,2)</f>
        <v>0</v>
      </c>
      <c r="P774" s="343">
        <f>IF(AQ76&gt;0,ROUND(AQ76,2),2)</f>
        <v>2</v>
      </c>
      <c r="Q774" s="343">
        <f>IF(AQ77&gt;0,ROUND(AQ77,2),2)</f>
        <v>2</v>
      </c>
      <c r="R774" s="343">
        <f>IF(AQ78&gt;0,ROUND(AQ78,2),2)</f>
        <v>2</v>
      </c>
      <c r="S774" s="343">
        <f>IF(AQ79&gt;0,ROUND(AQ79,2),2)</f>
        <v>2</v>
      </c>
      <c r="T774" s="345">
        <f>IF(AQ80&gt;0,ROUND(AQ80,2),2)</f>
        <v>2</v>
      </c>
      <c r="U774" s="276"/>
      <c r="V774" s="277"/>
      <c r="W774" s="276"/>
      <c r="X774" s="276"/>
      <c r="Y774" s="343">
        <f t="shared" si="23"/>
        <v>2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170*2021*7400*A</v>
      </c>
      <c r="B775" s="343">
        <f>ROUND(AR59,2)</f>
        <v>104897</v>
      </c>
      <c r="C775" s="278">
        <f>ROUND(AR60,2)</f>
        <v>167.22</v>
      </c>
      <c r="D775" s="343">
        <f>ROUND(AR61,2)</f>
        <v>16966811.079999998</v>
      </c>
      <c r="E775" s="343">
        <f>ROUND(AR62,2)</f>
        <v>4418814.38</v>
      </c>
      <c r="F775" s="343">
        <f>ROUND(AR63,2)</f>
        <v>207147.02</v>
      </c>
      <c r="G775" s="343">
        <f>ROUND(AR64,2)</f>
        <v>1349695.95</v>
      </c>
      <c r="H775" s="343">
        <f>ROUND(AR65,2)</f>
        <v>2291.19</v>
      </c>
      <c r="I775" s="343">
        <f>ROUND(AR66,2)</f>
        <v>1186827.83</v>
      </c>
      <c r="J775" s="343">
        <f>ROUND(AR67,2)</f>
        <v>8403.24</v>
      </c>
      <c r="K775" s="343">
        <f>ROUND(AR68,2)</f>
        <v>512010.06</v>
      </c>
      <c r="L775" s="343">
        <f>ROUND(AR69,2)</f>
        <v>598576.76</v>
      </c>
      <c r="M775" s="343">
        <f>ROUND(AR70,2)</f>
        <v>60525.54</v>
      </c>
      <c r="N775" s="343">
        <f>ROUND(AR75,2)</f>
        <v>58697197.390000001</v>
      </c>
      <c r="O775" s="343">
        <f>ROUND(AR73,2)</f>
        <v>832</v>
      </c>
      <c r="P775" s="343">
        <f>IF(AR76&gt;0,ROUND(AR76,2),2)</f>
        <v>2</v>
      </c>
      <c r="Q775" s="343">
        <f>IF(AR77&gt;0,ROUND(AR77,2),2)</f>
        <v>2</v>
      </c>
      <c r="R775" s="343">
        <f>IF(AR78&gt;0,ROUND(AR78,2),2)</f>
        <v>2</v>
      </c>
      <c r="S775" s="343">
        <f>IF(AR79&gt;0,ROUND(AR79,2),2)</f>
        <v>199899.35</v>
      </c>
      <c r="T775" s="345">
        <f>IF(AR80&gt;0,ROUND(AR80,2),2)</f>
        <v>73.400000000000006</v>
      </c>
      <c r="U775" s="276"/>
      <c r="V775" s="277"/>
      <c r="W775" s="276"/>
      <c r="X775" s="276"/>
      <c r="Y775" s="343">
        <f t="shared" si="23"/>
        <v>7154953.0999999996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170*2021*7410*A</v>
      </c>
      <c r="B776" s="343">
        <f>ROUND(AS59,2)</f>
        <v>0</v>
      </c>
      <c r="C776" s="278">
        <f>ROUND(AS60,2)</f>
        <v>0</v>
      </c>
      <c r="D776" s="343">
        <f>ROUND(AS61,2)</f>
        <v>0</v>
      </c>
      <c r="E776" s="343">
        <f>ROUND(AS62,2)</f>
        <v>0</v>
      </c>
      <c r="F776" s="343">
        <f>ROUND(AS63,2)</f>
        <v>0</v>
      </c>
      <c r="G776" s="343">
        <f>ROUND(AS64,2)</f>
        <v>0</v>
      </c>
      <c r="H776" s="343">
        <f>ROUND(AS65,2)</f>
        <v>0</v>
      </c>
      <c r="I776" s="343">
        <f>ROUND(AS66,2)</f>
        <v>0</v>
      </c>
      <c r="J776" s="343">
        <f>ROUND(AS67,2)</f>
        <v>0</v>
      </c>
      <c r="K776" s="343">
        <f>ROUND(AS68,2)</f>
        <v>0</v>
      </c>
      <c r="L776" s="343">
        <f>ROUND(AS69,2)</f>
        <v>0</v>
      </c>
      <c r="M776" s="343">
        <f>ROUND(AS70,2)</f>
        <v>0</v>
      </c>
      <c r="N776" s="343">
        <f>ROUND(AS75,2)</f>
        <v>0</v>
      </c>
      <c r="O776" s="343">
        <f>ROUND(AS73,2)</f>
        <v>0</v>
      </c>
      <c r="P776" s="343">
        <f>IF(AS76&gt;0,ROUND(AS76,2),2)</f>
        <v>2</v>
      </c>
      <c r="Q776" s="343">
        <f>IF(AS77&gt;0,ROUND(AS77,2),2)</f>
        <v>2</v>
      </c>
      <c r="R776" s="343">
        <f>IF(AS78&gt;0,ROUND(AS78,2),2)</f>
        <v>2</v>
      </c>
      <c r="S776" s="343">
        <f>IF(AS79&gt;0,ROUND(AS79,2),2)</f>
        <v>2</v>
      </c>
      <c r="T776" s="345">
        <f>IF(AS80&gt;0,ROUND(AS80,2),2)</f>
        <v>2</v>
      </c>
      <c r="U776" s="276"/>
      <c r="V776" s="277"/>
      <c r="W776" s="276"/>
      <c r="X776" s="276"/>
      <c r="Y776" s="343">
        <f t="shared" si="23"/>
        <v>2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170*2021*7420*A</v>
      </c>
      <c r="B777" s="343">
        <f>ROUND(AT59,2)</f>
        <v>0</v>
      </c>
      <c r="C777" s="278">
        <f>ROUND(AT60,2)</f>
        <v>0</v>
      </c>
      <c r="D777" s="343">
        <f>ROUND(AT61,2)</f>
        <v>0</v>
      </c>
      <c r="E777" s="343">
        <f>ROUND(AT62,2)</f>
        <v>0</v>
      </c>
      <c r="F777" s="343">
        <f>ROUND(AT63,2)</f>
        <v>0</v>
      </c>
      <c r="G777" s="343">
        <f>ROUND(AT64,2)</f>
        <v>0</v>
      </c>
      <c r="H777" s="343">
        <f>ROUND(AT65,2)</f>
        <v>0</v>
      </c>
      <c r="I777" s="343">
        <f>ROUND(AT66,2)</f>
        <v>0</v>
      </c>
      <c r="J777" s="343">
        <f>ROUND(AT67,2)</f>
        <v>0</v>
      </c>
      <c r="K777" s="343">
        <f>ROUND(AT68,2)</f>
        <v>0</v>
      </c>
      <c r="L777" s="343">
        <f>ROUND(AT69,2)</f>
        <v>0</v>
      </c>
      <c r="M777" s="343">
        <f>ROUND(AT70,2)</f>
        <v>0</v>
      </c>
      <c r="N777" s="343">
        <f>ROUND(AT75,2)</f>
        <v>0</v>
      </c>
      <c r="O777" s="343">
        <f>ROUND(AT73,2)</f>
        <v>0</v>
      </c>
      <c r="P777" s="343">
        <f>IF(AT76&gt;0,ROUND(AT76,2),2)</f>
        <v>2</v>
      </c>
      <c r="Q777" s="343">
        <f>IF(AT77&gt;0,ROUND(AT77,2),2)</f>
        <v>2</v>
      </c>
      <c r="R777" s="343">
        <f>IF(AT78&gt;0,ROUND(AT78,2),2)</f>
        <v>2</v>
      </c>
      <c r="S777" s="343">
        <f>IF(AT79&gt;0,ROUND(AT79,2),2)</f>
        <v>2</v>
      </c>
      <c r="T777" s="345">
        <f>IF(AT80&gt;0,ROUND(AT80,2),2)</f>
        <v>2</v>
      </c>
      <c r="U777" s="276"/>
      <c r="V777" s="277"/>
      <c r="W777" s="276"/>
      <c r="X777" s="276"/>
      <c r="Y777" s="343">
        <f t="shared" si="23"/>
        <v>2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170*2021*7430*A</v>
      </c>
      <c r="B778" s="343">
        <f>ROUND(AU59,2)</f>
        <v>0</v>
      </c>
      <c r="C778" s="278">
        <f>ROUND(AU60,2)</f>
        <v>0</v>
      </c>
      <c r="D778" s="343">
        <f>ROUND(AU61,2)</f>
        <v>0</v>
      </c>
      <c r="E778" s="343">
        <f>ROUND(AU62,2)</f>
        <v>0</v>
      </c>
      <c r="F778" s="343">
        <f>ROUND(AU63,2)</f>
        <v>0</v>
      </c>
      <c r="G778" s="343">
        <f>ROUND(AU64,2)</f>
        <v>0</v>
      </c>
      <c r="H778" s="343">
        <f>ROUND(AU65,2)</f>
        <v>0</v>
      </c>
      <c r="I778" s="343">
        <f>ROUND(AU66,2)</f>
        <v>0</v>
      </c>
      <c r="J778" s="343">
        <f>ROUND(AU67,2)</f>
        <v>0</v>
      </c>
      <c r="K778" s="343">
        <f>ROUND(AU68,2)</f>
        <v>0</v>
      </c>
      <c r="L778" s="343">
        <f>ROUND(AU69,2)</f>
        <v>0</v>
      </c>
      <c r="M778" s="343">
        <f>ROUND(AU70,2)</f>
        <v>0</v>
      </c>
      <c r="N778" s="343">
        <f>ROUND(AU75,2)</f>
        <v>0</v>
      </c>
      <c r="O778" s="343">
        <f>ROUND(AU73,2)</f>
        <v>0</v>
      </c>
      <c r="P778" s="343">
        <f>IF(AU76&gt;0,ROUND(AU76,2),2)</f>
        <v>2</v>
      </c>
      <c r="Q778" s="343">
        <f>IF(AU77&gt;0,ROUND(AU77,2),2)</f>
        <v>2</v>
      </c>
      <c r="R778" s="343">
        <f>IF(AU78&gt;0,ROUND(AU78,2),2)</f>
        <v>2</v>
      </c>
      <c r="S778" s="343">
        <f>IF(AU79&gt;0,ROUND(AU79,2),2)</f>
        <v>2</v>
      </c>
      <c r="T778" s="345">
        <f>IF(AU80&gt;0,ROUND(AU80,2),2)</f>
        <v>2</v>
      </c>
      <c r="U778" s="276"/>
      <c r="V778" s="277"/>
      <c r="W778" s="276"/>
      <c r="X778" s="276"/>
      <c r="Y778" s="343">
        <f t="shared" si="23"/>
        <v>2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170*2021*7490*A</v>
      </c>
      <c r="B779" s="276"/>
      <c r="C779" s="278">
        <f>ROUND(AV60,2)</f>
        <v>4.5</v>
      </c>
      <c r="D779" s="343">
        <f>ROUND(AV61,2)</f>
        <v>413067.11</v>
      </c>
      <c r="E779" s="343">
        <f>ROUND(AV62,2)</f>
        <v>126940.1</v>
      </c>
      <c r="F779" s="343">
        <f>ROUND(AV63,2)</f>
        <v>0</v>
      </c>
      <c r="G779" s="343">
        <f>ROUND(AV64,2)</f>
        <v>25247.439999999999</v>
      </c>
      <c r="H779" s="343">
        <f>ROUND(AV65,2)</f>
        <v>0</v>
      </c>
      <c r="I779" s="343">
        <f>ROUND(AV66,2)</f>
        <v>21.28</v>
      </c>
      <c r="J779" s="343">
        <f>ROUND(AV67,2)</f>
        <v>19603.82</v>
      </c>
      <c r="K779" s="343">
        <f>ROUND(AV68,2)</f>
        <v>0</v>
      </c>
      <c r="L779" s="343">
        <f>ROUND(AV69,2)</f>
        <v>4014.33</v>
      </c>
      <c r="M779" s="343">
        <f>ROUND(AV70,2)</f>
        <v>5273.06</v>
      </c>
      <c r="N779" s="343">
        <f>ROUND(AV75,2)</f>
        <v>3414887</v>
      </c>
      <c r="O779" s="343">
        <f>ROUND(AV73,2)</f>
        <v>1596</v>
      </c>
      <c r="P779" s="343">
        <f>IF(AV76&gt;0,ROUND(AV76,2),2)</f>
        <v>573</v>
      </c>
      <c r="Q779" s="343">
        <f>IF(AV77&gt;0,ROUND(AV77,2),2)</f>
        <v>890</v>
      </c>
      <c r="R779" s="343">
        <f>IF(AV78&gt;0,ROUND(AV78,2),2)</f>
        <v>233.06</v>
      </c>
      <c r="S779" s="343">
        <f>IF(AV79&gt;0,ROUND(AV79,2),2)</f>
        <v>3337.67</v>
      </c>
      <c r="T779" s="345">
        <f>IF(AV80&gt;0,ROUND(AV80,2),2)</f>
        <v>1.23</v>
      </c>
      <c r="U779" s="276"/>
      <c r="V779" s="277"/>
      <c r="W779" s="276"/>
      <c r="X779" s="276"/>
      <c r="Y779" s="343">
        <f t="shared" si="23"/>
        <v>309903.09999999998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170*2021*8200*A</v>
      </c>
      <c r="B780" s="276"/>
      <c r="C780" s="278">
        <f>ROUND(AW60,2)</f>
        <v>0</v>
      </c>
      <c r="D780" s="343">
        <f>ROUND(AW61,2)</f>
        <v>0</v>
      </c>
      <c r="E780" s="343">
        <f>ROUND(AW62,2)</f>
        <v>0</v>
      </c>
      <c r="F780" s="343">
        <f>ROUND(AW63,2)</f>
        <v>0</v>
      </c>
      <c r="G780" s="343">
        <f>ROUND(AW64,2)</f>
        <v>0</v>
      </c>
      <c r="H780" s="343">
        <f>ROUND(AW65,2)</f>
        <v>0</v>
      </c>
      <c r="I780" s="343">
        <f>ROUND(AW66,2)</f>
        <v>0</v>
      </c>
      <c r="J780" s="343">
        <f>ROUND(AW67,2)</f>
        <v>0</v>
      </c>
      <c r="K780" s="343">
        <f>ROUND(AW68,2)</f>
        <v>0</v>
      </c>
      <c r="L780" s="343">
        <f>ROUND(AW69,2)</f>
        <v>0</v>
      </c>
      <c r="M780" s="343">
        <f>ROUND(AW70,2)</f>
        <v>0</v>
      </c>
      <c r="N780" s="276"/>
      <c r="O780" s="276"/>
      <c r="P780" s="343">
        <f>IF(AW76&gt;0,ROUND(AW76,2),2)</f>
        <v>2</v>
      </c>
      <c r="Q780" s="343">
        <f>IF(AW77&gt;0,ROUND(AW77,2),2)</f>
        <v>2</v>
      </c>
      <c r="R780" s="343">
        <f>IF(AW78&gt;0,ROUND(AW78,2),2)</f>
        <v>2</v>
      </c>
      <c r="S780" s="343">
        <f>IF(AW79&gt;0,ROUND(AW79,2),2)</f>
        <v>2</v>
      </c>
      <c r="T780" s="345">
        <f>IF(AW80&gt;0,ROUND(AW80,2),2)</f>
        <v>2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170*2021*8310*A</v>
      </c>
      <c r="B781" s="276"/>
      <c r="C781" s="278">
        <f>ROUND(AX60,2)</f>
        <v>0</v>
      </c>
      <c r="D781" s="343">
        <f>ROUND(AX61,2)</f>
        <v>0</v>
      </c>
      <c r="E781" s="343">
        <f>ROUND(AX62,2)</f>
        <v>0</v>
      </c>
      <c r="F781" s="343">
        <f>ROUND(AX63,2)</f>
        <v>0</v>
      </c>
      <c r="G781" s="343">
        <f>ROUND(AX64,2)</f>
        <v>0</v>
      </c>
      <c r="H781" s="343">
        <f>ROUND(AX65,2)</f>
        <v>0</v>
      </c>
      <c r="I781" s="343">
        <f>ROUND(AX66,2)</f>
        <v>0</v>
      </c>
      <c r="J781" s="343">
        <f>ROUND(AX67,2)</f>
        <v>0</v>
      </c>
      <c r="K781" s="343">
        <f>ROUND(AX68,2)</f>
        <v>0</v>
      </c>
      <c r="L781" s="343">
        <f>ROUND(AX69,2)</f>
        <v>0</v>
      </c>
      <c r="M781" s="343">
        <f>ROUND(AX70,2)</f>
        <v>0</v>
      </c>
      <c r="N781" s="276"/>
      <c r="O781" s="276"/>
      <c r="P781" s="343">
        <f>IF(AX76&gt;0,ROUND(AX76,2),2)</f>
        <v>2</v>
      </c>
      <c r="Q781" s="343">
        <f>IF(AX77&gt;0,ROUND(AX77,2),2)</f>
        <v>2</v>
      </c>
      <c r="R781" s="343">
        <f>IF(AX78&gt;0,ROUND(AX78,2),2)</f>
        <v>2</v>
      </c>
      <c r="S781" s="343">
        <f>IF(AX79&gt;0,ROUND(AX79,2),2)</f>
        <v>2</v>
      </c>
      <c r="T781" s="345">
        <f>IF(AX80&gt;0,ROUND(AX80,2),2)</f>
        <v>2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170*2021*8320*A</v>
      </c>
      <c r="B782" s="343">
        <f>ROUND(AY59,2)</f>
        <v>275976</v>
      </c>
      <c r="C782" s="278">
        <f>ROUND(AY60,2)</f>
        <v>77.8</v>
      </c>
      <c r="D782" s="343">
        <f>ROUND(AY61,2)</f>
        <v>3762322.75</v>
      </c>
      <c r="E782" s="343">
        <f>ROUND(AY62,2)</f>
        <v>1272908.1599999999</v>
      </c>
      <c r="F782" s="343">
        <f>ROUND(AY63,2)</f>
        <v>0</v>
      </c>
      <c r="G782" s="343">
        <f>ROUND(AY64,2)</f>
        <v>138732.51</v>
      </c>
      <c r="H782" s="343">
        <f>ROUND(AY65,2)</f>
        <v>0</v>
      </c>
      <c r="I782" s="343">
        <f>ROUND(AY66,2)</f>
        <v>1443677.92</v>
      </c>
      <c r="J782" s="343">
        <f>ROUND(AY67,2)</f>
        <v>463674.63</v>
      </c>
      <c r="K782" s="343">
        <f>ROUND(AY68,2)</f>
        <v>0</v>
      </c>
      <c r="L782" s="343">
        <f>ROUND(AY69,2)</f>
        <v>2276.63</v>
      </c>
      <c r="M782" s="343">
        <f>ROUND(AY70,2)</f>
        <v>0</v>
      </c>
      <c r="N782" s="276"/>
      <c r="O782" s="276"/>
      <c r="P782" s="343">
        <f>IF(AY76&gt;0,ROUND(AY76,2),2)</f>
        <v>19713.599999999999</v>
      </c>
      <c r="Q782" s="343">
        <f>IF(AY77&gt;0,ROUND(AY77,2),2)</f>
        <v>2</v>
      </c>
      <c r="R782" s="343">
        <f>IF(AY78&gt;0,ROUND(AY78,2),2)</f>
        <v>2</v>
      </c>
      <c r="S782" s="343">
        <f>IF(AY79&gt;0,ROUND(AY79,2),2)</f>
        <v>2</v>
      </c>
      <c r="T782" s="345">
        <f>IF(AY80&gt;0,ROUND(AY80,2),2)</f>
        <v>2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170*2021*8330*A</v>
      </c>
      <c r="B783" s="343">
        <f>ROUND(AZ59,2)</f>
        <v>0</v>
      </c>
      <c r="C783" s="278">
        <f>ROUND(AZ60,2)</f>
        <v>0</v>
      </c>
      <c r="D783" s="343">
        <f>ROUND(AZ61,2)</f>
        <v>0</v>
      </c>
      <c r="E783" s="343">
        <f>ROUND(AZ62,2)</f>
        <v>0</v>
      </c>
      <c r="F783" s="343">
        <f>ROUND(AZ63,2)</f>
        <v>0</v>
      </c>
      <c r="G783" s="343">
        <f>ROUND(AZ64,2)</f>
        <v>0</v>
      </c>
      <c r="H783" s="343">
        <f>ROUND(AZ65,2)</f>
        <v>0</v>
      </c>
      <c r="I783" s="343">
        <f>ROUND(AZ66,2)</f>
        <v>0</v>
      </c>
      <c r="J783" s="343">
        <f>ROUND(AZ67,2)</f>
        <v>0</v>
      </c>
      <c r="K783" s="343">
        <f>ROUND(AZ68,2)</f>
        <v>0</v>
      </c>
      <c r="L783" s="343">
        <f>ROUND(AZ69,2)</f>
        <v>0</v>
      </c>
      <c r="M783" s="343">
        <f>ROUND(AZ70,2)</f>
        <v>0</v>
      </c>
      <c r="N783" s="276"/>
      <c r="O783" s="276"/>
      <c r="P783" s="343">
        <f>IF(AZ76&gt;0,ROUND(AZ76,2),2)</f>
        <v>2</v>
      </c>
      <c r="Q783" s="343">
        <f>IF(AZ77&gt;0,ROUND(AZ77,2),2)</f>
        <v>2</v>
      </c>
      <c r="R783" s="343">
        <f>IF(AZ78&gt;0,ROUND(AZ78,2),2)</f>
        <v>2</v>
      </c>
      <c r="S783" s="343">
        <f>IF(AZ79&gt;0,ROUND(AZ79,2),2)</f>
        <v>2</v>
      </c>
      <c r="T783" s="345">
        <f>IF(AZ80&gt;0,ROUND(AZ80,2),2)</f>
        <v>2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170*2021*8350*A</v>
      </c>
      <c r="B784" s="343">
        <f>ROUND(BA59,2)</f>
        <v>0</v>
      </c>
      <c r="C784" s="278">
        <f>ROUND(BA60,2)</f>
        <v>0</v>
      </c>
      <c r="D784" s="343">
        <f>ROUND(BA61,2)</f>
        <v>0</v>
      </c>
      <c r="E784" s="343">
        <f>ROUND(BA62,2)</f>
        <v>0</v>
      </c>
      <c r="F784" s="343">
        <f>ROUND(BA63,2)</f>
        <v>0</v>
      </c>
      <c r="G784" s="343">
        <f>ROUND(BA64,2)</f>
        <v>0</v>
      </c>
      <c r="H784" s="343">
        <f>ROUND(BA65,2)</f>
        <v>0</v>
      </c>
      <c r="I784" s="343">
        <f>ROUND(BA66,2)</f>
        <v>0</v>
      </c>
      <c r="J784" s="343">
        <f>ROUND(BA67,2)</f>
        <v>0</v>
      </c>
      <c r="K784" s="343">
        <f>ROUND(BA68,2)</f>
        <v>0</v>
      </c>
      <c r="L784" s="343">
        <f>ROUND(BA69,2)</f>
        <v>0</v>
      </c>
      <c r="M784" s="343">
        <f>ROUND(BA70,2)</f>
        <v>0</v>
      </c>
      <c r="N784" s="276"/>
      <c r="O784" s="276"/>
      <c r="P784" s="343">
        <f>IF(BA76&gt;0,ROUND(BA76,2),2)</f>
        <v>2</v>
      </c>
      <c r="Q784" s="343">
        <f>IF(BA77&gt;0,ROUND(BA77,2),2)</f>
        <v>2</v>
      </c>
      <c r="R784" s="343">
        <f>IF(BA78&gt;0,ROUND(BA78,2),2)</f>
        <v>2</v>
      </c>
      <c r="S784" s="343">
        <f>IF(BA79&gt;0,ROUND(BA79,2),2)</f>
        <v>2</v>
      </c>
      <c r="T784" s="345">
        <f>IF(BA80&gt;0,ROUND(BA80,2),2)</f>
        <v>2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170*2021*8360*A</v>
      </c>
      <c r="B785" s="276"/>
      <c r="C785" s="278">
        <f>ROUND(BB60,2)</f>
        <v>54.55</v>
      </c>
      <c r="D785" s="343">
        <f>ROUND(BB61,2)</f>
        <v>6046461.9800000004</v>
      </c>
      <c r="E785" s="343">
        <f>ROUND(BB62,2)</f>
        <v>1495034.63</v>
      </c>
      <c r="F785" s="343">
        <f>ROUND(BB63,2)</f>
        <v>5000</v>
      </c>
      <c r="G785" s="343">
        <f>ROUND(BB64,2)</f>
        <v>25965.33</v>
      </c>
      <c r="H785" s="343">
        <f>ROUND(BB65,2)</f>
        <v>0</v>
      </c>
      <c r="I785" s="343">
        <f>ROUND(BB66,2)</f>
        <v>635997.81000000006</v>
      </c>
      <c r="J785" s="343">
        <f>ROUND(BB67,2)</f>
        <v>1021.09</v>
      </c>
      <c r="K785" s="343">
        <f>ROUND(BB68,2)</f>
        <v>0</v>
      </c>
      <c r="L785" s="343">
        <f>ROUND(BB69,2)</f>
        <v>10253.16</v>
      </c>
      <c r="M785" s="343">
        <f>ROUND(BB70,2)</f>
        <v>0</v>
      </c>
      <c r="N785" s="276"/>
      <c r="O785" s="276"/>
      <c r="P785" s="343">
        <f>IF(BB76&gt;0,ROUND(BB76,2),2)</f>
        <v>2</v>
      </c>
      <c r="Q785" s="343">
        <f>IF(BB77&gt;0,ROUND(BB77,2),2)</f>
        <v>2</v>
      </c>
      <c r="R785" s="343">
        <f>IF(BB78&gt;0,ROUND(BB78,2),2)</f>
        <v>2</v>
      </c>
      <c r="S785" s="343">
        <f>IF(BB79&gt;0,ROUND(BB79,2),2)</f>
        <v>2</v>
      </c>
      <c r="T785" s="345">
        <f>IF(BB80&gt;0,ROUND(BB80,2),2)</f>
        <v>2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170*2021*8370*A</v>
      </c>
      <c r="B786" s="276"/>
      <c r="C786" s="278">
        <f>ROUND(BC60,2)</f>
        <v>0</v>
      </c>
      <c r="D786" s="343">
        <f>ROUND(BC61,2)</f>
        <v>0</v>
      </c>
      <c r="E786" s="343">
        <f>ROUND(BC62,2)</f>
        <v>0</v>
      </c>
      <c r="F786" s="343">
        <f>ROUND(BC63,2)</f>
        <v>0</v>
      </c>
      <c r="G786" s="343">
        <f>ROUND(BC64,2)</f>
        <v>0</v>
      </c>
      <c r="H786" s="343">
        <f>ROUND(BC65,2)</f>
        <v>0</v>
      </c>
      <c r="I786" s="343">
        <f>ROUND(BC66,2)</f>
        <v>0</v>
      </c>
      <c r="J786" s="343">
        <f>ROUND(BC67,2)</f>
        <v>0</v>
      </c>
      <c r="K786" s="343">
        <f>ROUND(BC68,2)</f>
        <v>0</v>
      </c>
      <c r="L786" s="343">
        <f>ROUND(BC69,2)</f>
        <v>0</v>
      </c>
      <c r="M786" s="343">
        <f>ROUND(BC70,2)</f>
        <v>0</v>
      </c>
      <c r="N786" s="276"/>
      <c r="O786" s="276"/>
      <c r="P786" s="343">
        <f>IF(BC76&gt;0,ROUND(BC76,2),2)</f>
        <v>2</v>
      </c>
      <c r="Q786" s="343">
        <f>IF(BC77&gt;0,ROUND(BC77,2),2)</f>
        <v>2</v>
      </c>
      <c r="R786" s="343">
        <f>IF(BC78&gt;0,ROUND(BC78,2),2)</f>
        <v>2</v>
      </c>
      <c r="S786" s="343">
        <f>IF(BC79&gt;0,ROUND(BC79,2),2)</f>
        <v>2</v>
      </c>
      <c r="T786" s="345">
        <f>IF(BC80&gt;0,ROUND(BC80,2),2)</f>
        <v>2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170*2021*8420*A</v>
      </c>
      <c r="B787" s="276"/>
      <c r="C787" s="278">
        <f>ROUND(BD60,2)</f>
        <v>0</v>
      </c>
      <c r="D787" s="343">
        <f>ROUND(BD61,2)</f>
        <v>0</v>
      </c>
      <c r="E787" s="343">
        <f>ROUND(BD62,2)</f>
        <v>0</v>
      </c>
      <c r="F787" s="343">
        <f>ROUND(BD63,2)</f>
        <v>0</v>
      </c>
      <c r="G787" s="343">
        <f>ROUND(BD64,2)</f>
        <v>0</v>
      </c>
      <c r="H787" s="343">
        <f>ROUND(BD65,2)</f>
        <v>0</v>
      </c>
      <c r="I787" s="343">
        <f>ROUND(BD66,2)</f>
        <v>0</v>
      </c>
      <c r="J787" s="343">
        <f>ROUND(BD67,2)</f>
        <v>148104.28</v>
      </c>
      <c r="K787" s="343">
        <f>ROUND(BD68,2)</f>
        <v>0</v>
      </c>
      <c r="L787" s="343">
        <f>ROUND(BD69,2)</f>
        <v>0</v>
      </c>
      <c r="M787" s="343">
        <f>ROUND(BD70,2)</f>
        <v>0</v>
      </c>
      <c r="N787" s="276"/>
      <c r="O787" s="276"/>
      <c r="P787" s="343">
        <f>IF(BD76&gt;0,ROUND(BD76,2),2)</f>
        <v>7706.59</v>
      </c>
      <c r="Q787" s="343">
        <f>IF(BD77&gt;0,ROUND(BD77,2),2)</f>
        <v>2</v>
      </c>
      <c r="R787" s="343">
        <f>IF(BD78&gt;0,ROUND(BD78,2),2)</f>
        <v>2</v>
      </c>
      <c r="S787" s="343">
        <f>IF(BD79&gt;0,ROUND(BD79,2),2)</f>
        <v>2</v>
      </c>
      <c r="T787" s="345">
        <f>IF(BD80&gt;0,ROUND(BD80,2),2)</f>
        <v>2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170*2021*8430*A</v>
      </c>
      <c r="B788" s="343">
        <f>ROUND(BE59,2)</f>
        <v>846278</v>
      </c>
      <c r="C788" s="278">
        <f>ROUND(BE60,2)</f>
        <v>58.38</v>
      </c>
      <c r="D788" s="343">
        <f>ROUND(BE61,2)</f>
        <v>4082035.37</v>
      </c>
      <c r="E788" s="343">
        <f>ROUND(BE62,2)</f>
        <v>1055917.42</v>
      </c>
      <c r="F788" s="343">
        <f>ROUND(BE63,2)</f>
        <v>0</v>
      </c>
      <c r="G788" s="343">
        <f>ROUND(BE64,2)</f>
        <v>1039266.22</v>
      </c>
      <c r="H788" s="343">
        <f>ROUND(BE65,2)</f>
        <v>2599773.1800000002</v>
      </c>
      <c r="I788" s="343">
        <f>ROUND(BE66,2)</f>
        <v>10266875.77</v>
      </c>
      <c r="J788" s="343">
        <f>ROUND(BE67,2)</f>
        <v>6562272.2800000003</v>
      </c>
      <c r="K788" s="343">
        <f>ROUND(BE68,2)</f>
        <v>2267751.46</v>
      </c>
      <c r="L788" s="343">
        <f>ROUND(BE69,2)</f>
        <v>18877.580000000002</v>
      </c>
      <c r="M788" s="343">
        <f>ROUND(BE70,2)</f>
        <v>583269.53</v>
      </c>
      <c r="N788" s="276"/>
      <c r="O788" s="276"/>
      <c r="P788" s="343">
        <f>IF(BE76&gt;0,ROUND(BE76,2),2)</f>
        <v>314021.37</v>
      </c>
      <c r="Q788" s="343">
        <f>IF(BE77&gt;0,ROUND(BE77,2),2)</f>
        <v>2</v>
      </c>
      <c r="R788" s="343">
        <f>IF(BE78&gt;0,ROUND(BE78,2),2)</f>
        <v>2</v>
      </c>
      <c r="S788" s="343">
        <f>IF(BE79&gt;0,ROUND(BE79,2),2)</f>
        <v>2</v>
      </c>
      <c r="T788" s="345">
        <f>IF(BE80&gt;0,ROUND(BE80,2),2)</f>
        <v>2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170*2021*8460*A</v>
      </c>
      <c r="B789" s="276"/>
      <c r="C789" s="278">
        <f>ROUND(BF60,2)</f>
        <v>91.33</v>
      </c>
      <c r="D789" s="343">
        <f>ROUND(BF61,2)</f>
        <v>3861729.01</v>
      </c>
      <c r="E789" s="343">
        <f>ROUND(BF62,2)</f>
        <v>1527388.84</v>
      </c>
      <c r="F789" s="343">
        <f>ROUND(BF63,2)</f>
        <v>0</v>
      </c>
      <c r="G789" s="343">
        <f>ROUND(BF64,2)</f>
        <v>758530.5</v>
      </c>
      <c r="H789" s="343">
        <f>ROUND(BF65,2)</f>
        <v>1005989.25</v>
      </c>
      <c r="I789" s="343">
        <f>ROUND(BF66,2)</f>
        <v>2163036.62</v>
      </c>
      <c r="J789" s="343">
        <f>ROUND(BF67,2)</f>
        <v>653566.36</v>
      </c>
      <c r="K789" s="343">
        <f>ROUND(BF68,2)</f>
        <v>3292.24</v>
      </c>
      <c r="L789" s="343">
        <f>ROUND(BF69,2)</f>
        <v>1455.44</v>
      </c>
      <c r="M789" s="343">
        <f>ROUND(BF70,2)</f>
        <v>8791.6</v>
      </c>
      <c r="N789" s="276"/>
      <c r="O789" s="276"/>
      <c r="P789" s="343">
        <f>IF(BF76&gt;0,ROUND(BF76,2),2)</f>
        <v>21631.66</v>
      </c>
      <c r="Q789" s="343">
        <f>IF(BF77&gt;0,ROUND(BF77,2),2)</f>
        <v>2</v>
      </c>
      <c r="R789" s="343">
        <f>IF(BF78&gt;0,ROUND(BF78,2),2)</f>
        <v>2</v>
      </c>
      <c r="S789" s="343">
        <f>IF(BF79&gt;0,ROUND(BF79,2),2)</f>
        <v>2</v>
      </c>
      <c r="T789" s="345">
        <f>IF(BF80&gt;0,ROUND(BF80,2),2)</f>
        <v>2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170*2021*8470*A</v>
      </c>
      <c r="B790" s="276"/>
      <c r="C790" s="278">
        <f>ROUND(BG60,2)</f>
        <v>8.17</v>
      </c>
      <c r="D790" s="343">
        <f>ROUND(BG61,2)</f>
        <v>362909.01</v>
      </c>
      <c r="E790" s="343">
        <f>ROUND(BG62,2)</f>
        <v>185452.4</v>
      </c>
      <c r="F790" s="343">
        <f>ROUND(BG63,2)</f>
        <v>0</v>
      </c>
      <c r="G790" s="343">
        <f>ROUND(BG64,2)</f>
        <v>918.3</v>
      </c>
      <c r="H790" s="343">
        <f>ROUND(BG65,2)</f>
        <v>0</v>
      </c>
      <c r="I790" s="343">
        <f>ROUND(BG66,2)</f>
        <v>56.63</v>
      </c>
      <c r="J790" s="343">
        <f>ROUND(BG67,2)</f>
        <v>61555.69</v>
      </c>
      <c r="K790" s="343">
        <f>ROUND(BG68,2)</f>
        <v>0</v>
      </c>
      <c r="L790" s="343">
        <f>ROUND(BG69,2)</f>
        <v>110.75</v>
      </c>
      <c r="M790" s="343">
        <f>ROUND(BG70,2)</f>
        <v>270</v>
      </c>
      <c r="N790" s="276"/>
      <c r="O790" s="276"/>
      <c r="P790" s="343">
        <f>IF(BG76&gt;0,ROUND(BG76,2),2)</f>
        <v>2789.85</v>
      </c>
      <c r="Q790" s="343">
        <f>IF(BG77&gt;0,ROUND(BG77,2),2)</f>
        <v>2</v>
      </c>
      <c r="R790" s="343">
        <f>IF(BG78&gt;0,ROUND(BG78,2),2)</f>
        <v>2</v>
      </c>
      <c r="S790" s="343">
        <f>IF(BG79&gt;0,ROUND(BG79,2),2)</f>
        <v>2</v>
      </c>
      <c r="T790" s="345">
        <f>IF(BG80&gt;0,ROUND(BG80,2),2)</f>
        <v>2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170*2021*8480*A</v>
      </c>
      <c r="B791" s="276"/>
      <c r="C791" s="278">
        <f>ROUND(BH60,2)</f>
        <v>0</v>
      </c>
      <c r="D791" s="343">
        <f>ROUND(BH61,2)</f>
        <v>0</v>
      </c>
      <c r="E791" s="343">
        <f>ROUND(BH62,2)</f>
        <v>0</v>
      </c>
      <c r="F791" s="343">
        <f>ROUND(BH63,2)</f>
        <v>0</v>
      </c>
      <c r="G791" s="343">
        <f>ROUND(BH64,2)</f>
        <v>0</v>
      </c>
      <c r="H791" s="343">
        <f>ROUND(BH65,2)</f>
        <v>0</v>
      </c>
      <c r="I791" s="343">
        <f>ROUND(BH66,2)</f>
        <v>0</v>
      </c>
      <c r="J791" s="343">
        <f>ROUND(BH67,2)</f>
        <v>58452.32</v>
      </c>
      <c r="K791" s="343">
        <f>ROUND(BH68,2)</f>
        <v>0</v>
      </c>
      <c r="L791" s="343">
        <f>ROUND(BH69,2)</f>
        <v>0</v>
      </c>
      <c r="M791" s="343">
        <f>ROUND(BH70,2)</f>
        <v>0</v>
      </c>
      <c r="N791" s="276"/>
      <c r="O791" s="276"/>
      <c r="P791" s="343">
        <f>IF(BH76&gt;0,ROUND(BH76,2),2)</f>
        <v>3041.56</v>
      </c>
      <c r="Q791" s="343">
        <f>IF(BH77&gt;0,ROUND(BH77,2),2)</f>
        <v>2</v>
      </c>
      <c r="R791" s="343">
        <f>IF(BH78&gt;0,ROUND(BH78,2),2)</f>
        <v>1237.1300000000001</v>
      </c>
      <c r="S791" s="343">
        <f>IF(BH79&gt;0,ROUND(BH79,2),2)</f>
        <v>2</v>
      </c>
      <c r="T791" s="345">
        <f>IF(BH80&gt;0,ROUND(BH80,2),2)</f>
        <v>2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170*2021*8490*A</v>
      </c>
      <c r="B792" s="276"/>
      <c r="C792" s="278">
        <f>ROUND(BI60,2)</f>
        <v>0</v>
      </c>
      <c r="D792" s="343">
        <f>ROUND(BI61,2)</f>
        <v>0</v>
      </c>
      <c r="E792" s="343">
        <f>ROUND(BI62,2)</f>
        <v>0</v>
      </c>
      <c r="F792" s="343">
        <f>ROUND(BI63,2)</f>
        <v>0</v>
      </c>
      <c r="G792" s="343">
        <f>ROUND(BI64,2)</f>
        <v>0</v>
      </c>
      <c r="H792" s="343">
        <f>ROUND(BI65,2)</f>
        <v>0</v>
      </c>
      <c r="I792" s="343">
        <f>ROUND(BI66,2)</f>
        <v>0</v>
      </c>
      <c r="J792" s="343">
        <f>ROUND(BI67,2)</f>
        <v>0</v>
      </c>
      <c r="K792" s="343">
        <f>ROUND(BI68,2)</f>
        <v>0</v>
      </c>
      <c r="L792" s="343">
        <f>ROUND(BI69,2)</f>
        <v>0</v>
      </c>
      <c r="M792" s="343">
        <f>ROUND(BI70,2)</f>
        <v>0</v>
      </c>
      <c r="N792" s="276"/>
      <c r="O792" s="276"/>
      <c r="P792" s="343">
        <f>IF(BI76&gt;0,ROUND(BI76,2),2)</f>
        <v>2</v>
      </c>
      <c r="Q792" s="343">
        <f>IF(BI77&gt;0,ROUND(BI77,2),2)</f>
        <v>2</v>
      </c>
      <c r="R792" s="343">
        <f>IF(BI78&gt;0,ROUND(BI78,2),2)</f>
        <v>2</v>
      </c>
      <c r="S792" s="343">
        <f>IF(BI79&gt;0,ROUND(BI79,2),2)</f>
        <v>2</v>
      </c>
      <c r="T792" s="345">
        <f>IF(BI80&gt;0,ROUND(BI80,2),2)</f>
        <v>2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170*2021*8510*A</v>
      </c>
      <c r="B793" s="276"/>
      <c r="C793" s="278">
        <f>ROUND(BJ60,2)</f>
        <v>0</v>
      </c>
      <c r="D793" s="343">
        <f>ROUND(BJ61,2)</f>
        <v>0</v>
      </c>
      <c r="E793" s="343">
        <f>ROUND(BJ62,2)</f>
        <v>0</v>
      </c>
      <c r="F793" s="343">
        <f>ROUND(BJ63,2)</f>
        <v>0</v>
      </c>
      <c r="G793" s="343">
        <f>ROUND(BJ64,2)</f>
        <v>0</v>
      </c>
      <c r="H793" s="343">
        <f>ROUND(BJ65,2)</f>
        <v>0</v>
      </c>
      <c r="I793" s="343">
        <f>ROUND(BJ66,2)</f>
        <v>0</v>
      </c>
      <c r="J793" s="343">
        <f>ROUND(BJ67,2)</f>
        <v>0</v>
      </c>
      <c r="K793" s="343">
        <f>ROUND(BJ68,2)</f>
        <v>0</v>
      </c>
      <c r="L793" s="343">
        <f>ROUND(BJ69,2)</f>
        <v>0</v>
      </c>
      <c r="M793" s="343">
        <f>ROUND(BJ70,2)</f>
        <v>0</v>
      </c>
      <c r="N793" s="276"/>
      <c r="O793" s="276"/>
      <c r="P793" s="343">
        <f>IF(BJ76&gt;0,ROUND(BJ76,2),2)</f>
        <v>2</v>
      </c>
      <c r="Q793" s="343">
        <f>IF(BJ77&gt;0,ROUND(BJ77,2),2)</f>
        <v>2</v>
      </c>
      <c r="R793" s="343">
        <f>IF(BJ78&gt;0,ROUND(BJ78,2),2)</f>
        <v>2</v>
      </c>
      <c r="S793" s="343">
        <f>IF(BJ79&gt;0,ROUND(BJ79,2),2)</f>
        <v>2</v>
      </c>
      <c r="T793" s="345">
        <f>IF(BJ80&gt;0,ROUND(BJ80,2),2)</f>
        <v>2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170*2021*8530*A</v>
      </c>
      <c r="B794" s="276"/>
      <c r="C794" s="278">
        <f>ROUND(BK60,2)</f>
        <v>0</v>
      </c>
      <c r="D794" s="343">
        <f>ROUND(BK61,2)</f>
        <v>0</v>
      </c>
      <c r="E794" s="343">
        <f>ROUND(BK62,2)</f>
        <v>0</v>
      </c>
      <c r="F794" s="343">
        <f>ROUND(BK63,2)</f>
        <v>0</v>
      </c>
      <c r="G794" s="343">
        <f>ROUND(BK64,2)</f>
        <v>0</v>
      </c>
      <c r="H794" s="343">
        <f>ROUND(BK65,2)</f>
        <v>0</v>
      </c>
      <c r="I794" s="343">
        <f>ROUND(BK66,2)</f>
        <v>0</v>
      </c>
      <c r="J794" s="343">
        <f>ROUND(BK67,2)</f>
        <v>0</v>
      </c>
      <c r="K794" s="343">
        <f>ROUND(BK68,2)</f>
        <v>0</v>
      </c>
      <c r="L794" s="343">
        <f>ROUND(BK69,2)</f>
        <v>0</v>
      </c>
      <c r="M794" s="343">
        <f>ROUND(BK70,2)</f>
        <v>0</v>
      </c>
      <c r="N794" s="276"/>
      <c r="O794" s="276"/>
      <c r="P794" s="343">
        <f>IF(BK76&gt;0,ROUND(BK76,2),2)</f>
        <v>2</v>
      </c>
      <c r="Q794" s="343">
        <f>IF(BK77&gt;0,ROUND(BK77,2),2)</f>
        <v>2</v>
      </c>
      <c r="R794" s="343">
        <f>IF(BK78&gt;0,ROUND(BK78,2),2)</f>
        <v>2</v>
      </c>
      <c r="S794" s="343">
        <f>IF(BK79&gt;0,ROUND(BK79,2),2)</f>
        <v>2</v>
      </c>
      <c r="T794" s="345">
        <f>IF(BK80&gt;0,ROUND(BK80,2),2)</f>
        <v>2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170*2021*8560*A</v>
      </c>
      <c r="B795" s="276"/>
      <c r="C795" s="278">
        <f>ROUND(BL60,2)</f>
        <v>0</v>
      </c>
      <c r="D795" s="343">
        <f>ROUND(BL61,2)</f>
        <v>0</v>
      </c>
      <c r="E795" s="343">
        <f>ROUND(BL62,2)</f>
        <v>0</v>
      </c>
      <c r="F795" s="343">
        <f>ROUND(BL63,2)</f>
        <v>0</v>
      </c>
      <c r="G795" s="343">
        <f>ROUND(BL64,2)</f>
        <v>0</v>
      </c>
      <c r="H795" s="343">
        <f>ROUND(BL65,2)</f>
        <v>0</v>
      </c>
      <c r="I795" s="343">
        <f>ROUND(BL66,2)</f>
        <v>0</v>
      </c>
      <c r="J795" s="343">
        <f>ROUND(BL67,2)</f>
        <v>90408.38</v>
      </c>
      <c r="K795" s="343">
        <f>ROUND(BL68,2)</f>
        <v>0</v>
      </c>
      <c r="L795" s="343">
        <f>ROUND(BL69,2)</f>
        <v>0</v>
      </c>
      <c r="M795" s="343">
        <f>ROUND(BL70,2)</f>
        <v>0</v>
      </c>
      <c r="N795" s="276"/>
      <c r="O795" s="276"/>
      <c r="P795" s="343">
        <f>IF(BL76&gt;0,ROUND(BL76,2),2)</f>
        <v>4704.3900000000003</v>
      </c>
      <c r="Q795" s="343">
        <f>IF(BL77&gt;0,ROUND(BL77,2),2)</f>
        <v>2</v>
      </c>
      <c r="R795" s="343">
        <f>IF(BL78&gt;0,ROUND(BL78,2),2)</f>
        <v>1913.48</v>
      </c>
      <c r="S795" s="343">
        <f>IF(BL79&gt;0,ROUND(BL79,2),2)</f>
        <v>2</v>
      </c>
      <c r="T795" s="345">
        <f>IF(BL80&gt;0,ROUND(BL80,2),2)</f>
        <v>2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170*2021*8590*A</v>
      </c>
      <c r="B796" s="276"/>
      <c r="C796" s="278">
        <f>ROUND(BM60,2)</f>
        <v>0</v>
      </c>
      <c r="D796" s="343">
        <f>ROUND(BM61,2)</f>
        <v>0</v>
      </c>
      <c r="E796" s="343">
        <f>ROUND(BM62,2)</f>
        <v>0</v>
      </c>
      <c r="F796" s="343">
        <f>ROUND(BM63,2)</f>
        <v>0</v>
      </c>
      <c r="G796" s="343">
        <f>ROUND(BM64,2)</f>
        <v>0</v>
      </c>
      <c r="H796" s="343">
        <f>ROUND(BM65,2)</f>
        <v>0</v>
      </c>
      <c r="I796" s="343">
        <f>ROUND(BM66,2)</f>
        <v>0</v>
      </c>
      <c r="J796" s="343">
        <f>ROUND(BM67,2)</f>
        <v>0</v>
      </c>
      <c r="K796" s="343">
        <f>ROUND(BM68,2)</f>
        <v>0</v>
      </c>
      <c r="L796" s="343">
        <f>ROUND(BM69,2)</f>
        <v>0</v>
      </c>
      <c r="M796" s="343">
        <f>ROUND(BM70,2)</f>
        <v>0</v>
      </c>
      <c r="N796" s="276"/>
      <c r="O796" s="276"/>
      <c r="P796" s="343">
        <f>IF(BM76&gt;0,ROUND(BM76,2),2)</f>
        <v>2</v>
      </c>
      <c r="Q796" s="343">
        <f>IF(BM77&gt;0,ROUND(BM77,2),2)</f>
        <v>2</v>
      </c>
      <c r="R796" s="343">
        <f>IF(BM78&gt;0,ROUND(BM78,2),2)</f>
        <v>2</v>
      </c>
      <c r="S796" s="343">
        <f>IF(BM79&gt;0,ROUND(BM79,2),2)</f>
        <v>2</v>
      </c>
      <c r="T796" s="345">
        <f>IF(BM80&gt;0,ROUND(BM80,2),2)</f>
        <v>2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170*2021*8610*A</v>
      </c>
      <c r="B797" s="276"/>
      <c r="C797" s="278">
        <f>ROUND(BN60,2)</f>
        <v>10.99</v>
      </c>
      <c r="D797" s="343">
        <f>ROUND(BN61,2)</f>
        <v>4304821.76</v>
      </c>
      <c r="E797" s="343">
        <f>ROUND(BN62,2)</f>
        <v>569761.65</v>
      </c>
      <c r="F797" s="343">
        <f>ROUND(BN63,2)</f>
        <v>198000</v>
      </c>
      <c r="G797" s="343">
        <f>ROUND(BN64,2)</f>
        <v>18377.080000000002</v>
      </c>
      <c r="H797" s="343">
        <f>ROUND(BN65,2)</f>
        <v>0</v>
      </c>
      <c r="I797" s="343">
        <f>ROUND(BN66,2)</f>
        <v>74033159.950000003</v>
      </c>
      <c r="J797" s="343">
        <f>ROUND(BN67,2)</f>
        <v>19201878.800000001</v>
      </c>
      <c r="K797" s="343">
        <f>ROUND(BN68,2)</f>
        <v>0</v>
      </c>
      <c r="L797" s="343">
        <f>ROUND(BN69,2)</f>
        <v>89946.16</v>
      </c>
      <c r="M797" s="343">
        <f>ROUND(BN70,2)</f>
        <v>145105.48000000001</v>
      </c>
      <c r="N797" s="276"/>
      <c r="O797" s="276"/>
      <c r="P797" s="343">
        <f>IF(BN76&gt;0,ROUND(BN76,2),2)</f>
        <v>10256.76</v>
      </c>
      <c r="Q797" s="343">
        <f>IF(BN77&gt;0,ROUND(BN77,2),2)</f>
        <v>2</v>
      </c>
      <c r="R797" s="343">
        <f>IF(BN78&gt;0,ROUND(BN78,2),2)</f>
        <v>2</v>
      </c>
      <c r="S797" s="343">
        <f>IF(BN79&gt;0,ROUND(BN79,2),2)</f>
        <v>2</v>
      </c>
      <c r="T797" s="345">
        <f>IF(BN80&gt;0,ROUND(BN80,2),2)</f>
        <v>2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170*2021*8620*A</v>
      </c>
      <c r="B798" s="276"/>
      <c r="C798" s="278">
        <f>ROUND(BO60,2)</f>
        <v>6.6</v>
      </c>
      <c r="D798" s="343">
        <f>ROUND(BO61,2)</f>
        <v>448982.24</v>
      </c>
      <c r="E798" s="343">
        <f>ROUND(BO62,2)</f>
        <v>168616.88</v>
      </c>
      <c r="F798" s="343">
        <f>ROUND(BO63,2)</f>
        <v>0</v>
      </c>
      <c r="G798" s="343">
        <f>ROUND(BO64,2)</f>
        <v>0</v>
      </c>
      <c r="H798" s="343">
        <f>ROUND(BO65,2)</f>
        <v>0</v>
      </c>
      <c r="I798" s="343">
        <f>ROUND(BO66,2)</f>
        <v>0</v>
      </c>
      <c r="J798" s="343">
        <f>ROUND(BO67,2)</f>
        <v>0</v>
      </c>
      <c r="K798" s="343">
        <f>ROUND(BO68,2)</f>
        <v>0</v>
      </c>
      <c r="L798" s="343">
        <f>ROUND(BO69,2)</f>
        <v>0</v>
      </c>
      <c r="M798" s="343">
        <f>ROUND(BO70,2)</f>
        <v>0</v>
      </c>
      <c r="N798" s="276"/>
      <c r="O798" s="276"/>
      <c r="P798" s="343">
        <f>IF(BO76&gt;0,ROUND(BO76,2),2)</f>
        <v>2</v>
      </c>
      <c r="Q798" s="343">
        <f>IF(BO77&gt;0,ROUND(BO77,2),2)</f>
        <v>2</v>
      </c>
      <c r="R798" s="343">
        <f>IF(BO78&gt;0,ROUND(BO78,2),2)</f>
        <v>2</v>
      </c>
      <c r="S798" s="343">
        <f>IF(BO79&gt;0,ROUND(BO79,2),2)</f>
        <v>2</v>
      </c>
      <c r="T798" s="345">
        <f>IF(BO80&gt;0,ROUND(BO80,2),2)</f>
        <v>2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170*2021*8630*A</v>
      </c>
      <c r="B799" s="276"/>
      <c r="C799" s="278">
        <f>ROUND(BP60,2)</f>
        <v>0</v>
      </c>
      <c r="D799" s="343">
        <f>ROUND(BP61,2)</f>
        <v>0</v>
      </c>
      <c r="E799" s="343">
        <f>ROUND(BP62,2)</f>
        <v>0</v>
      </c>
      <c r="F799" s="343">
        <f>ROUND(BP63,2)</f>
        <v>0</v>
      </c>
      <c r="G799" s="343">
        <f>ROUND(BP64,2)</f>
        <v>0</v>
      </c>
      <c r="H799" s="343">
        <f>ROUND(BP65,2)</f>
        <v>0</v>
      </c>
      <c r="I799" s="343">
        <f>ROUND(BP66,2)</f>
        <v>0</v>
      </c>
      <c r="J799" s="343">
        <f>ROUND(BP67,2)</f>
        <v>0</v>
      </c>
      <c r="K799" s="343">
        <f>ROUND(BP68,2)</f>
        <v>0</v>
      </c>
      <c r="L799" s="343">
        <f>ROUND(BP69,2)</f>
        <v>0</v>
      </c>
      <c r="M799" s="343">
        <f>ROUND(BP70,2)</f>
        <v>0</v>
      </c>
      <c r="N799" s="276"/>
      <c r="O799" s="276"/>
      <c r="P799" s="343">
        <f>IF(BP76&gt;0,ROUND(BP76,2),2)</f>
        <v>2</v>
      </c>
      <c r="Q799" s="343">
        <f>IF(BP77&gt;0,ROUND(BP77,2),2)</f>
        <v>2</v>
      </c>
      <c r="R799" s="343">
        <f>IF(BP78&gt;0,ROUND(BP78,2),2)</f>
        <v>2</v>
      </c>
      <c r="S799" s="343">
        <f>IF(BP79&gt;0,ROUND(BP79,2),2)</f>
        <v>2</v>
      </c>
      <c r="T799" s="345">
        <f>IF(BP80&gt;0,ROUND(BP80,2),2)</f>
        <v>2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170*2021*8640*A</v>
      </c>
      <c r="B800" s="276"/>
      <c r="C800" s="278">
        <f>ROUND(BQ60,2)</f>
        <v>0</v>
      </c>
      <c r="D800" s="343">
        <f>ROUND(BQ61,2)</f>
        <v>0</v>
      </c>
      <c r="E800" s="343">
        <f>ROUND(BQ62,2)</f>
        <v>0</v>
      </c>
      <c r="F800" s="343">
        <f>ROUND(BQ63,2)</f>
        <v>0</v>
      </c>
      <c r="G800" s="343">
        <f>ROUND(BQ64,2)</f>
        <v>0</v>
      </c>
      <c r="H800" s="343">
        <f>ROUND(BQ65,2)</f>
        <v>0</v>
      </c>
      <c r="I800" s="343">
        <f>ROUND(BQ66,2)</f>
        <v>0</v>
      </c>
      <c r="J800" s="343">
        <f>ROUND(BQ67,2)</f>
        <v>0</v>
      </c>
      <c r="K800" s="343">
        <f>ROUND(BQ68,2)</f>
        <v>0</v>
      </c>
      <c r="L800" s="343">
        <f>ROUND(BQ69,2)</f>
        <v>0</v>
      </c>
      <c r="M800" s="343">
        <f>ROUND(BQ70,2)</f>
        <v>0</v>
      </c>
      <c r="N800" s="276"/>
      <c r="O800" s="276"/>
      <c r="P800" s="343">
        <f>IF(BQ76&gt;0,ROUND(BQ76,2),2)</f>
        <v>2</v>
      </c>
      <c r="Q800" s="343">
        <f>IF(BQ77&gt;0,ROUND(BQ77,2),2)</f>
        <v>2</v>
      </c>
      <c r="R800" s="343">
        <f>IF(BQ78&gt;0,ROUND(BQ78,2),2)</f>
        <v>2</v>
      </c>
      <c r="S800" s="343">
        <f>IF(BQ79&gt;0,ROUND(BQ79,2),2)</f>
        <v>2</v>
      </c>
      <c r="T800" s="345">
        <f>IF(BQ80&gt;0,ROUND(BQ80,2),2)</f>
        <v>2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170*2021*8650*A</v>
      </c>
      <c r="B801" s="276"/>
      <c r="C801" s="278">
        <f>ROUND(BR60,2)</f>
        <v>0</v>
      </c>
      <c r="D801" s="343">
        <f>ROUND(BR61,2)</f>
        <v>0</v>
      </c>
      <c r="E801" s="343">
        <f>ROUND(BR62,2)</f>
        <v>0</v>
      </c>
      <c r="F801" s="343">
        <f>ROUND(BR63,2)</f>
        <v>0</v>
      </c>
      <c r="G801" s="343">
        <f>ROUND(BR64,2)</f>
        <v>0</v>
      </c>
      <c r="H801" s="343">
        <f>ROUND(BR65,2)</f>
        <v>0</v>
      </c>
      <c r="I801" s="343">
        <f>ROUND(BR66,2)</f>
        <v>0</v>
      </c>
      <c r="J801" s="343">
        <f>ROUND(BR67,2)</f>
        <v>55289.06</v>
      </c>
      <c r="K801" s="343">
        <f>ROUND(BR68,2)</f>
        <v>0</v>
      </c>
      <c r="L801" s="343">
        <f>ROUND(BR69,2)</f>
        <v>0</v>
      </c>
      <c r="M801" s="343">
        <f>ROUND(BR70,2)</f>
        <v>0</v>
      </c>
      <c r="N801" s="276"/>
      <c r="O801" s="276"/>
      <c r="P801" s="343">
        <f>IF(BR76&gt;0,ROUND(BR76,2),2)</f>
        <v>2876.96</v>
      </c>
      <c r="Q801" s="343">
        <f>IF(BR77&gt;0,ROUND(BR77,2),2)</f>
        <v>2</v>
      </c>
      <c r="R801" s="343">
        <f>IF(BR78&gt;0,ROUND(BR78,2),2)</f>
        <v>2</v>
      </c>
      <c r="S801" s="343">
        <f>IF(BR79&gt;0,ROUND(BR79,2),2)</f>
        <v>2</v>
      </c>
      <c r="T801" s="345">
        <f>IF(BR80&gt;0,ROUND(BR80,2),2)</f>
        <v>2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170*2021*8660*A</v>
      </c>
      <c r="B802" s="276"/>
      <c r="C802" s="278">
        <f>ROUND(BS60,2)</f>
        <v>4.68</v>
      </c>
      <c r="D802" s="343">
        <f>ROUND(BS61,2)</f>
        <v>250838.38</v>
      </c>
      <c r="E802" s="343">
        <f>ROUND(BS62,2)</f>
        <v>99843.53</v>
      </c>
      <c r="F802" s="343">
        <f>ROUND(BS63,2)</f>
        <v>0</v>
      </c>
      <c r="G802" s="343">
        <f>ROUND(BS64,2)</f>
        <v>20438.97</v>
      </c>
      <c r="H802" s="343">
        <f>ROUND(BS65,2)</f>
        <v>0</v>
      </c>
      <c r="I802" s="343">
        <f>ROUND(BS66,2)</f>
        <v>3400.21</v>
      </c>
      <c r="J802" s="343">
        <f>ROUND(BS67,2)</f>
        <v>34835.69</v>
      </c>
      <c r="K802" s="343">
        <f>ROUND(BS68,2)</f>
        <v>0</v>
      </c>
      <c r="L802" s="343">
        <f>ROUND(BS69,2)</f>
        <v>60103.33</v>
      </c>
      <c r="M802" s="343">
        <f>ROUND(BS70,2)</f>
        <v>130915.75</v>
      </c>
      <c r="N802" s="276"/>
      <c r="O802" s="276"/>
      <c r="P802" s="343">
        <f>IF(BS76&gt;0,ROUND(BS76,2),2)</f>
        <v>1689.14</v>
      </c>
      <c r="Q802" s="343">
        <f>IF(BS77&gt;0,ROUND(BS77,2),2)</f>
        <v>2</v>
      </c>
      <c r="R802" s="343">
        <f>IF(BS78&gt;0,ROUND(BS78,2),2)</f>
        <v>687.05</v>
      </c>
      <c r="S802" s="343">
        <f>IF(BS79&gt;0,ROUND(BS79,2),2)</f>
        <v>2</v>
      </c>
      <c r="T802" s="345">
        <f>IF(BS80&gt;0,ROUND(BS80,2),2)</f>
        <v>2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170*2021*8670*A</v>
      </c>
      <c r="B803" s="276"/>
      <c r="C803" s="278">
        <f>ROUND(BT60,2)</f>
        <v>9.16</v>
      </c>
      <c r="D803" s="343">
        <f>ROUND(BT61,2)</f>
        <v>823593.14</v>
      </c>
      <c r="E803" s="343">
        <f>ROUND(BT62,2)</f>
        <v>258584.52</v>
      </c>
      <c r="F803" s="343">
        <f>ROUND(BT63,2)</f>
        <v>0</v>
      </c>
      <c r="G803" s="343">
        <f>ROUND(BT64,2)</f>
        <v>3140.38</v>
      </c>
      <c r="H803" s="343">
        <f>ROUND(BT65,2)</f>
        <v>0</v>
      </c>
      <c r="I803" s="343">
        <f>ROUND(BT66,2)</f>
        <v>398.76</v>
      </c>
      <c r="J803" s="343">
        <f>ROUND(BT67,2)</f>
        <v>26486.46</v>
      </c>
      <c r="K803" s="343">
        <f>ROUND(BT68,2)</f>
        <v>0</v>
      </c>
      <c r="L803" s="343">
        <f>ROUND(BT69,2)</f>
        <v>30975.52</v>
      </c>
      <c r="M803" s="343">
        <f>ROUND(BT70,2)</f>
        <v>26739.96</v>
      </c>
      <c r="N803" s="276"/>
      <c r="O803" s="276"/>
      <c r="P803" s="343">
        <f>IF(BT76&gt;0,ROUND(BT76,2),2)</f>
        <v>1378.22</v>
      </c>
      <c r="Q803" s="343">
        <f>IF(BT77&gt;0,ROUND(BT77,2),2)</f>
        <v>2</v>
      </c>
      <c r="R803" s="343">
        <f>IF(BT78&gt;0,ROUND(BT78,2),2)</f>
        <v>560.58000000000004</v>
      </c>
      <c r="S803" s="343">
        <f>IF(BT79&gt;0,ROUND(BT79,2),2)</f>
        <v>2</v>
      </c>
      <c r="T803" s="345">
        <f>IF(BT80&gt;0,ROUND(BT80,2),2)</f>
        <v>2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170*2021*8680*A</v>
      </c>
      <c r="B804" s="276"/>
      <c r="C804" s="278">
        <f>ROUND(BU60,2)</f>
        <v>0</v>
      </c>
      <c r="D804" s="343">
        <f>ROUND(BU61,2)</f>
        <v>0</v>
      </c>
      <c r="E804" s="343">
        <f>ROUND(BU62,2)</f>
        <v>0</v>
      </c>
      <c r="F804" s="343">
        <f>ROUND(BU63,2)</f>
        <v>0</v>
      </c>
      <c r="G804" s="343">
        <f>ROUND(BU64,2)</f>
        <v>0</v>
      </c>
      <c r="H804" s="343">
        <f>ROUND(BU65,2)</f>
        <v>0</v>
      </c>
      <c r="I804" s="343">
        <f>ROUND(BU66,2)</f>
        <v>0</v>
      </c>
      <c r="J804" s="343">
        <f>ROUND(BU67,2)</f>
        <v>31951.25</v>
      </c>
      <c r="K804" s="343">
        <f>ROUND(BU68,2)</f>
        <v>0</v>
      </c>
      <c r="L804" s="343">
        <f>ROUND(BU69,2)</f>
        <v>0</v>
      </c>
      <c r="M804" s="343">
        <f>ROUND(BU70,2)</f>
        <v>0</v>
      </c>
      <c r="N804" s="276"/>
      <c r="O804" s="276"/>
      <c r="P804" s="343">
        <f>IF(BU76&gt;0,ROUND(BU76,2),2)</f>
        <v>1662.58</v>
      </c>
      <c r="Q804" s="343">
        <f>IF(BU77&gt;0,ROUND(BU77,2),2)</f>
        <v>2</v>
      </c>
      <c r="R804" s="343">
        <f>IF(BU78&gt;0,ROUND(BU78,2),2)</f>
        <v>676.24</v>
      </c>
      <c r="S804" s="343">
        <f>IF(BU79&gt;0,ROUND(BU79,2),2)</f>
        <v>2</v>
      </c>
      <c r="T804" s="345">
        <f>IF(BU80&gt;0,ROUND(BU80,2),2)</f>
        <v>2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170*2021*8690*A</v>
      </c>
      <c r="B805" s="276"/>
      <c r="C805" s="278">
        <f>ROUND(BV60,2)</f>
        <v>0</v>
      </c>
      <c r="D805" s="343">
        <f>ROUND(BV61,2)</f>
        <v>0</v>
      </c>
      <c r="E805" s="343">
        <f>ROUND(BV62,2)</f>
        <v>0</v>
      </c>
      <c r="F805" s="343">
        <f>ROUND(BV63,2)</f>
        <v>0</v>
      </c>
      <c r="G805" s="343">
        <f>ROUND(BV64,2)</f>
        <v>0</v>
      </c>
      <c r="H805" s="343">
        <f>ROUND(BV65,2)</f>
        <v>0</v>
      </c>
      <c r="I805" s="343">
        <f>ROUND(BV66,2)</f>
        <v>51993.07</v>
      </c>
      <c r="J805" s="343">
        <f>ROUND(BV67,2)</f>
        <v>150147.72</v>
      </c>
      <c r="K805" s="343">
        <f>ROUND(BV68,2)</f>
        <v>0</v>
      </c>
      <c r="L805" s="343">
        <f>ROUND(BV69,2)</f>
        <v>0</v>
      </c>
      <c r="M805" s="343">
        <f>ROUND(BV70,2)</f>
        <v>0</v>
      </c>
      <c r="N805" s="276"/>
      <c r="O805" s="276"/>
      <c r="P805" s="343">
        <f>IF(BV76&gt;0,ROUND(BV76,2),2)</f>
        <v>7812.92</v>
      </c>
      <c r="Q805" s="343">
        <f>IF(BV77&gt;0,ROUND(BV77,2),2)</f>
        <v>2</v>
      </c>
      <c r="R805" s="343">
        <f>IF(BV78&gt;0,ROUND(BV78,2),2)</f>
        <v>3177.85</v>
      </c>
      <c r="S805" s="343">
        <f>IF(BV79&gt;0,ROUND(BV79,2),2)</f>
        <v>2</v>
      </c>
      <c r="T805" s="345">
        <f>IF(BV80&gt;0,ROUND(BV80,2),2)</f>
        <v>2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170*2021*8700*A</v>
      </c>
      <c r="B806" s="276"/>
      <c r="C806" s="278">
        <f>ROUND(BW60,2)</f>
        <v>5.97</v>
      </c>
      <c r="D806" s="343">
        <f>ROUND(BW61,2)</f>
        <v>641570.9</v>
      </c>
      <c r="E806" s="343">
        <f>ROUND(BW62,2)</f>
        <v>175260.98</v>
      </c>
      <c r="F806" s="343">
        <f>ROUND(BW63,2)</f>
        <v>97584</v>
      </c>
      <c r="G806" s="343">
        <f>ROUND(BW64,2)</f>
        <v>342580.78</v>
      </c>
      <c r="H806" s="343">
        <f>ROUND(BW65,2)</f>
        <v>0</v>
      </c>
      <c r="I806" s="343">
        <f>ROUND(BW66,2)</f>
        <v>3272.79</v>
      </c>
      <c r="J806" s="343">
        <f>ROUND(BW67,2)</f>
        <v>33315.449999999997</v>
      </c>
      <c r="K806" s="343">
        <f>ROUND(BW68,2)</f>
        <v>49405.26</v>
      </c>
      <c r="L806" s="343">
        <f>ROUND(BW69,2)</f>
        <v>9391.24</v>
      </c>
      <c r="M806" s="343">
        <f>ROUND(BW70,2)</f>
        <v>2000</v>
      </c>
      <c r="N806" s="276"/>
      <c r="O806" s="276"/>
      <c r="P806" s="343">
        <f>IF(BW76&gt;0,ROUND(BW76,2),2)</f>
        <v>1711.53</v>
      </c>
      <c r="Q806" s="343">
        <f>IF(BW77&gt;0,ROUND(BW77,2),2)</f>
        <v>2</v>
      </c>
      <c r="R806" s="343">
        <f>IF(BW78&gt;0,ROUND(BW78,2),2)</f>
        <v>696.15</v>
      </c>
      <c r="S806" s="343">
        <f>IF(BW79&gt;0,ROUND(BW79,2),2)</f>
        <v>2</v>
      </c>
      <c r="T806" s="345">
        <f>IF(BW80&gt;0,ROUND(BW80,2),2)</f>
        <v>2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170*2021*8710*A</v>
      </c>
      <c r="B807" s="276"/>
      <c r="C807" s="278">
        <f>ROUND(BX60,2)</f>
        <v>59.73</v>
      </c>
      <c r="D807" s="343">
        <f>ROUND(BX61,2)</f>
        <v>4957392.58</v>
      </c>
      <c r="E807" s="343">
        <f>ROUND(BX62,2)</f>
        <v>1258162.8999999999</v>
      </c>
      <c r="F807" s="343">
        <f>ROUND(BX63,2)</f>
        <v>105504.13</v>
      </c>
      <c r="G807" s="343">
        <f>ROUND(BX64,2)</f>
        <v>1585230.6</v>
      </c>
      <c r="H807" s="343">
        <f>ROUND(BX65,2)</f>
        <v>0</v>
      </c>
      <c r="I807" s="343">
        <f>ROUND(BX66,2)</f>
        <v>1297796.58</v>
      </c>
      <c r="J807" s="343">
        <f>ROUND(BX67,2)</f>
        <v>39458.639999999999</v>
      </c>
      <c r="K807" s="343">
        <f>ROUND(BX68,2)</f>
        <v>111159.77</v>
      </c>
      <c r="L807" s="343">
        <f>ROUND(BX69,2)</f>
        <v>29266.1</v>
      </c>
      <c r="M807" s="343">
        <f>ROUND(BX70,2)</f>
        <v>691980.80000000005</v>
      </c>
      <c r="N807" s="276"/>
      <c r="O807" s="276"/>
      <c r="P807" s="343">
        <f>IF(BX76&gt;0,ROUND(BX76,2),2)</f>
        <v>1145.67</v>
      </c>
      <c r="Q807" s="343">
        <f>IF(BX77&gt;0,ROUND(BX77,2),2)</f>
        <v>2</v>
      </c>
      <c r="R807" s="343">
        <f>IF(BX78&gt;0,ROUND(BX78,2),2)</f>
        <v>465.99</v>
      </c>
      <c r="S807" s="343">
        <f>IF(BX79&gt;0,ROUND(BX79,2),2)</f>
        <v>2</v>
      </c>
      <c r="T807" s="345">
        <f>IF(BX80&gt;0,ROUND(BX80,2),2)</f>
        <v>2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170*2021*8720*A</v>
      </c>
      <c r="B808" s="276"/>
      <c r="C808" s="278">
        <f>ROUND(BY60,2)</f>
        <v>18.23</v>
      </c>
      <c r="D808" s="343">
        <f>ROUND(BY61,2)</f>
        <v>2276462.52</v>
      </c>
      <c r="E808" s="343">
        <f>ROUND(BY62,2)</f>
        <v>669331.75</v>
      </c>
      <c r="F808" s="343">
        <f>ROUND(BY63,2)</f>
        <v>0</v>
      </c>
      <c r="G808" s="343">
        <f>ROUND(BY64,2)</f>
        <v>6677.18</v>
      </c>
      <c r="H808" s="343">
        <f>ROUND(BY65,2)</f>
        <v>0</v>
      </c>
      <c r="I808" s="343">
        <f>ROUND(BY66,2)</f>
        <v>9555.67</v>
      </c>
      <c r="J808" s="343">
        <f>ROUND(BY67,2)</f>
        <v>680437.86</v>
      </c>
      <c r="K808" s="343">
        <f>ROUND(BY68,2)</f>
        <v>0</v>
      </c>
      <c r="L808" s="343">
        <f>ROUND(BY69,2)</f>
        <v>35962</v>
      </c>
      <c r="M808" s="343">
        <f>ROUND(BY70,2)</f>
        <v>15470.96</v>
      </c>
      <c r="N808" s="276"/>
      <c r="O808" s="276"/>
      <c r="P808" s="343">
        <f>IF(BY76&gt;0,ROUND(BY76,2),2)</f>
        <v>4458.5</v>
      </c>
      <c r="Q808" s="343">
        <f>IF(BY77&gt;0,ROUND(BY77,2),2)</f>
        <v>2</v>
      </c>
      <c r="R808" s="343">
        <f>IF(BY78&gt;0,ROUND(BY78,2),2)</f>
        <v>1813.47</v>
      </c>
      <c r="S808" s="343">
        <f>IF(BY79&gt;0,ROUND(BY79,2),2)</f>
        <v>2</v>
      </c>
      <c r="T808" s="345">
        <f>IF(BY80&gt;0,ROUND(BY80,2),2)</f>
        <v>2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170*2021*8730*A</v>
      </c>
      <c r="B809" s="276"/>
      <c r="C809" s="278">
        <f>ROUND(BZ60,2)</f>
        <v>27.75</v>
      </c>
      <c r="D809" s="343">
        <f>ROUND(BZ61,2)</f>
        <v>3609793.03</v>
      </c>
      <c r="E809" s="343">
        <f>ROUND(BZ62,2)</f>
        <v>1017717.76</v>
      </c>
      <c r="F809" s="343">
        <f>ROUND(BZ63,2)</f>
        <v>0</v>
      </c>
      <c r="G809" s="343">
        <f>ROUND(BZ64,2)</f>
        <v>3615.6</v>
      </c>
      <c r="H809" s="343">
        <f>ROUND(BZ65,2)</f>
        <v>0</v>
      </c>
      <c r="I809" s="343">
        <f>ROUND(BZ66,2)</f>
        <v>4.72</v>
      </c>
      <c r="J809" s="343">
        <f>ROUND(BZ67,2)</f>
        <v>1044.98</v>
      </c>
      <c r="K809" s="343">
        <f>ROUND(BZ68,2)</f>
        <v>0</v>
      </c>
      <c r="L809" s="343">
        <f>ROUND(BZ69,2)</f>
        <v>499.46</v>
      </c>
      <c r="M809" s="343">
        <f>ROUND(BZ70,2)</f>
        <v>0</v>
      </c>
      <c r="N809" s="276"/>
      <c r="O809" s="276"/>
      <c r="P809" s="343">
        <f>IF(BZ76&gt;0,ROUND(BZ76,2),2)</f>
        <v>2</v>
      </c>
      <c r="Q809" s="343">
        <f>IF(BZ77&gt;0,ROUND(BZ77,2),2)</f>
        <v>2</v>
      </c>
      <c r="R809" s="343">
        <f>IF(BZ78&gt;0,ROUND(BZ78,2),2)</f>
        <v>2</v>
      </c>
      <c r="S809" s="343">
        <f>IF(BZ79&gt;0,ROUND(BZ79,2),2)</f>
        <v>2</v>
      </c>
      <c r="T809" s="345">
        <f>IF(BZ80&gt;0,ROUND(BZ80,2),2)</f>
        <v>2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170*2021*8740*A</v>
      </c>
      <c r="B810" s="276"/>
      <c r="C810" s="278">
        <f>ROUND(CA60,2)</f>
        <v>0</v>
      </c>
      <c r="D810" s="343">
        <f>ROUND(CA61,2)</f>
        <v>0</v>
      </c>
      <c r="E810" s="343">
        <f>ROUND(CA62,2)</f>
        <v>0</v>
      </c>
      <c r="F810" s="343">
        <f>ROUND(CA63,2)</f>
        <v>0</v>
      </c>
      <c r="G810" s="343">
        <f>ROUND(CA64,2)</f>
        <v>0</v>
      </c>
      <c r="H810" s="343">
        <f>ROUND(CA65,2)</f>
        <v>0</v>
      </c>
      <c r="I810" s="343">
        <f>ROUND(CA66,2)</f>
        <v>0</v>
      </c>
      <c r="J810" s="343">
        <f>ROUND(CA67,2)</f>
        <v>187938.9</v>
      </c>
      <c r="K810" s="343">
        <f>ROUND(CA68,2)</f>
        <v>0</v>
      </c>
      <c r="L810" s="343">
        <f>ROUND(CA69,2)</f>
        <v>0</v>
      </c>
      <c r="M810" s="343">
        <f>ROUND(CA70,2)</f>
        <v>0</v>
      </c>
      <c r="N810" s="276"/>
      <c r="O810" s="276"/>
      <c r="P810" s="343">
        <f>IF(CA76&gt;0,ROUND(CA76,2),2)</f>
        <v>9779.3799999999992</v>
      </c>
      <c r="Q810" s="343">
        <f>IF(CA77&gt;0,ROUND(CA77,2),2)</f>
        <v>2</v>
      </c>
      <c r="R810" s="343">
        <f>IF(CA78&gt;0,ROUND(CA78,2),2)</f>
        <v>3977.7</v>
      </c>
      <c r="S810" s="343">
        <f>IF(CA79&gt;0,ROUND(CA79,2),2)</f>
        <v>2</v>
      </c>
      <c r="T810" s="345">
        <f>IF(CA80&gt;0,ROUND(CA80,2),2)</f>
        <v>2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170*2021*8770*A</v>
      </c>
      <c r="B811" s="276"/>
      <c r="C811" s="278">
        <f>ROUND(CB60,2)</f>
        <v>0</v>
      </c>
      <c r="D811" s="343">
        <f>ROUND(CB61,2)</f>
        <v>0</v>
      </c>
      <c r="E811" s="343">
        <f>ROUND(CB62,2)</f>
        <v>0</v>
      </c>
      <c r="F811" s="343">
        <f>ROUND(CB63,2)</f>
        <v>0</v>
      </c>
      <c r="G811" s="343">
        <f>ROUND(CB64,2)</f>
        <v>0</v>
      </c>
      <c r="H811" s="343">
        <f>ROUND(CB65,2)</f>
        <v>0</v>
      </c>
      <c r="I811" s="343">
        <f>ROUND(CB66,2)</f>
        <v>0</v>
      </c>
      <c r="J811" s="343">
        <f>ROUND(CB67,2)</f>
        <v>0</v>
      </c>
      <c r="K811" s="343">
        <f>ROUND(CB68,2)</f>
        <v>0</v>
      </c>
      <c r="L811" s="343">
        <f>ROUND(CB69,2)</f>
        <v>40000</v>
      </c>
      <c r="M811" s="343">
        <f>ROUND(CB70,2)</f>
        <v>12000</v>
      </c>
      <c r="N811" s="276"/>
      <c r="O811" s="276"/>
      <c r="P811" s="343">
        <f>IF(CB76&gt;0,ROUND(CB76,2),2)</f>
        <v>2</v>
      </c>
      <c r="Q811" s="343">
        <f>IF(CB77&gt;0,ROUND(CB77,2),2)</f>
        <v>2</v>
      </c>
      <c r="R811" s="343">
        <f>IF(CB78&gt;0,ROUND(CB78,2),2)</f>
        <v>2</v>
      </c>
      <c r="S811" s="343">
        <f>IF(CB79&gt;0,ROUND(CB79,2),2)</f>
        <v>2</v>
      </c>
      <c r="T811" s="345">
        <f>IF(CB80&gt;0,ROUND(CB80,2),2)</f>
        <v>2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170*2021*8790*A</v>
      </c>
      <c r="B812" s="276"/>
      <c r="C812" s="278">
        <f>ROUND(CC60,2)</f>
        <v>40.9</v>
      </c>
      <c r="D812" s="343">
        <f>ROUND(CC61,2)</f>
        <v>3530557.36</v>
      </c>
      <c r="E812" s="343">
        <f>ROUND(CC62,2)</f>
        <v>521045.02</v>
      </c>
      <c r="F812" s="343">
        <f>ROUND(CC63,2)</f>
        <v>813543.37</v>
      </c>
      <c r="G812" s="343">
        <f>ROUND(CC64,2)</f>
        <v>267331.28000000003</v>
      </c>
      <c r="H812" s="343">
        <f>ROUND(CC65,2)</f>
        <v>100</v>
      </c>
      <c r="I812" s="343">
        <f>ROUND(CC66,2)</f>
        <v>18291683.800000001</v>
      </c>
      <c r="J812" s="343">
        <f>ROUND(CC67,2)</f>
        <v>3279684.33</v>
      </c>
      <c r="K812" s="343">
        <f>ROUND(CC68,2)</f>
        <v>270575.03999999998</v>
      </c>
      <c r="L812" s="343">
        <f>ROUND(CC69,2)</f>
        <v>92637.13</v>
      </c>
      <c r="M812" s="343">
        <f>ROUND(CC70,2)</f>
        <v>1359601.71</v>
      </c>
      <c r="N812" s="276"/>
      <c r="O812" s="276"/>
      <c r="P812" s="343">
        <f>IF(CC76&gt;0,ROUND(CC76,2),2)</f>
        <v>239.93</v>
      </c>
      <c r="Q812" s="343">
        <f>IF(CC77&gt;0,ROUND(CC77,2),2)</f>
        <v>2</v>
      </c>
      <c r="R812" s="343">
        <f>IF(CC78&gt;0,ROUND(CC78,2),2)</f>
        <v>2</v>
      </c>
      <c r="S812" s="343">
        <f>IF(CC79&gt;0,ROUND(CC79,2),2)</f>
        <v>2</v>
      </c>
      <c r="T812" s="345">
        <f>IF(CC80&gt;0,ROUND(CC80,2),2)</f>
        <v>2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170*2021*9000*A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343">
        <f>ROUND(CD69,2)</f>
        <v>26441417.920000002</v>
      </c>
      <c r="V813" s="346">
        <f>ROUND(CD70,2)</f>
        <v>-1812617.93</v>
      </c>
      <c r="W813" s="343">
        <f>ROUND(CE72,2)</f>
        <v>0</v>
      </c>
      <c r="X813" s="343">
        <f>ROUND(C131,2)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1002</v>
      </c>
      <c r="C815" s="281">
        <f t="shared" ref="C815:K815" si="24">SUM(C734:C813)</f>
        <v>2828.4599999999996</v>
      </c>
      <c r="D815" s="277">
        <f t="shared" si="24"/>
        <v>299446086.4199999</v>
      </c>
      <c r="E815" s="277">
        <f t="shared" si="24"/>
        <v>75344336.720000014</v>
      </c>
      <c r="F815" s="277">
        <f t="shared" si="24"/>
        <v>19485156.510000002</v>
      </c>
      <c r="G815" s="277">
        <f t="shared" si="24"/>
        <v>125221163.44999999</v>
      </c>
      <c r="H815" s="277">
        <f t="shared" si="24"/>
        <v>3674909.62</v>
      </c>
      <c r="I815" s="277">
        <f t="shared" si="24"/>
        <v>125563336</v>
      </c>
      <c r="J815" s="277">
        <f t="shared" si="24"/>
        <v>47913398.329999998</v>
      </c>
      <c r="K815" s="277">
        <f t="shared" si="24"/>
        <v>13631374.419999998</v>
      </c>
      <c r="L815" s="277">
        <f>SUM(L734:L813)+SUM(U734:U813)</f>
        <v>28268456.430000003</v>
      </c>
      <c r="M815" s="277">
        <f>SUM(M734:M813)+SUM(V734:V813)</f>
        <v>12077858.52</v>
      </c>
      <c r="N815" s="277">
        <f t="shared" ref="N815:Y815" si="25">SUM(N734:N813)</f>
        <v>2339918254.7799993</v>
      </c>
      <c r="O815" s="277">
        <f t="shared" si="25"/>
        <v>1166096391.1000001</v>
      </c>
      <c r="P815" s="277">
        <f t="shared" si="25"/>
        <v>846345.99000000011</v>
      </c>
      <c r="Q815" s="277">
        <f t="shared" si="25"/>
        <v>276122</v>
      </c>
      <c r="R815" s="277">
        <f t="shared" si="25"/>
        <v>190049.98999999996</v>
      </c>
      <c r="S815" s="277">
        <f t="shared" si="25"/>
        <v>2325280.9699999993</v>
      </c>
      <c r="T815" s="281">
        <f t="shared" si="25"/>
        <v>965.73000000000013</v>
      </c>
      <c r="U815" s="277">
        <f t="shared" si="25"/>
        <v>26441417.920000002</v>
      </c>
      <c r="V815" s="277">
        <f t="shared" si="25"/>
        <v>-1812617.93</v>
      </c>
      <c r="W815" s="277">
        <f t="shared" si="25"/>
        <v>0</v>
      </c>
      <c r="X815" s="277">
        <f t="shared" si="25"/>
        <v>0</v>
      </c>
      <c r="Y815" s="277">
        <f t="shared" si="25"/>
        <v>226635083.92000002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1003</v>
      </c>
      <c r="C816" s="281">
        <f>CE60</f>
        <v>2828.4252905813751</v>
      </c>
      <c r="D816" s="277">
        <f>CE61</f>
        <v>299446086.4199999</v>
      </c>
      <c r="E816" s="277">
        <f>CE62</f>
        <v>75344336.720000014</v>
      </c>
      <c r="F816" s="277">
        <f>CE63</f>
        <v>19485156.510000002</v>
      </c>
      <c r="G816" s="277">
        <f>CE64</f>
        <v>125221163.44999999</v>
      </c>
      <c r="H816" s="280">
        <f>CE65</f>
        <v>3674909.62</v>
      </c>
      <c r="I816" s="280">
        <f>CE66</f>
        <v>125563336</v>
      </c>
      <c r="J816" s="280">
        <f>CE67</f>
        <v>47913398.329999998</v>
      </c>
      <c r="K816" s="280">
        <f>CE68</f>
        <v>13631374.419999998</v>
      </c>
      <c r="L816" s="280">
        <f>CE69</f>
        <v>28268456.43</v>
      </c>
      <c r="M816" s="280">
        <f>CE70</f>
        <v>12077858.52</v>
      </c>
      <c r="N816" s="277">
        <f>CE75</f>
        <v>2339918254.7799993</v>
      </c>
      <c r="O816" s="277">
        <f>CE73</f>
        <v>1166096391.1000001</v>
      </c>
      <c r="P816" s="277">
        <f>CE76</f>
        <v>846278</v>
      </c>
      <c r="Q816" s="277">
        <f>CE77</f>
        <v>275976</v>
      </c>
      <c r="R816" s="277">
        <f>CE78</f>
        <v>189966.01703112587</v>
      </c>
      <c r="S816" s="277">
        <f>CE79</f>
        <v>2325169</v>
      </c>
      <c r="T816" s="281">
        <f>CE80</f>
        <v>853.72910206242841</v>
      </c>
      <c r="U816" s="277" t="s">
        <v>1004</v>
      </c>
      <c r="V816" s="277" t="s">
        <v>1004</v>
      </c>
      <c r="W816" s="277" t="s">
        <v>1004</v>
      </c>
      <c r="X816" s="277" t="s">
        <v>1004</v>
      </c>
      <c r="Y816" s="277">
        <f>M716</f>
        <v>226635057.93000001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469</v>
      </c>
      <c r="C817" s="199" t="s">
        <v>1005</v>
      </c>
      <c r="D817" s="180">
        <f>C378</f>
        <v>299446086.4199999</v>
      </c>
      <c r="E817" s="180">
        <f>C379</f>
        <v>75344336.719999999</v>
      </c>
      <c r="F817" s="180">
        <f>C380</f>
        <v>19485156.510000002</v>
      </c>
      <c r="G817" s="240">
        <f>C381</f>
        <v>125221163.44999999</v>
      </c>
      <c r="H817" s="240">
        <f>C382</f>
        <v>3674909.62</v>
      </c>
      <c r="I817" s="240">
        <f>C383</f>
        <v>125563336</v>
      </c>
      <c r="J817" s="240">
        <f>C384</f>
        <v>47913398.329999998</v>
      </c>
      <c r="K817" s="240">
        <f>C385</f>
        <v>13631374.419999998</v>
      </c>
      <c r="L817" s="240">
        <f>C386+C387+C388+C389</f>
        <v>28268456.43</v>
      </c>
      <c r="M817" s="240">
        <f>C370</f>
        <v>12077858.52</v>
      </c>
      <c r="N817" s="180">
        <f>D361</f>
        <v>2339918254.7800002</v>
      </c>
      <c r="O817" s="180">
        <f>C359</f>
        <v>1166096391.1000001</v>
      </c>
    </row>
  </sheetData>
  <sheetProtection algorithmName="SHA-512" hashValue="ev1jOfe8HQeVda8OG9nCvdsTdvOn+B8F+OMrcBzzZRFK1Z9OVKT0LIS7pxjD9OVEFYVupPD6CCLHDpAtMSIPTw==" saltValue="zBE0HF1H8CAdEa0phzQ10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4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6"/>
  <sheetViews>
    <sheetView showGridLines="0" zoomScale="75" workbookViewId="0"/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1229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1230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1256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1226</v>
      </c>
      <c r="C10" s="235"/>
    </row>
    <row r="11" spans="1:6" ht="12.75" customHeight="1" x14ac:dyDescent="0.35">
      <c r="A11" s="198" t="s">
        <v>1228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1263</v>
      </c>
      <c r="C16" s="235"/>
    </row>
    <row r="17" spans="1:7" ht="12.75" customHeight="1" x14ac:dyDescent="0.35">
      <c r="A17" s="292" t="s">
        <v>1262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1231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1251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1232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1233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1234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1235</v>
      </c>
      <c r="C36" s="235"/>
    </row>
    <row r="37" spans="1:84" ht="12.65" customHeight="1" x14ac:dyDescent="0.35">
      <c r="A37" s="199" t="s">
        <v>1227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1192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>
        <v>54149209.340000004</v>
      </c>
      <c r="C47" s="300">
        <v>3480053.81</v>
      </c>
      <c r="D47" s="300">
        <v>942173.53</v>
      </c>
      <c r="E47" s="300">
        <v>7919451.0599999996</v>
      </c>
      <c r="F47" s="300">
        <v>2028656.6483919998</v>
      </c>
      <c r="G47" s="300">
        <v>383408.74</v>
      </c>
      <c r="H47" s="300">
        <v>0</v>
      </c>
      <c r="I47" s="300">
        <v>0</v>
      </c>
      <c r="J47" s="300">
        <v>360246.61160800006</v>
      </c>
      <c r="K47" s="300">
        <v>0</v>
      </c>
      <c r="L47" s="300">
        <v>0</v>
      </c>
      <c r="M47" s="300">
        <v>727930.29</v>
      </c>
      <c r="N47" s="300">
        <v>480241.07</v>
      </c>
      <c r="O47" s="300">
        <v>0</v>
      </c>
      <c r="P47" s="300">
        <v>2221132.48</v>
      </c>
      <c r="Q47" s="300">
        <v>591100.87</v>
      </c>
      <c r="R47" s="300">
        <v>116271.75</v>
      </c>
      <c r="S47" s="300">
        <v>480335.87</v>
      </c>
      <c r="T47" s="300">
        <v>580658.21</v>
      </c>
      <c r="U47" s="300">
        <v>1697792.57</v>
      </c>
      <c r="V47" s="300">
        <v>225860.92</v>
      </c>
      <c r="W47" s="300">
        <v>166928.01</v>
      </c>
      <c r="X47" s="300">
        <v>289154.77</v>
      </c>
      <c r="Y47" s="300">
        <v>2092276.12</v>
      </c>
      <c r="Z47" s="300">
        <v>147057.91</v>
      </c>
      <c r="AA47" s="300">
        <v>78742.570000000007</v>
      </c>
      <c r="AB47" s="300">
        <v>-858042.77</v>
      </c>
      <c r="AC47" s="300">
        <v>1058984.29</v>
      </c>
      <c r="AD47" s="300">
        <v>0</v>
      </c>
      <c r="AE47" s="300">
        <v>1259947.27</v>
      </c>
      <c r="AF47" s="300">
        <v>341463.57</v>
      </c>
      <c r="AG47" s="300">
        <v>3794168.28</v>
      </c>
      <c r="AH47" s="300">
        <v>0</v>
      </c>
      <c r="AI47" s="300">
        <v>1189465.02</v>
      </c>
      <c r="AJ47" s="300">
        <v>7243641.7300000004</v>
      </c>
      <c r="AK47" s="300">
        <v>0</v>
      </c>
      <c r="AL47" s="300">
        <v>0</v>
      </c>
      <c r="AM47" s="300">
        <v>0</v>
      </c>
      <c r="AN47" s="300">
        <v>0</v>
      </c>
      <c r="AO47" s="300">
        <v>0</v>
      </c>
      <c r="AP47" s="300">
        <v>4199139.13</v>
      </c>
      <c r="AQ47" s="300">
        <v>0</v>
      </c>
      <c r="AR47" s="300">
        <v>2769713.83</v>
      </c>
      <c r="AS47" s="300">
        <v>0</v>
      </c>
      <c r="AT47" s="300">
        <v>0</v>
      </c>
      <c r="AU47" s="300">
        <v>0</v>
      </c>
      <c r="AV47" s="300">
        <v>104056.09</v>
      </c>
      <c r="AW47" s="300">
        <v>0</v>
      </c>
      <c r="AX47" s="300">
        <v>0</v>
      </c>
      <c r="AY47" s="300">
        <v>966788.26</v>
      </c>
      <c r="AZ47" s="300">
        <v>0</v>
      </c>
      <c r="BA47" s="300">
        <v>0</v>
      </c>
      <c r="BB47" s="300">
        <v>981898.79</v>
      </c>
      <c r="BC47" s="300">
        <v>0</v>
      </c>
      <c r="BD47" s="300">
        <v>0</v>
      </c>
      <c r="BE47" s="300">
        <v>734944.07</v>
      </c>
      <c r="BF47" s="300">
        <v>1322143.83</v>
      </c>
      <c r="BG47" s="300">
        <v>170952.08</v>
      </c>
      <c r="BH47" s="300">
        <v>0</v>
      </c>
      <c r="BI47" s="300">
        <v>0</v>
      </c>
      <c r="BJ47" s="300">
        <v>0</v>
      </c>
      <c r="BK47" s="300">
        <v>0</v>
      </c>
      <c r="BL47" s="300">
        <v>0</v>
      </c>
      <c r="BM47" s="300">
        <v>0</v>
      </c>
      <c r="BN47" s="300">
        <v>349636.84</v>
      </c>
      <c r="BO47" s="300">
        <v>101179.16</v>
      </c>
      <c r="BP47" s="300">
        <v>0</v>
      </c>
      <c r="BQ47" s="300">
        <v>0</v>
      </c>
      <c r="BR47" s="300">
        <v>0</v>
      </c>
      <c r="BS47" s="300">
        <v>50792.4</v>
      </c>
      <c r="BT47" s="300">
        <v>169107.92</v>
      </c>
      <c r="BU47" s="300">
        <v>0</v>
      </c>
      <c r="BV47" s="300">
        <v>0</v>
      </c>
      <c r="BW47" s="300">
        <v>124906</v>
      </c>
      <c r="BX47" s="300">
        <v>776281.52</v>
      </c>
      <c r="BY47" s="300">
        <v>382213.09</v>
      </c>
      <c r="BZ47" s="300">
        <v>921772.76</v>
      </c>
      <c r="CA47" s="300">
        <v>0</v>
      </c>
      <c r="CB47" s="300">
        <v>0</v>
      </c>
      <c r="CC47" s="300">
        <v>984582.37</v>
      </c>
      <c r="CD47" s="295"/>
      <c r="CE47" s="295">
        <f>SUM(C47:CC47)</f>
        <v>54149209.340000004</v>
      </c>
      <c r="CF47" s="2"/>
    </row>
    <row r="48" spans="1:84" ht="12.65" customHeight="1" x14ac:dyDescent="0.35">
      <c r="A48" s="295" t="s">
        <v>205</v>
      </c>
      <c r="B48" s="299">
        <v>15704744.33</v>
      </c>
      <c r="C48" s="347">
        <f>ROUND(((B48/CE61)*C61),2)</f>
        <v>1053888.02</v>
      </c>
      <c r="D48" s="347">
        <f>ROUND(((B48/CE61)*D61),2)</f>
        <v>233215.86</v>
      </c>
      <c r="E48" s="348">
        <f>ROUND(((B48/CE61)*E61),2)</f>
        <v>1972582.52</v>
      </c>
      <c r="F48" s="348">
        <f>ROUND(((B48/CE61)*F61),2)</f>
        <v>615836.38</v>
      </c>
      <c r="G48" s="348">
        <f>ROUND(((B48/CE61)*G61),2)</f>
        <v>90705.96</v>
      </c>
      <c r="H48" s="348">
        <f>ROUND(((B48/CE61)*H61),2)</f>
        <v>0</v>
      </c>
      <c r="I48" s="348">
        <f>ROUND(((B48/CE61)*I61),2)</f>
        <v>0</v>
      </c>
      <c r="J48" s="348">
        <f>ROUND(((B48/CE61)*J61),2)</f>
        <v>109359.55</v>
      </c>
      <c r="K48" s="348">
        <f>ROUND(((B48/CE61)*K61),2)</f>
        <v>0</v>
      </c>
      <c r="L48" s="348">
        <f>ROUND(((B48/CE61)*L61),2)</f>
        <v>0</v>
      </c>
      <c r="M48" s="348">
        <f>ROUND(((B48/CE61)*M61),2)</f>
        <v>191970.45</v>
      </c>
      <c r="N48" s="348">
        <f>ROUND(((B48/CE61)*N61),2)</f>
        <v>240783.88</v>
      </c>
      <c r="O48" s="348">
        <f>ROUND(((B48/CE61)*O61),2)</f>
        <v>0</v>
      </c>
      <c r="P48" s="348">
        <f>ROUND(((B48/CE61)*P61),2)</f>
        <v>571466.9</v>
      </c>
      <c r="Q48" s="348">
        <f>ROUND(((B48/CE61)*Q61),2)</f>
        <v>167761.1</v>
      </c>
      <c r="R48" s="348">
        <f>ROUND(((B48/CE61)*R61),2)</f>
        <v>28469.22</v>
      </c>
      <c r="S48" s="348">
        <f>ROUND(((B48/CE61)*S61),2)</f>
        <v>105839.49</v>
      </c>
      <c r="T48" s="348">
        <f>ROUND(((B48/CE61)*T61),2)</f>
        <v>172913.22</v>
      </c>
      <c r="U48" s="348">
        <f>ROUND(((B48/CE61)*U61),2)</f>
        <v>328910.94</v>
      </c>
      <c r="V48" s="348">
        <f>ROUND(((B48/CE61)*V61),2)</f>
        <v>35391.56</v>
      </c>
      <c r="W48" s="348">
        <f>ROUND(((B48/CE61)*W61),2)</f>
        <v>35490.879999999997</v>
      </c>
      <c r="X48" s="348">
        <f>ROUND(((B48/CE61)*X61),2)</f>
        <v>84027.520000000004</v>
      </c>
      <c r="Y48" s="348">
        <f>ROUND(((B48/CE61)*Y61),2)</f>
        <v>633516.18000000005</v>
      </c>
      <c r="Z48" s="348">
        <f>ROUND(((B48/CE61)*Z61),2)</f>
        <v>47496.7</v>
      </c>
      <c r="AA48" s="348">
        <f>ROUND(((B48/CE61)*AA61),2)</f>
        <v>22687.63</v>
      </c>
      <c r="AB48" s="348">
        <f>ROUND(((B48/CE61)*AB61),2)</f>
        <v>508142.44</v>
      </c>
      <c r="AC48" s="348">
        <f>ROUND(((B48/CE61)*AC61),2)</f>
        <v>286481.21000000002</v>
      </c>
      <c r="AD48" s="348">
        <f>ROUND(((B48/CE61)*AD61),2)</f>
        <v>0</v>
      </c>
      <c r="AE48" s="348">
        <f>ROUND(((B48/CE61)*AE61),2)</f>
        <v>350357.04</v>
      </c>
      <c r="AF48" s="348">
        <f>ROUND(((B48/CE61)*AF61),2)</f>
        <v>120616.52</v>
      </c>
      <c r="AG48" s="348">
        <f>ROUND(((B48/CE61)*AG61),2)</f>
        <v>1183976.8600000001</v>
      </c>
      <c r="AH48" s="348">
        <f>ROUND(((B48/CE61)*AH61),2)</f>
        <v>0</v>
      </c>
      <c r="AI48" s="348">
        <f>ROUND(((B48/CE61)*AI61),2)</f>
        <v>324878.24</v>
      </c>
      <c r="AJ48" s="348">
        <f>ROUND(((B48/CE61)*AJ61),2)</f>
        <v>2298237.7200000002</v>
      </c>
      <c r="AK48" s="348">
        <f>ROUND(((B48/CE61)*AK61),2)</f>
        <v>0</v>
      </c>
      <c r="AL48" s="348">
        <f>ROUND(((B48/CE61)*AL61),2)</f>
        <v>0</v>
      </c>
      <c r="AM48" s="348">
        <f>ROUND(((B48/CE61)*AM61),2)</f>
        <v>0</v>
      </c>
      <c r="AN48" s="348">
        <f>ROUND(((B48/CE61)*AN61),2)</f>
        <v>0</v>
      </c>
      <c r="AO48" s="348">
        <f>ROUND(((B48/CE61)*AO61),2)</f>
        <v>0</v>
      </c>
      <c r="AP48" s="348">
        <f>ROUND(((B48/CE61)*AP61),2)</f>
        <v>1077007.72</v>
      </c>
      <c r="AQ48" s="348">
        <f>ROUND(((B48/CE61)*AQ61),2)</f>
        <v>0</v>
      </c>
      <c r="AR48" s="348">
        <f>ROUND(((B48/CE61)*AR61),2)</f>
        <v>759546.86</v>
      </c>
      <c r="AS48" s="348">
        <f>ROUND(((B48/CE61)*AS61),2)</f>
        <v>0</v>
      </c>
      <c r="AT48" s="348">
        <f>ROUND(((B48/CE61)*AT61),2)</f>
        <v>0</v>
      </c>
      <c r="AU48" s="348">
        <f>ROUND(((B48/CE61)*AU61),2)</f>
        <v>0</v>
      </c>
      <c r="AV48" s="348">
        <f>ROUND(((B48/CE61)*AV61),2)</f>
        <v>23826.3</v>
      </c>
      <c r="AW48" s="348">
        <f>ROUND(((B48/CE61)*AW61),2)</f>
        <v>0</v>
      </c>
      <c r="AX48" s="348">
        <f>ROUND(((B48/CE61)*AX61),2)</f>
        <v>0</v>
      </c>
      <c r="AY48" s="348">
        <f>ROUND(((B48/CE61)*AY61),2)</f>
        <v>205305.67</v>
      </c>
      <c r="AZ48" s="348">
        <f>ROUND(((B48/CE61)*AZ61),2)</f>
        <v>0</v>
      </c>
      <c r="BA48" s="348">
        <f>ROUND(((B48/CE61)*BA61),2)</f>
        <v>0</v>
      </c>
      <c r="BB48" s="348">
        <f>ROUND(((B48/CE61)*BB61),2)</f>
        <v>309827.76</v>
      </c>
      <c r="BC48" s="348">
        <f>ROUND(((B48/CE61)*BC61),2)</f>
        <v>0</v>
      </c>
      <c r="BD48" s="348">
        <f>ROUND(((B48/CE61)*BD61),2)</f>
        <v>0</v>
      </c>
      <c r="BE48" s="348">
        <f>ROUND(((B48/CE61)*BE61),2)</f>
        <v>145074.82</v>
      </c>
      <c r="BF48" s="348">
        <f>ROUND(((B48/CE61)*BF61),2)</f>
        <v>233774.42</v>
      </c>
      <c r="BG48" s="348">
        <f>ROUND(((B48/CE61)*BG61),2)</f>
        <v>25727.360000000001</v>
      </c>
      <c r="BH48" s="348">
        <f>ROUND(((B48/CE61)*BH61),2)</f>
        <v>0</v>
      </c>
      <c r="BI48" s="348">
        <f>ROUND(((B48/CE61)*BI61),2)</f>
        <v>0</v>
      </c>
      <c r="BJ48" s="348">
        <f>ROUND(((B48/CE61)*BJ61),2)</f>
        <v>0</v>
      </c>
      <c r="BK48" s="348">
        <f>ROUND(((B48/CE61)*BK61),2)</f>
        <v>0</v>
      </c>
      <c r="BL48" s="348">
        <f>ROUND(((B48/CE61)*BL61),2)</f>
        <v>0</v>
      </c>
      <c r="BM48" s="348">
        <f>ROUND(((B48/CE61)*BM61),2)</f>
        <v>0</v>
      </c>
      <c r="BN48" s="348">
        <f>ROUND(((B48/CE61)*BN61),2)</f>
        <v>143651.64000000001</v>
      </c>
      <c r="BO48" s="348">
        <f>ROUND(((B48/CE61)*BO61),2)</f>
        <v>20559.09</v>
      </c>
      <c r="BP48" s="348">
        <f>ROUND(((B48/CE61)*BP61),2)</f>
        <v>0</v>
      </c>
      <c r="BQ48" s="348">
        <f>ROUND(((B48/CE61)*BQ61),2)</f>
        <v>0</v>
      </c>
      <c r="BR48" s="348">
        <f>ROUND(((B48/CE61)*BR61),2)</f>
        <v>0</v>
      </c>
      <c r="BS48" s="348">
        <f>ROUND(((B48/CE61)*BS61),2)</f>
        <v>10646.46</v>
      </c>
      <c r="BT48" s="348">
        <f>ROUND(((B48/CE61)*BT61),2)</f>
        <v>38232.11</v>
      </c>
      <c r="BU48" s="348">
        <f>ROUND(((B48/CE61)*BU61),2)</f>
        <v>0</v>
      </c>
      <c r="BV48" s="348">
        <f>ROUND(((B48/CE61)*BV61),2)</f>
        <v>0</v>
      </c>
      <c r="BW48" s="348">
        <f>ROUND(((B48/CE61)*BW61),2)</f>
        <v>30175.47</v>
      </c>
      <c r="BX48" s="348">
        <f>ROUND(((B48/CE61)*BX61),2)</f>
        <v>239144.79</v>
      </c>
      <c r="BY48" s="348">
        <f>ROUND(((B48/CE61)*BY61),2)</f>
        <v>193919.74</v>
      </c>
      <c r="BZ48" s="348">
        <f>ROUND(((B48/CE61)*BZ61),2)</f>
        <v>235320.57</v>
      </c>
      <c r="CA48" s="348">
        <f>ROUND(((B48/CE61)*CA61),2)</f>
        <v>0</v>
      </c>
      <c r="CB48" s="348">
        <f>ROUND(((B48/CE61)*CB61),2)</f>
        <v>0</v>
      </c>
      <c r="CC48" s="348">
        <f>ROUND(((B48/CE61)*CC61),2)</f>
        <v>197999.53</v>
      </c>
      <c r="CD48" s="295"/>
      <c r="CE48" s="295">
        <f>SUM(C48:CD48)</f>
        <v>15704744.299999999</v>
      </c>
      <c r="CF48" s="2"/>
    </row>
    <row r="49" spans="1:84" ht="12.65" customHeight="1" x14ac:dyDescent="0.35">
      <c r="A49" s="295" t="s">
        <v>206</v>
      </c>
      <c r="B49" s="295">
        <f>B47+B48</f>
        <v>69853953.670000002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>
        <v>30022487.66</v>
      </c>
      <c r="C51" s="300">
        <v>406850.18</v>
      </c>
      <c r="D51" s="300">
        <v>0</v>
      </c>
      <c r="E51" s="300">
        <v>331664.62</v>
      </c>
      <c r="F51" s="300">
        <v>159969.230388</v>
      </c>
      <c r="G51" s="300">
        <v>1273.3599999999999</v>
      </c>
      <c r="H51" s="300">
        <v>0</v>
      </c>
      <c r="I51" s="300">
        <v>0</v>
      </c>
      <c r="J51" s="300">
        <v>28407.15961200001</v>
      </c>
      <c r="K51" s="300">
        <v>0</v>
      </c>
      <c r="L51" s="300">
        <v>0</v>
      </c>
      <c r="M51" s="300">
        <v>24748.73</v>
      </c>
      <c r="N51" s="300">
        <v>0</v>
      </c>
      <c r="O51" s="300">
        <v>0</v>
      </c>
      <c r="P51" s="300">
        <v>2265574.54</v>
      </c>
      <c r="Q51" s="300">
        <v>89388.29</v>
      </c>
      <c r="R51" s="300">
        <v>224770.5</v>
      </c>
      <c r="S51" s="300">
        <v>285119.26</v>
      </c>
      <c r="T51" s="300">
        <v>25404.42</v>
      </c>
      <c r="U51" s="300">
        <v>40262.410000000003</v>
      </c>
      <c r="V51" s="300">
        <v>0</v>
      </c>
      <c r="W51" s="300">
        <v>11359.32</v>
      </c>
      <c r="X51" s="300">
        <v>406.11</v>
      </c>
      <c r="Y51" s="300">
        <v>1991990.75</v>
      </c>
      <c r="Z51" s="300">
        <v>149556.24</v>
      </c>
      <c r="AA51" s="300">
        <v>37489.49</v>
      </c>
      <c r="AB51" s="300">
        <v>80647.95</v>
      </c>
      <c r="AC51" s="300">
        <v>136570.18</v>
      </c>
      <c r="AD51" s="300">
        <v>0</v>
      </c>
      <c r="AE51" s="300">
        <v>103874.42</v>
      </c>
      <c r="AF51" s="300">
        <v>26872.880000000001</v>
      </c>
      <c r="AG51" s="300">
        <v>167659.32</v>
      </c>
      <c r="AH51" s="300">
        <v>0</v>
      </c>
      <c r="AI51" s="300">
        <v>388912.94</v>
      </c>
      <c r="AJ51" s="300">
        <v>410558.29</v>
      </c>
      <c r="AK51" s="300">
        <v>0</v>
      </c>
      <c r="AL51" s="300">
        <v>0</v>
      </c>
      <c r="AM51" s="300">
        <v>0</v>
      </c>
      <c r="AN51" s="300">
        <v>0</v>
      </c>
      <c r="AO51" s="300">
        <v>0</v>
      </c>
      <c r="AP51" s="300">
        <v>266651.32</v>
      </c>
      <c r="AQ51" s="300">
        <v>0</v>
      </c>
      <c r="AR51" s="300">
        <v>13777</v>
      </c>
      <c r="AS51" s="300">
        <v>0</v>
      </c>
      <c r="AT51" s="300">
        <v>0</v>
      </c>
      <c r="AU51" s="300">
        <v>0</v>
      </c>
      <c r="AV51" s="300">
        <v>12919.33</v>
      </c>
      <c r="AW51" s="300">
        <v>0</v>
      </c>
      <c r="AX51" s="300">
        <v>0</v>
      </c>
      <c r="AY51" s="300">
        <v>77636.97</v>
      </c>
      <c r="AZ51" s="300">
        <v>0</v>
      </c>
      <c r="BA51" s="300">
        <v>0</v>
      </c>
      <c r="BB51" s="300">
        <v>1021.09</v>
      </c>
      <c r="BC51" s="300">
        <v>0</v>
      </c>
      <c r="BD51" s="300">
        <v>0</v>
      </c>
      <c r="BE51" s="300">
        <v>-5646.7800000000398</v>
      </c>
      <c r="BF51" s="300">
        <v>43656.45</v>
      </c>
      <c r="BG51" s="300">
        <v>7940.67</v>
      </c>
      <c r="BH51" s="300">
        <v>0</v>
      </c>
      <c r="BI51" s="300">
        <v>0</v>
      </c>
      <c r="BJ51" s="300">
        <v>0</v>
      </c>
      <c r="BK51" s="300">
        <v>0</v>
      </c>
      <c r="BL51" s="300">
        <v>0</v>
      </c>
      <c r="BM51" s="300">
        <v>0</v>
      </c>
      <c r="BN51" s="300">
        <v>18538246.210000001</v>
      </c>
      <c r="BO51" s="300">
        <v>0</v>
      </c>
      <c r="BP51" s="300">
        <v>0</v>
      </c>
      <c r="BQ51" s="300">
        <v>0</v>
      </c>
      <c r="BR51" s="300">
        <v>0</v>
      </c>
      <c r="BS51" s="300">
        <v>2373.9499999999998</v>
      </c>
      <c r="BT51" s="300">
        <v>0</v>
      </c>
      <c r="BU51" s="300">
        <v>0</v>
      </c>
      <c r="BV51" s="300">
        <v>0</v>
      </c>
      <c r="BW51" s="300">
        <v>423.46</v>
      </c>
      <c r="BX51" s="300">
        <v>0</v>
      </c>
      <c r="BY51" s="300">
        <v>297133.53999999998</v>
      </c>
      <c r="BZ51" s="300">
        <v>1044.97</v>
      </c>
      <c r="CA51" s="300">
        <v>0</v>
      </c>
      <c r="CB51" s="300">
        <v>0</v>
      </c>
      <c r="CC51" s="300">
        <v>3375978.89</v>
      </c>
      <c r="CD51" s="295"/>
      <c r="CE51" s="295">
        <f>SUM(C51:CD51)</f>
        <v>30022487.66</v>
      </c>
      <c r="CF51" s="2"/>
    </row>
    <row r="52" spans="1:84" ht="12.65" customHeight="1" x14ac:dyDescent="0.35">
      <c r="A52" s="302" t="s">
        <v>208</v>
      </c>
      <c r="B52" s="300">
        <v>15574940.869999999</v>
      </c>
      <c r="C52" s="348">
        <f>ROUND((B52/(CE76+CF76)*C76),2)</f>
        <v>792401.01</v>
      </c>
      <c r="D52" s="348">
        <f>ROUND((B52/(CE76+CF76)*D76),2)</f>
        <v>0</v>
      </c>
      <c r="E52" s="348">
        <f>ROUND((B52/(CE76+CF76)*E76),2)</f>
        <v>2474813.9300000002</v>
      </c>
      <c r="F52" s="348">
        <f>ROUND((B52/(CE76+CF76)*F76),2)</f>
        <v>819918.74</v>
      </c>
      <c r="G52" s="348">
        <f>ROUND((B52/(CE76+CF76)*G76),2)</f>
        <v>278508.46000000002</v>
      </c>
      <c r="H52" s="348">
        <f>ROUND((B52/(CE76+CF76)*H76),2)</f>
        <v>157170.20000000001</v>
      </c>
      <c r="I52" s="348">
        <f>ROUND((B52/(CE76+CF76)*I76),2)</f>
        <v>0</v>
      </c>
      <c r="J52" s="348">
        <f>ROUND((B52/(CE76+CF76)*J76),2)</f>
        <v>0</v>
      </c>
      <c r="K52" s="348">
        <f>ROUND((B52/(CE76+CF76)*K76),2)</f>
        <v>0</v>
      </c>
      <c r="L52" s="348">
        <f>ROUND((B52/(CE76+CF76)*L76),2)</f>
        <v>0</v>
      </c>
      <c r="M52" s="348">
        <f>ROUND((B52/(CE76+CF76)*M76),2)</f>
        <v>0</v>
      </c>
      <c r="N52" s="348">
        <f>ROUND((B52/(CE76+CF76)*N76),2)</f>
        <v>0</v>
      </c>
      <c r="O52" s="348">
        <f>ROUND((B52/(CE76+CF76)*O76),2)</f>
        <v>0</v>
      </c>
      <c r="P52" s="348">
        <f>ROUND((B52/(CE76+CF76)*P76),2)</f>
        <v>772469.84</v>
      </c>
      <c r="Q52" s="348">
        <f>ROUND((B52/(CE76+CF76)*Q76),2)</f>
        <v>156389.13</v>
      </c>
      <c r="R52" s="348">
        <f>ROUND((B52/(CE76+CF76)*R76),2)</f>
        <v>18559.560000000001</v>
      </c>
      <c r="S52" s="348">
        <f>ROUND((B52/(CE76+CF76)*S76),2)</f>
        <v>365338.2</v>
      </c>
      <c r="T52" s="348">
        <f>ROUND((B52/(CE76+CF76)*T76),2)</f>
        <v>2004.38</v>
      </c>
      <c r="U52" s="348">
        <f>ROUND((B52/(CE76+CF76)*U76),2)</f>
        <v>297478.8</v>
      </c>
      <c r="V52" s="348">
        <f>ROUND((B52/(CE76+CF76)*V76),2)</f>
        <v>11189.66</v>
      </c>
      <c r="W52" s="348">
        <f>ROUND((B52/(CE76+CF76)*W76),2)</f>
        <v>36803.129999999997</v>
      </c>
      <c r="X52" s="348">
        <f>ROUND((B52/(CE76+CF76)*X76),2)</f>
        <v>47545.94</v>
      </c>
      <c r="Y52" s="348">
        <f>ROUND((B52/(CE76+CF76)*Y76),2)</f>
        <v>221787.18</v>
      </c>
      <c r="Z52" s="348">
        <f>ROUND((B52/(CE76+CF76)*Z76),2)</f>
        <v>160667.34</v>
      </c>
      <c r="AA52" s="348">
        <f>ROUND((B52/(CE76+CF76)*AA76),2)</f>
        <v>51769.48</v>
      </c>
      <c r="AB52" s="348">
        <f>ROUND((B52/(CE76+CF76)*AB76),2)</f>
        <v>246570.07</v>
      </c>
      <c r="AC52" s="348">
        <f>ROUND((B52/(CE76+CF76)*AC76),2)</f>
        <v>31052.05</v>
      </c>
      <c r="AD52" s="348">
        <f>ROUND((B52/(CE76+CF76)*AD76),2)</f>
        <v>5803.53</v>
      </c>
      <c r="AE52" s="348">
        <f>ROUND((B52/(CE76+CF76)*AE76),2)</f>
        <v>18777.830000000002</v>
      </c>
      <c r="AF52" s="348">
        <f>ROUND((B52/(CE76+CF76)*AF76),2)</f>
        <v>81498.09</v>
      </c>
      <c r="AG52" s="348">
        <f>ROUND((B52/(CE76+CF76)*AG76),2)</f>
        <v>356302.37</v>
      </c>
      <c r="AH52" s="348">
        <f>ROUND((B52/(CE76+CF76)*AH76),2)</f>
        <v>0</v>
      </c>
      <c r="AI52" s="348">
        <f>ROUND((B52/(CE76+CF76)*AI76),2)</f>
        <v>406289.42</v>
      </c>
      <c r="AJ52" s="348">
        <f>ROUND((B52/(CE76+CF76)*AJ76),2)</f>
        <v>0</v>
      </c>
      <c r="AK52" s="348">
        <f>ROUND((B52/(CE76+CF76)*AK76),2)</f>
        <v>0</v>
      </c>
      <c r="AL52" s="348">
        <f>ROUND((B52/(CE76+CF76)*AL76),2)</f>
        <v>0</v>
      </c>
      <c r="AM52" s="348">
        <f>ROUND((B52/(CE76+CF76)*AM76),2)</f>
        <v>0</v>
      </c>
      <c r="AN52" s="348">
        <f>ROUND((B52/(CE76+CF76)*AN76),2)</f>
        <v>0</v>
      </c>
      <c r="AO52" s="348">
        <f>ROUND((B52/(CE76+CF76)*AO76),2)</f>
        <v>85781.27</v>
      </c>
      <c r="AP52" s="348">
        <f>ROUND((B52/(CE76+CF76)*AP76),2)</f>
        <v>0</v>
      </c>
      <c r="AQ52" s="348">
        <f>ROUND((B52/(CE76+CF76)*AQ76),2)</f>
        <v>0</v>
      </c>
      <c r="AR52" s="348">
        <f>ROUND((B52/(CE76+CF76)*AR76),2)</f>
        <v>0</v>
      </c>
      <c r="AS52" s="348">
        <f>ROUND((B52/(CE76+CF76)*AS76),2)</f>
        <v>0</v>
      </c>
      <c r="AT52" s="348">
        <f>ROUND((B52/(CE76+CF76)*AT76),2)</f>
        <v>0</v>
      </c>
      <c r="AU52" s="348">
        <f>ROUND((B52/(CE76+CF76)*AU76),2)</f>
        <v>0</v>
      </c>
      <c r="AV52" s="348">
        <f>ROUND((B52/(CE76+CF76)*AV76),2)</f>
        <v>10545.52</v>
      </c>
      <c r="AW52" s="348">
        <f>ROUND((B52/(CE76+CF76)*AW76),2)</f>
        <v>0</v>
      </c>
      <c r="AX52" s="348">
        <f>ROUND((B52/(CE76+CF76)*AX76),2)</f>
        <v>0</v>
      </c>
      <c r="AY52" s="348">
        <f>ROUND((B52/(CE76+CF76)*AY76),2)</f>
        <v>362810.04</v>
      </c>
      <c r="AZ52" s="348">
        <f>ROUND((B52/(CE76+CF76)*AZ76),2)</f>
        <v>0</v>
      </c>
      <c r="BA52" s="348">
        <f>ROUND((B52/(CE76+CF76)*BA76),2)</f>
        <v>0</v>
      </c>
      <c r="BB52" s="348">
        <f>ROUND((B52/(CE76+CF76)*BB76),2)</f>
        <v>0</v>
      </c>
      <c r="BC52" s="348">
        <f>ROUND((B52/(CE76+CF76)*BC76),2)</f>
        <v>0</v>
      </c>
      <c r="BD52" s="348">
        <f>ROUND((B52/(CE76+CF76)*BD76),2)</f>
        <v>141832.45000000001</v>
      </c>
      <c r="BE52" s="348">
        <f>ROUND((B52/(CE76+CF76)*BE76),2)</f>
        <v>5779264.4100000001</v>
      </c>
      <c r="BF52" s="348">
        <f>ROUND((B52/(CE76+CF76)*BF76),2)</f>
        <v>398110.11</v>
      </c>
      <c r="BG52" s="348">
        <f>ROUND((B52/(CE76+CF76)*BG76),2)</f>
        <v>51344.53</v>
      </c>
      <c r="BH52" s="348">
        <f>ROUND((B52/(CE76+CF76)*BH76),2)</f>
        <v>55977.02</v>
      </c>
      <c r="BI52" s="348">
        <f>ROUND((B52/(CE76+CF76)*BI76),2)</f>
        <v>0</v>
      </c>
      <c r="BJ52" s="348">
        <f>ROUND((B52/(CE76+CF76)*BJ76),2)</f>
        <v>0</v>
      </c>
      <c r="BK52" s="348">
        <f>ROUND((B52/(CE76+CF76)*BK76),2)</f>
        <v>0</v>
      </c>
      <c r="BL52" s="348">
        <f>ROUND((B52/(CE76+CF76)*BL76),2)</f>
        <v>86579.82</v>
      </c>
      <c r="BM52" s="348">
        <f>ROUND((B52/(CE76+CF76)*BM76),2)</f>
        <v>0</v>
      </c>
      <c r="BN52" s="348">
        <f>ROUND((B52/(CE76+CF76)*BN76),2)</f>
        <v>188765.9</v>
      </c>
      <c r="BO52" s="348">
        <f>ROUND((B52/(CE76+CF76)*BO76),2)</f>
        <v>0</v>
      </c>
      <c r="BP52" s="348">
        <f>ROUND((B52/(CE76+CF76)*BP76),2)</f>
        <v>0</v>
      </c>
      <c r="BQ52" s="348">
        <f>ROUND((B52/(CE76+CF76)*BQ76),2)</f>
        <v>0</v>
      </c>
      <c r="BR52" s="348">
        <f>ROUND((B52/(CE76+CF76)*BR76),2)</f>
        <v>52947.71</v>
      </c>
      <c r="BS52" s="348">
        <f>ROUND((B52/(CE76+CF76)*BS76),2)</f>
        <v>31087.01</v>
      </c>
      <c r="BT52" s="348">
        <f>ROUND((B52/(CE76+CF76)*BT76),2)</f>
        <v>25364.83</v>
      </c>
      <c r="BU52" s="348">
        <f>ROUND((B52/(CE76+CF76)*BU76),2)</f>
        <v>30598.2</v>
      </c>
      <c r="BV52" s="348">
        <f>ROUND((B52/(CE76+CF76)*BV76),2)</f>
        <v>143789.35</v>
      </c>
      <c r="BW52" s="348">
        <f>ROUND((B52/(CE76+CF76)*BW76),2)</f>
        <v>31499.08</v>
      </c>
      <c r="BX52" s="348">
        <f>ROUND((B52/(CE76+CF76)*BX76),2)</f>
        <v>21084.97</v>
      </c>
      <c r="BY52" s="348">
        <f>ROUND((B52/(CE76+CF76)*BY76),2)</f>
        <v>82054.45</v>
      </c>
      <c r="BZ52" s="348">
        <f>ROUND((B52/(CE76+CF76)*BZ76),2)</f>
        <v>0</v>
      </c>
      <c r="CA52" s="348">
        <f>ROUND((B52/(CE76+CF76)*CA76),2)</f>
        <v>179980.18</v>
      </c>
      <c r="CB52" s="348">
        <f>ROUND((B52/(CE76+CF76)*CB76),2)</f>
        <v>0</v>
      </c>
      <c r="CC52" s="348">
        <f>ROUND((B52/(CE76+CF76)*CC76),2)</f>
        <v>4415.68</v>
      </c>
      <c r="CD52" s="295"/>
      <c r="CE52" s="295">
        <f>SUM(C52:CD52)</f>
        <v>15574940.869999997</v>
      </c>
      <c r="CF52" s="2"/>
    </row>
    <row r="53" spans="1:84" ht="12.65" customHeight="1" x14ac:dyDescent="0.35">
      <c r="A53" s="295" t="s">
        <v>206</v>
      </c>
      <c r="B53" s="295">
        <f>B51+B52</f>
        <v>45597428.530000001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1192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1265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217</v>
      </c>
      <c r="W58" s="297" t="s">
        <v>217</v>
      </c>
      <c r="X58" s="297" t="s">
        <v>217</v>
      </c>
      <c r="Y58" s="297" t="s">
        <v>217</v>
      </c>
      <c r="Z58" s="297" t="s">
        <v>217</v>
      </c>
      <c r="AA58" s="297" t="s">
        <v>217</v>
      </c>
      <c r="AB58" s="305" t="s">
        <v>221</v>
      </c>
      <c r="AC58" s="297" t="s">
        <v>217</v>
      </c>
      <c r="AD58" s="297" t="s">
        <v>225</v>
      </c>
      <c r="AE58" s="297" t="s">
        <v>217</v>
      </c>
      <c r="AF58" s="297" t="s">
        <v>227</v>
      </c>
      <c r="AG58" s="297" t="s">
        <v>227</v>
      </c>
      <c r="AH58" s="297" t="s">
        <v>228</v>
      </c>
      <c r="AI58" s="297" t="s">
        <v>227</v>
      </c>
      <c r="AJ58" s="297" t="s">
        <v>227</v>
      </c>
      <c r="AK58" s="297" t="s">
        <v>225</v>
      </c>
      <c r="AL58" s="297" t="s">
        <v>225</v>
      </c>
      <c r="AM58" s="297" t="s">
        <v>225</v>
      </c>
      <c r="AN58" s="297" t="s">
        <v>217</v>
      </c>
      <c r="AO58" s="297" t="s">
        <v>226</v>
      </c>
      <c r="AP58" s="297" t="s">
        <v>227</v>
      </c>
      <c r="AQ58" s="297" t="s">
        <v>228</v>
      </c>
      <c r="AR58" s="297" t="s">
        <v>227</v>
      </c>
      <c r="AS58" s="297" t="s">
        <v>225</v>
      </c>
      <c r="AT58" s="297" t="s">
        <v>1210</v>
      </c>
      <c r="AU58" s="297" t="s">
        <v>227</v>
      </c>
      <c r="AV58" s="305" t="s">
        <v>221</v>
      </c>
      <c r="AW58" s="305" t="s">
        <v>221</v>
      </c>
      <c r="AX58" s="305" t="s">
        <v>221</v>
      </c>
      <c r="AY58" s="297" t="s">
        <v>229</v>
      </c>
      <c r="AZ58" s="297" t="s">
        <v>229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230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231</v>
      </c>
      <c r="B59" s="295"/>
      <c r="C59" s="300">
        <v>15321</v>
      </c>
      <c r="D59" s="300">
        <v>6086</v>
      </c>
      <c r="E59" s="300">
        <v>52362</v>
      </c>
      <c r="F59" s="300">
        <v>4822</v>
      </c>
      <c r="G59" s="300">
        <v>3572</v>
      </c>
      <c r="H59" s="300">
        <v>0</v>
      </c>
      <c r="I59" s="300">
        <v>0</v>
      </c>
      <c r="J59" s="300">
        <v>3010</v>
      </c>
      <c r="K59" s="300">
        <v>0</v>
      </c>
      <c r="L59" s="300">
        <v>0</v>
      </c>
      <c r="M59" s="300">
        <v>5443</v>
      </c>
      <c r="N59" s="300">
        <v>0</v>
      </c>
      <c r="O59" s="300">
        <v>1816</v>
      </c>
      <c r="P59" s="185">
        <v>1157252</v>
      </c>
      <c r="Q59" s="185">
        <v>609959</v>
      </c>
      <c r="R59" s="185">
        <v>2180978</v>
      </c>
      <c r="S59" s="248"/>
      <c r="T59" s="248"/>
      <c r="U59" s="224">
        <v>955277</v>
      </c>
      <c r="V59" s="185">
        <v>43852</v>
      </c>
      <c r="W59" s="185">
        <v>6346</v>
      </c>
      <c r="X59" s="185">
        <v>42345</v>
      </c>
      <c r="Y59" s="185">
        <v>120885</v>
      </c>
      <c r="Z59" s="185">
        <v>9346</v>
      </c>
      <c r="AA59" s="185">
        <v>1765</v>
      </c>
      <c r="AB59" s="248"/>
      <c r="AC59" s="185">
        <v>96409</v>
      </c>
      <c r="AD59" s="185">
        <v>2142</v>
      </c>
      <c r="AE59" s="185">
        <v>175668</v>
      </c>
      <c r="AF59" s="185">
        <v>7213</v>
      </c>
      <c r="AG59" s="185">
        <v>69929</v>
      </c>
      <c r="AH59" s="185">
        <v>0</v>
      </c>
      <c r="AI59" s="185">
        <v>24856</v>
      </c>
      <c r="AJ59" s="185">
        <v>174596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108697</v>
      </c>
      <c r="AQ59" s="185">
        <v>0</v>
      </c>
      <c r="AR59" s="185">
        <v>74761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252713</v>
      </c>
      <c r="AZ59" s="185">
        <v>0</v>
      </c>
      <c r="BA59" s="248"/>
      <c r="BB59" s="248"/>
      <c r="BC59" s="248"/>
      <c r="BD59" s="248"/>
      <c r="BE59" s="185">
        <v>846278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232</v>
      </c>
      <c r="B60" s="295"/>
      <c r="C60" s="186">
        <v>164.80172362020653</v>
      </c>
      <c r="D60" s="187">
        <v>43.653153541766493</v>
      </c>
      <c r="E60" s="187">
        <v>401.37843943968556</v>
      </c>
      <c r="F60" s="223">
        <v>85.710646000392273</v>
      </c>
      <c r="G60" s="187">
        <v>19.120601166388731</v>
      </c>
      <c r="H60" s="187">
        <v>0</v>
      </c>
      <c r="I60" s="187">
        <v>0</v>
      </c>
      <c r="J60" s="223">
        <v>15.220402045288694</v>
      </c>
      <c r="K60" s="187">
        <v>0</v>
      </c>
      <c r="L60" s="187">
        <v>0</v>
      </c>
      <c r="M60" s="187">
        <v>37.303451622764413</v>
      </c>
      <c r="N60" s="187">
        <v>10.568622686813173</v>
      </c>
      <c r="O60" s="187">
        <v>0</v>
      </c>
      <c r="P60" s="221">
        <v>107.01226540504121</v>
      </c>
      <c r="Q60" s="221">
        <v>27.699018271675833</v>
      </c>
      <c r="R60" s="221">
        <v>7.6160492079258217</v>
      </c>
      <c r="S60" s="221">
        <v>33.390756413138739</v>
      </c>
      <c r="T60" s="221">
        <v>27.370686571615533</v>
      </c>
      <c r="U60" s="221">
        <v>84.715515259629271</v>
      </c>
      <c r="V60" s="221">
        <v>12.271379507732119</v>
      </c>
      <c r="W60" s="221">
        <v>6.1171141651772167</v>
      </c>
      <c r="X60" s="221">
        <v>14.711714589815955</v>
      </c>
      <c r="Y60" s="221">
        <v>118.32757001251058</v>
      </c>
      <c r="Z60" s="221">
        <v>6.9437146512685288</v>
      </c>
      <c r="AA60" s="221">
        <v>3.3456184663468362</v>
      </c>
      <c r="AB60" s="221">
        <v>90.213310250941021</v>
      </c>
      <c r="AC60" s="221">
        <v>56.563185893571344</v>
      </c>
      <c r="AD60" s="221">
        <v>0</v>
      </c>
      <c r="AE60" s="221">
        <v>64.602050862449047</v>
      </c>
      <c r="AF60" s="221">
        <v>12.57216198214287</v>
      </c>
      <c r="AG60" s="221">
        <v>167.21365094022647</v>
      </c>
      <c r="AH60" s="221">
        <v>0</v>
      </c>
      <c r="AI60" s="221">
        <v>53.992000657113273</v>
      </c>
      <c r="AJ60" s="221">
        <v>300.63876916066397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156.55502879298109</v>
      </c>
      <c r="AQ60" s="221">
        <v>0</v>
      </c>
      <c r="AR60" s="221">
        <v>135.90828819027368</v>
      </c>
      <c r="AS60" s="221">
        <v>0</v>
      </c>
      <c r="AT60" s="221">
        <v>0</v>
      </c>
      <c r="AU60" s="221">
        <v>0</v>
      </c>
      <c r="AV60" s="221">
        <v>5.2326039278866734</v>
      </c>
      <c r="AW60" s="221">
        <v>0</v>
      </c>
      <c r="AX60" s="221">
        <v>0</v>
      </c>
      <c r="AY60" s="221">
        <v>80.402807916483994</v>
      </c>
      <c r="AZ60" s="221">
        <v>0</v>
      </c>
      <c r="BA60" s="221">
        <v>0</v>
      </c>
      <c r="BB60" s="221">
        <v>50.214327314046734</v>
      </c>
      <c r="BC60" s="221">
        <v>0</v>
      </c>
      <c r="BD60" s="221">
        <v>0</v>
      </c>
      <c r="BE60" s="221">
        <v>36.78562679980616</v>
      </c>
      <c r="BF60" s="221">
        <v>100.52123705388024</v>
      </c>
      <c r="BG60" s="221">
        <v>9.6250161617308851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6.7957653442651011</v>
      </c>
      <c r="BO60" s="221">
        <v>5.4898613056318757</v>
      </c>
      <c r="BP60" s="221">
        <v>0</v>
      </c>
      <c r="BQ60" s="221">
        <v>0</v>
      </c>
      <c r="BR60" s="221">
        <v>0</v>
      </c>
      <c r="BS60" s="221">
        <v>3.0920447488001379</v>
      </c>
      <c r="BT60" s="221">
        <v>7.6692564562170249</v>
      </c>
      <c r="BU60" s="221">
        <v>0</v>
      </c>
      <c r="BV60" s="221">
        <v>0</v>
      </c>
      <c r="BW60" s="221">
        <v>5.5662921098915286</v>
      </c>
      <c r="BX60" s="221">
        <v>41.946221006181325</v>
      </c>
      <c r="BY60" s="221">
        <v>33.945652919266472</v>
      </c>
      <c r="BZ60" s="221">
        <v>37.381780210432694</v>
      </c>
      <c r="CA60" s="221">
        <v>0</v>
      </c>
      <c r="CB60" s="221">
        <v>0</v>
      </c>
      <c r="CC60" s="221">
        <v>39.548883009859765</v>
      </c>
      <c r="CD60" s="305" t="s">
        <v>221</v>
      </c>
      <c r="CE60" s="307">
        <f t="shared" ref="CE60:CE70" si="0">SUM(C60:CD60)</f>
        <v>2729.754265659928</v>
      </c>
      <c r="CF60" s="2"/>
    </row>
    <row r="61" spans="1:84" ht="12.65" customHeight="1" x14ac:dyDescent="0.35">
      <c r="A61" s="302" t="s">
        <v>233</v>
      </c>
      <c r="B61" s="295"/>
      <c r="C61" s="300">
        <v>18588400.670000002</v>
      </c>
      <c r="D61" s="300">
        <v>4113444.49</v>
      </c>
      <c r="E61" s="300">
        <v>34792267.920000002</v>
      </c>
      <c r="F61" s="185">
        <v>10862077.610296</v>
      </c>
      <c r="G61" s="300">
        <v>1599865.19</v>
      </c>
      <c r="H61" s="300">
        <v>0</v>
      </c>
      <c r="I61" s="185">
        <v>0</v>
      </c>
      <c r="J61" s="185">
        <v>1928875.7697040008</v>
      </c>
      <c r="K61" s="185">
        <v>0</v>
      </c>
      <c r="L61" s="185">
        <v>0</v>
      </c>
      <c r="M61" s="300">
        <v>3385960.98</v>
      </c>
      <c r="N61" s="300">
        <v>4246928.59</v>
      </c>
      <c r="O61" s="300">
        <v>0</v>
      </c>
      <c r="P61" s="185">
        <v>10079491.82</v>
      </c>
      <c r="Q61" s="185">
        <v>2958958.07</v>
      </c>
      <c r="R61" s="185">
        <v>502138.08</v>
      </c>
      <c r="S61" s="185">
        <v>1866789.25</v>
      </c>
      <c r="T61" s="185">
        <v>3049830.83</v>
      </c>
      <c r="U61" s="185">
        <v>5801307.4699999997</v>
      </c>
      <c r="V61" s="185">
        <v>624233.77</v>
      </c>
      <c r="W61" s="185">
        <v>625985.6</v>
      </c>
      <c r="X61" s="185">
        <v>1482071.4</v>
      </c>
      <c r="Y61" s="185">
        <v>11173912.65</v>
      </c>
      <c r="Z61" s="185">
        <v>837743.38</v>
      </c>
      <c r="AA61" s="185">
        <v>400162.7</v>
      </c>
      <c r="AB61" s="185">
        <v>8962579.6899999995</v>
      </c>
      <c r="AC61" s="185">
        <v>5052934.8600000003</v>
      </c>
      <c r="AD61" s="185">
        <v>0</v>
      </c>
      <c r="AE61" s="185">
        <v>6179572.2300000004</v>
      </c>
      <c r="AF61" s="185">
        <v>2127425.5499999998</v>
      </c>
      <c r="AG61" s="185">
        <v>20882898.359999999</v>
      </c>
      <c r="AH61" s="185">
        <v>0</v>
      </c>
      <c r="AI61" s="185">
        <v>5730178.9299999997</v>
      </c>
      <c r="AJ61" s="185">
        <v>40536150.840000004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18996184.350000001</v>
      </c>
      <c r="AQ61" s="185">
        <v>0</v>
      </c>
      <c r="AR61" s="185">
        <v>13396832.59</v>
      </c>
      <c r="AS61" s="185">
        <v>0</v>
      </c>
      <c r="AT61" s="185">
        <v>0</v>
      </c>
      <c r="AU61" s="185">
        <v>0</v>
      </c>
      <c r="AV61" s="185">
        <v>420246.62</v>
      </c>
      <c r="AW61" s="185">
        <v>0</v>
      </c>
      <c r="AX61" s="185">
        <v>0</v>
      </c>
      <c r="AY61" s="185">
        <v>3621166.64</v>
      </c>
      <c r="AZ61" s="185">
        <v>0</v>
      </c>
      <c r="BA61" s="185">
        <v>0</v>
      </c>
      <c r="BB61" s="185">
        <v>5464719.71</v>
      </c>
      <c r="BC61" s="185">
        <v>0</v>
      </c>
      <c r="BD61" s="185">
        <v>0</v>
      </c>
      <c r="BE61" s="185">
        <v>2558819.16</v>
      </c>
      <c r="BF61" s="185">
        <v>4123296.4</v>
      </c>
      <c r="BG61" s="185">
        <v>453777.37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2533717.16</v>
      </c>
      <c r="BO61" s="185">
        <v>362619.69</v>
      </c>
      <c r="BP61" s="185">
        <v>0</v>
      </c>
      <c r="BQ61" s="185">
        <v>0</v>
      </c>
      <c r="BR61" s="185">
        <v>0</v>
      </c>
      <c r="BS61" s="185">
        <v>187781.55</v>
      </c>
      <c r="BT61" s="185">
        <v>674335.12</v>
      </c>
      <c r="BU61" s="185">
        <v>0</v>
      </c>
      <c r="BV61" s="185">
        <v>0</v>
      </c>
      <c r="BW61" s="185">
        <v>532232.75</v>
      </c>
      <c r="BX61" s="185">
        <v>4218018.54</v>
      </c>
      <c r="BY61" s="185">
        <v>3420342.42</v>
      </c>
      <c r="BZ61" s="185">
        <v>4150567.22</v>
      </c>
      <c r="CA61" s="185">
        <v>0</v>
      </c>
      <c r="CB61" s="185">
        <v>0</v>
      </c>
      <c r="CC61" s="185">
        <v>3492301.48</v>
      </c>
      <c r="CD61" s="305" t="s">
        <v>221</v>
      </c>
      <c r="CE61" s="295">
        <f t="shared" si="0"/>
        <v>276999145.47000009</v>
      </c>
      <c r="CF61" s="2"/>
    </row>
    <row r="62" spans="1:84" ht="12.65" customHeight="1" x14ac:dyDescent="0.35">
      <c r="A62" s="302" t="s">
        <v>3</v>
      </c>
      <c r="B62" s="295"/>
      <c r="C62" s="348">
        <f t="shared" ref="C62:AH62" si="1">ROUND(C47+C48,2)</f>
        <v>4533941.83</v>
      </c>
      <c r="D62" s="348">
        <f t="shared" si="1"/>
        <v>1175389.3899999999</v>
      </c>
      <c r="E62" s="348">
        <f t="shared" si="1"/>
        <v>9892033.5800000001</v>
      </c>
      <c r="F62" s="348">
        <f t="shared" si="1"/>
        <v>2644493.0299999998</v>
      </c>
      <c r="G62" s="348">
        <f t="shared" si="1"/>
        <v>474114.7</v>
      </c>
      <c r="H62" s="348">
        <f t="shared" si="1"/>
        <v>0</v>
      </c>
      <c r="I62" s="348">
        <f t="shared" si="1"/>
        <v>0</v>
      </c>
      <c r="J62" s="348">
        <f t="shared" si="1"/>
        <v>469606.16</v>
      </c>
      <c r="K62" s="348">
        <f t="shared" si="1"/>
        <v>0</v>
      </c>
      <c r="L62" s="348">
        <f t="shared" si="1"/>
        <v>0</v>
      </c>
      <c r="M62" s="348">
        <f t="shared" si="1"/>
        <v>919900.74</v>
      </c>
      <c r="N62" s="348">
        <f t="shared" si="1"/>
        <v>721024.95</v>
      </c>
      <c r="O62" s="348">
        <f t="shared" si="1"/>
        <v>0</v>
      </c>
      <c r="P62" s="348">
        <f t="shared" si="1"/>
        <v>2792599.38</v>
      </c>
      <c r="Q62" s="348">
        <f t="shared" si="1"/>
        <v>758861.97</v>
      </c>
      <c r="R62" s="348">
        <f t="shared" si="1"/>
        <v>144740.97</v>
      </c>
      <c r="S62" s="348">
        <f t="shared" si="1"/>
        <v>586175.36</v>
      </c>
      <c r="T62" s="348">
        <f t="shared" si="1"/>
        <v>753571.43</v>
      </c>
      <c r="U62" s="348">
        <f t="shared" si="1"/>
        <v>2026703.51</v>
      </c>
      <c r="V62" s="348">
        <f t="shared" si="1"/>
        <v>261252.48000000001</v>
      </c>
      <c r="W62" s="348">
        <f t="shared" si="1"/>
        <v>202418.89</v>
      </c>
      <c r="X62" s="348">
        <f t="shared" si="1"/>
        <v>373182.29</v>
      </c>
      <c r="Y62" s="348">
        <f t="shared" si="1"/>
        <v>2725792.3</v>
      </c>
      <c r="Z62" s="348">
        <f t="shared" si="1"/>
        <v>194554.61</v>
      </c>
      <c r="AA62" s="348">
        <f t="shared" si="1"/>
        <v>101430.2</v>
      </c>
      <c r="AB62" s="348">
        <f t="shared" si="1"/>
        <v>-349900.33</v>
      </c>
      <c r="AC62" s="348">
        <f t="shared" si="1"/>
        <v>1345465.5</v>
      </c>
      <c r="AD62" s="348">
        <f t="shared" si="1"/>
        <v>0</v>
      </c>
      <c r="AE62" s="348">
        <f t="shared" si="1"/>
        <v>1610304.31</v>
      </c>
      <c r="AF62" s="348">
        <f t="shared" si="1"/>
        <v>462080.09</v>
      </c>
      <c r="AG62" s="348">
        <f t="shared" si="1"/>
        <v>4978145.1399999997</v>
      </c>
      <c r="AH62" s="348">
        <f t="shared" si="1"/>
        <v>0</v>
      </c>
      <c r="AI62" s="348">
        <f t="shared" ref="AI62:BN62" si="2">ROUND(AI47+AI48,2)</f>
        <v>1514343.26</v>
      </c>
      <c r="AJ62" s="348">
        <f t="shared" si="2"/>
        <v>9541879.4499999993</v>
      </c>
      <c r="AK62" s="348">
        <f t="shared" si="2"/>
        <v>0</v>
      </c>
      <c r="AL62" s="348">
        <f t="shared" si="2"/>
        <v>0</v>
      </c>
      <c r="AM62" s="348">
        <f t="shared" si="2"/>
        <v>0</v>
      </c>
      <c r="AN62" s="348">
        <f t="shared" si="2"/>
        <v>0</v>
      </c>
      <c r="AO62" s="348">
        <f t="shared" si="2"/>
        <v>0</v>
      </c>
      <c r="AP62" s="348">
        <f t="shared" si="2"/>
        <v>5276146.8499999996</v>
      </c>
      <c r="AQ62" s="348">
        <f t="shared" si="2"/>
        <v>0</v>
      </c>
      <c r="AR62" s="348">
        <f t="shared" si="2"/>
        <v>3529260.69</v>
      </c>
      <c r="AS62" s="348">
        <f t="shared" si="2"/>
        <v>0</v>
      </c>
      <c r="AT62" s="348">
        <f t="shared" si="2"/>
        <v>0</v>
      </c>
      <c r="AU62" s="348">
        <f t="shared" si="2"/>
        <v>0</v>
      </c>
      <c r="AV62" s="348">
        <f t="shared" si="2"/>
        <v>127882.39</v>
      </c>
      <c r="AW62" s="348">
        <f t="shared" si="2"/>
        <v>0</v>
      </c>
      <c r="AX62" s="348">
        <f t="shared" si="2"/>
        <v>0</v>
      </c>
      <c r="AY62" s="348">
        <f t="shared" si="2"/>
        <v>1172093.93</v>
      </c>
      <c r="AZ62" s="348">
        <f t="shared" si="2"/>
        <v>0</v>
      </c>
      <c r="BA62" s="348">
        <f t="shared" si="2"/>
        <v>0</v>
      </c>
      <c r="BB62" s="348">
        <f t="shared" si="2"/>
        <v>1291726.55</v>
      </c>
      <c r="BC62" s="348">
        <f t="shared" si="2"/>
        <v>0</v>
      </c>
      <c r="BD62" s="348">
        <f t="shared" si="2"/>
        <v>0</v>
      </c>
      <c r="BE62" s="348">
        <f t="shared" si="2"/>
        <v>880018.89</v>
      </c>
      <c r="BF62" s="348">
        <f t="shared" si="2"/>
        <v>1555918.25</v>
      </c>
      <c r="BG62" s="348">
        <f t="shared" si="2"/>
        <v>196679.44</v>
      </c>
      <c r="BH62" s="348">
        <f t="shared" si="2"/>
        <v>0</v>
      </c>
      <c r="BI62" s="348">
        <f t="shared" si="2"/>
        <v>0</v>
      </c>
      <c r="BJ62" s="348">
        <f t="shared" si="2"/>
        <v>0</v>
      </c>
      <c r="BK62" s="348">
        <f t="shared" si="2"/>
        <v>0</v>
      </c>
      <c r="BL62" s="348">
        <f t="shared" si="2"/>
        <v>0</v>
      </c>
      <c r="BM62" s="348">
        <f t="shared" si="2"/>
        <v>0</v>
      </c>
      <c r="BN62" s="348">
        <f t="shared" si="2"/>
        <v>493288.48</v>
      </c>
      <c r="BO62" s="348">
        <f t="shared" ref="BO62:CC62" si="3">ROUND(BO47+BO48,2)</f>
        <v>121738.25</v>
      </c>
      <c r="BP62" s="348">
        <f t="shared" si="3"/>
        <v>0</v>
      </c>
      <c r="BQ62" s="348">
        <f t="shared" si="3"/>
        <v>0</v>
      </c>
      <c r="BR62" s="348">
        <f t="shared" si="3"/>
        <v>0</v>
      </c>
      <c r="BS62" s="348">
        <f t="shared" si="3"/>
        <v>61438.86</v>
      </c>
      <c r="BT62" s="348">
        <f t="shared" si="3"/>
        <v>207340.03</v>
      </c>
      <c r="BU62" s="348">
        <f t="shared" si="3"/>
        <v>0</v>
      </c>
      <c r="BV62" s="348">
        <f t="shared" si="3"/>
        <v>0</v>
      </c>
      <c r="BW62" s="348">
        <f t="shared" si="3"/>
        <v>155081.47</v>
      </c>
      <c r="BX62" s="348">
        <f t="shared" si="3"/>
        <v>1015426.31</v>
      </c>
      <c r="BY62" s="348">
        <f t="shared" si="3"/>
        <v>576132.82999999996</v>
      </c>
      <c r="BZ62" s="348">
        <f t="shared" si="3"/>
        <v>1157093.33</v>
      </c>
      <c r="CA62" s="348">
        <f t="shared" si="3"/>
        <v>0</v>
      </c>
      <c r="CB62" s="348">
        <f t="shared" si="3"/>
        <v>0</v>
      </c>
      <c r="CC62" s="348">
        <f t="shared" si="3"/>
        <v>1182581.8999999999</v>
      </c>
      <c r="CD62" s="305" t="s">
        <v>221</v>
      </c>
      <c r="CE62" s="295">
        <f t="shared" si="0"/>
        <v>69853953.640000001</v>
      </c>
      <c r="CF62" s="2"/>
    </row>
    <row r="63" spans="1:84" ht="12.65" customHeight="1" x14ac:dyDescent="0.35">
      <c r="A63" s="302" t="s">
        <v>234</v>
      </c>
      <c r="B63" s="295"/>
      <c r="C63" s="300">
        <v>1738818.78</v>
      </c>
      <c r="D63" s="300">
        <v>0</v>
      </c>
      <c r="E63" s="300">
        <v>0</v>
      </c>
      <c r="F63" s="185">
        <v>161768.35399999999</v>
      </c>
      <c r="G63" s="300">
        <v>0</v>
      </c>
      <c r="H63" s="300">
        <v>0</v>
      </c>
      <c r="I63" s="185">
        <v>0</v>
      </c>
      <c r="J63" s="185">
        <v>28726.646000000008</v>
      </c>
      <c r="K63" s="185">
        <v>0</v>
      </c>
      <c r="L63" s="185">
        <v>0</v>
      </c>
      <c r="M63" s="300">
        <v>99160.320000000007</v>
      </c>
      <c r="N63" s="300">
        <v>6640657.2999999998</v>
      </c>
      <c r="O63" s="300">
        <v>0</v>
      </c>
      <c r="P63" s="185">
        <v>80385.42</v>
      </c>
      <c r="Q63" s="185">
        <v>0</v>
      </c>
      <c r="R63" s="185">
        <v>2041627.45</v>
      </c>
      <c r="S63" s="185">
        <v>0</v>
      </c>
      <c r="T63" s="185">
        <v>0</v>
      </c>
      <c r="U63" s="185">
        <v>0</v>
      </c>
      <c r="V63" s="185">
        <v>74705</v>
      </c>
      <c r="W63" s="185">
        <v>0</v>
      </c>
      <c r="X63" s="185">
        <v>0</v>
      </c>
      <c r="Y63" s="185">
        <v>512649.67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2648347.35</v>
      </c>
      <c r="AH63" s="185">
        <v>0</v>
      </c>
      <c r="AI63" s="185">
        <v>0</v>
      </c>
      <c r="AJ63" s="185">
        <v>2759413.69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1022499.05</v>
      </c>
      <c r="AQ63" s="185">
        <v>0</v>
      </c>
      <c r="AR63" s="185">
        <v>234379.16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9982.4500000000007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97701.75</v>
      </c>
      <c r="BX63" s="185">
        <v>10475</v>
      </c>
      <c r="BY63" s="185">
        <v>0</v>
      </c>
      <c r="BZ63" s="185">
        <v>0</v>
      </c>
      <c r="CA63" s="185">
        <v>0</v>
      </c>
      <c r="CB63" s="185">
        <v>0</v>
      </c>
      <c r="CC63" s="185">
        <v>858562.45</v>
      </c>
      <c r="CD63" s="305" t="s">
        <v>221</v>
      </c>
      <c r="CE63" s="295">
        <f t="shared" si="0"/>
        <v>19019859.84</v>
      </c>
      <c r="CF63" s="2"/>
    </row>
    <row r="64" spans="1:84" ht="12.65" customHeight="1" x14ac:dyDescent="0.35">
      <c r="A64" s="302" t="s">
        <v>235</v>
      </c>
      <c r="B64" s="295"/>
      <c r="C64" s="300">
        <v>2185074.89</v>
      </c>
      <c r="D64" s="300">
        <v>292654.46999999997</v>
      </c>
      <c r="E64" s="185">
        <v>2415602.42</v>
      </c>
      <c r="F64" s="185">
        <v>1160450.3550200001</v>
      </c>
      <c r="G64" s="300">
        <v>61781.16</v>
      </c>
      <c r="H64" s="300">
        <v>0</v>
      </c>
      <c r="I64" s="185">
        <v>0</v>
      </c>
      <c r="J64" s="185">
        <v>206071.49498000008</v>
      </c>
      <c r="K64" s="185">
        <v>0</v>
      </c>
      <c r="L64" s="185">
        <v>0</v>
      </c>
      <c r="M64" s="300">
        <v>113009.2</v>
      </c>
      <c r="N64" s="300">
        <v>847.15</v>
      </c>
      <c r="O64" s="300">
        <v>0</v>
      </c>
      <c r="P64" s="185">
        <v>29023718.190000001</v>
      </c>
      <c r="Q64" s="185">
        <v>41009.980000000003</v>
      </c>
      <c r="R64" s="185">
        <v>757262.95</v>
      </c>
      <c r="S64" s="185">
        <v>596382.39</v>
      </c>
      <c r="T64" s="185">
        <v>576666.75</v>
      </c>
      <c r="U64" s="185">
        <v>2309329.48</v>
      </c>
      <c r="V64" s="185">
        <v>17352.96</v>
      </c>
      <c r="W64" s="185">
        <v>138262.39000000001</v>
      </c>
      <c r="X64" s="185">
        <v>444620.1</v>
      </c>
      <c r="Y64" s="185">
        <v>25991215.829999998</v>
      </c>
      <c r="Z64" s="185">
        <v>27567.62</v>
      </c>
      <c r="AA64" s="185">
        <v>347437.06</v>
      </c>
      <c r="AB64" s="185">
        <v>27621968.57</v>
      </c>
      <c r="AC64" s="185">
        <v>878983.42</v>
      </c>
      <c r="AD64" s="185">
        <v>19643.2</v>
      </c>
      <c r="AE64" s="185">
        <v>78264.91</v>
      </c>
      <c r="AF64" s="185">
        <v>33631.21</v>
      </c>
      <c r="AG64" s="185">
        <v>1837537.6</v>
      </c>
      <c r="AH64" s="185">
        <v>0</v>
      </c>
      <c r="AI64" s="185">
        <v>1048244.37</v>
      </c>
      <c r="AJ64" s="185">
        <v>3345354.9</v>
      </c>
      <c r="AK64" s="185">
        <v>0</v>
      </c>
      <c r="AL64" s="185">
        <v>0</v>
      </c>
      <c r="AM64" s="185">
        <v>0</v>
      </c>
      <c r="AN64" s="185">
        <v>0</v>
      </c>
      <c r="AO64" s="185">
        <v>82789.179999999993</v>
      </c>
      <c r="AP64" s="185">
        <v>3038409.47</v>
      </c>
      <c r="AQ64" s="185">
        <v>0</v>
      </c>
      <c r="AR64" s="185">
        <v>1051302.4099999999</v>
      </c>
      <c r="AS64" s="185">
        <v>0</v>
      </c>
      <c r="AT64" s="185">
        <v>0</v>
      </c>
      <c r="AU64" s="185">
        <v>0</v>
      </c>
      <c r="AV64" s="185">
        <v>24062.04</v>
      </c>
      <c r="AW64" s="185">
        <v>0</v>
      </c>
      <c r="AX64" s="185">
        <v>0</v>
      </c>
      <c r="AY64" s="185">
        <v>83006.259999999995</v>
      </c>
      <c r="AZ64" s="185">
        <v>0</v>
      </c>
      <c r="BA64" s="185">
        <v>0</v>
      </c>
      <c r="BB64" s="185">
        <v>14857.96</v>
      </c>
      <c r="BC64" s="185">
        <v>0</v>
      </c>
      <c r="BD64" s="185">
        <v>0</v>
      </c>
      <c r="BE64" s="185">
        <v>876715.04</v>
      </c>
      <c r="BF64" s="185">
        <v>697730.97</v>
      </c>
      <c r="BG64" s="185">
        <v>4022.98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40916</v>
      </c>
      <c r="BO64" s="185">
        <v>0</v>
      </c>
      <c r="BP64" s="185">
        <v>0</v>
      </c>
      <c r="BQ64" s="185">
        <v>0</v>
      </c>
      <c r="BR64" s="185">
        <v>0</v>
      </c>
      <c r="BS64" s="185">
        <v>29368.81</v>
      </c>
      <c r="BT64" s="185">
        <v>7069.64</v>
      </c>
      <c r="BU64" s="185">
        <v>0</v>
      </c>
      <c r="BV64" s="185">
        <v>0</v>
      </c>
      <c r="BW64" s="185">
        <v>215199.44</v>
      </c>
      <c r="BX64" s="185">
        <v>2814412.93</v>
      </c>
      <c r="BY64" s="185">
        <v>7422.93</v>
      </c>
      <c r="BZ64" s="185">
        <v>8901.2000000000007</v>
      </c>
      <c r="CA64" s="185">
        <v>0</v>
      </c>
      <c r="CB64" s="185">
        <v>0</v>
      </c>
      <c r="CC64" s="185">
        <v>-617086.19000000006</v>
      </c>
      <c r="CD64" s="305" t="s">
        <v>221</v>
      </c>
      <c r="CE64" s="295">
        <f t="shared" si="0"/>
        <v>109949046.09000003</v>
      </c>
      <c r="CF64" s="2"/>
    </row>
    <row r="65" spans="1:84" ht="12.65" customHeight="1" x14ac:dyDescent="0.35">
      <c r="A65" s="302" t="s">
        <v>236</v>
      </c>
      <c r="B65" s="295"/>
      <c r="C65" s="300">
        <v>550</v>
      </c>
      <c r="D65" s="300">
        <v>0</v>
      </c>
      <c r="E65" s="300">
        <v>6700</v>
      </c>
      <c r="F65" s="300">
        <v>6638.4002079999991</v>
      </c>
      <c r="G65" s="300">
        <v>0</v>
      </c>
      <c r="H65" s="300">
        <v>0</v>
      </c>
      <c r="I65" s="185">
        <v>0</v>
      </c>
      <c r="J65" s="300">
        <v>1178.8397920000002</v>
      </c>
      <c r="K65" s="185">
        <v>0</v>
      </c>
      <c r="L65" s="185">
        <v>0</v>
      </c>
      <c r="M65" s="300">
        <v>2162.98</v>
      </c>
      <c r="N65" s="300">
        <v>1050</v>
      </c>
      <c r="O65" s="300">
        <v>0</v>
      </c>
      <c r="P65" s="185">
        <v>2400</v>
      </c>
      <c r="Q65" s="185">
        <v>500</v>
      </c>
      <c r="R65" s="185">
        <v>550</v>
      </c>
      <c r="S65" s="185">
        <v>500</v>
      </c>
      <c r="T65" s="185">
        <v>0</v>
      </c>
      <c r="U65" s="185">
        <v>1300</v>
      </c>
      <c r="V65" s="185">
        <v>0</v>
      </c>
      <c r="W65" s="185">
        <v>0</v>
      </c>
      <c r="X65" s="185">
        <v>0</v>
      </c>
      <c r="Y65" s="185">
        <v>3800</v>
      </c>
      <c r="Z65" s="185">
        <v>0</v>
      </c>
      <c r="AA65" s="185">
        <v>0</v>
      </c>
      <c r="AB65" s="185">
        <v>6000.84</v>
      </c>
      <c r="AC65" s="185">
        <v>450</v>
      </c>
      <c r="AD65" s="185">
        <v>0</v>
      </c>
      <c r="AE65" s="185">
        <v>500</v>
      </c>
      <c r="AF65" s="185">
        <v>1500</v>
      </c>
      <c r="AG65" s="185">
        <v>8974.3700000000008</v>
      </c>
      <c r="AH65" s="185">
        <v>0</v>
      </c>
      <c r="AI65" s="185">
        <v>1750</v>
      </c>
      <c r="AJ65" s="185">
        <v>32753.83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33845.93</v>
      </c>
      <c r="AQ65" s="185">
        <v>0</v>
      </c>
      <c r="AR65" s="185">
        <v>1971.74</v>
      </c>
      <c r="AS65" s="185">
        <v>0</v>
      </c>
      <c r="AT65" s="185">
        <v>0</v>
      </c>
      <c r="AU65" s="185">
        <v>0</v>
      </c>
      <c r="AV65" s="185">
        <v>84.73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850</v>
      </c>
      <c r="BC65" s="185">
        <v>0</v>
      </c>
      <c r="BD65" s="185">
        <v>0</v>
      </c>
      <c r="BE65" s="185">
        <v>2587383.62</v>
      </c>
      <c r="BF65" s="185">
        <v>382174.2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2200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4200</v>
      </c>
      <c r="BU65" s="185">
        <v>0</v>
      </c>
      <c r="BV65" s="185">
        <v>0</v>
      </c>
      <c r="BW65" s="185">
        <v>0</v>
      </c>
      <c r="BX65" s="185">
        <v>0</v>
      </c>
      <c r="BY65" s="185">
        <v>2000</v>
      </c>
      <c r="BZ65" s="185">
        <v>1500</v>
      </c>
      <c r="CA65" s="185">
        <v>0</v>
      </c>
      <c r="CB65" s="185">
        <v>0</v>
      </c>
      <c r="CC65" s="185">
        <v>3293.6</v>
      </c>
      <c r="CD65" s="305" t="s">
        <v>221</v>
      </c>
      <c r="CE65" s="295">
        <f t="shared" si="0"/>
        <v>3098763.0800000005</v>
      </c>
      <c r="CF65" s="2"/>
    </row>
    <row r="66" spans="1:84" ht="12.65" customHeight="1" x14ac:dyDescent="0.35">
      <c r="A66" s="302" t="s">
        <v>237</v>
      </c>
      <c r="B66" s="295"/>
      <c r="C66" s="300">
        <v>165361.50000000006</v>
      </c>
      <c r="D66" s="300">
        <v>847.01999999998952</v>
      </c>
      <c r="E66" s="300">
        <v>38851.959999999963</v>
      </c>
      <c r="F66" s="300">
        <v>283681.51860399998</v>
      </c>
      <c r="G66" s="300">
        <v>25.709999999999127</v>
      </c>
      <c r="H66" s="300">
        <v>0</v>
      </c>
      <c r="I66" s="300">
        <v>0</v>
      </c>
      <c r="J66" s="300">
        <v>50375.851396000013</v>
      </c>
      <c r="K66" s="185">
        <v>0</v>
      </c>
      <c r="L66" s="185">
        <v>0</v>
      </c>
      <c r="M66" s="300">
        <v>35520.699999999997</v>
      </c>
      <c r="N66" s="300">
        <v>441.53</v>
      </c>
      <c r="O66" s="185">
        <v>0</v>
      </c>
      <c r="P66" s="185">
        <v>949309.12</v>
      </c>
      <c r="Q66" s="185">
        <v>0</v>
      </c>
      <c r="R66" s="185">
        <v>3772.59</v>
      </c>
      <c r="S66" s="300">
        <v>36788.76</v>
      </c>
      <c r="T66" s="300">
        <v>13172.440000000002</v>
      </c>
      <c r="U66" s="185">
        <v>6793123.0700000003</v>
      </c>
      <c r="V66" s="185">
        <v>37.35</v>
      </c>
      <c r="W66" s="185">
        <v>14835.22</v>
      </c>
      <c r="X66" s="185">
        <v>115831.42</v>
      </c>
      <c r="Y66" s="185">
        <v>83935.399999999907</v>
      </c>
      <c r="Z66" s="185">
        <v>230.59</v>
      </c>
      <c r="AA66" s="185">
        <v>238204.29</v>
      </c>
      <c r="AB66" s="185">
        <v>1439005.37</v>
      </c>
      <c r="AC66" s="185">
        <v>47291.040000000001</v>
      </c>
      <c r="AD66" s="185">
        <v>992812.93</v>
      </c>
      <c r="AE66" s="185">
        <v>42099.140000000014</v>
      </c>
      <c r="AF66" s="185">
        <v>2201.48</v>
      </c>
      <c r="AG66" s="185">
        <v>978009.33</v>
      </c>
      <c r="AH66" s="185">
        <v>0</v>
      </c>
      <c r="AI66" s="185">
        <v>433557.98</v>
      </c>
      <c r="AJ66" s="185">
        <v>336659.14000000013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874630.82999999961</v>
      </c>
      <c r="AQ66" s="185">
        <v>0</v>
      </c>
      <c r="AR66" s="185">
        <v>1342067.6599999999</v>
      </c>
      <c r="AS66" s="185">
        <v>0</v>
      </c>
      <c r="AT66" s="185">
        <v>0</v>
      </c>
      <c r="AU66" s="185">
        <v>0</v>
      </c>
      <c r="AV66" s="185">
        <v>2816.72</v>
      </c>
      <c r="AW66" s="185">
        <v>0</v>
      </c>
      <c r="AX66" s="185">
        <v>0</v>
      </c>
      <c r="AY66" s="185">
        <v>857325.34000000008</v>
      </c>
      <c r="AZ66" s="185">
        <v>0</v>
      </c>
      <c r="BA66" s="185">
        <v>0</v>
      </c>
      <c r="BB66" s="185">
        <v>1661575.01</v>
      </c>
      <c r="BC66" s="185">
        <v>0</v>
      </c>
      <c r="BD66" s="185">
        <v>0</v>
      </c>
      <c r="BE66" s="185">
        <v>10347585.199999999</v>
      </c>
      <c r="BF66" s="185">
        <v>2386061.2799999998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73522839.920000002</v>
      </c>
      <c r="BO66" s="185">
        <v>0</v>
      </c>
      <c r="BP66" s="185">
        <v>0</v>
      </c>
      <c r="BQ66" s="185">
        <v>0</v>
      </c>
      <c r="BR66" s="185">
        <v>0</v>
      </c>
      <c r="BS66" s="185">
        <v>3166.97</v>
      </c>
      <c r="BT66" s="185">
        <v>170</v>
      </c>
      <c r="BU66" s="185">
        <v>0</v>
      </c>
      <c r="BV66" s="185">
        <v>100530.47</v>
      </c>
      <c r="BW66" s="185">
        <v>2423.0699999999997</v>
      </c>
      <c r="BX66" s="185">
        <v>1619477.77</v>
      </c>
      <c r="BY66" s="185">
        <v>36.819999999948799</v>
      </c>
      <c r="BZ66" s="185">
        <v>0</v>
      </c>
      <c r="CA66" s="185">
        <v>0</v>
      </c>
      <c r="CB66" s="185">
        <v>0</v>
      </c>
      <c r="CC66" s="185">
        <v>18165290.649999999</v>
      </c>
      <c r="CD66" s="305" t="s">
        <v>221</v>
      </c>
      <c r="CE66" s="295">
        <f t="shared" si="0"/>
        <v>123981980.15999997</v>
      </c>
      <c r="CF66" s="2"/>
    </row>
    <row r="67" spans="1:84" ht="12.65" customHeight="1" x14ac:dyDescent="0.35">
      <c r="A67" s="302" t="s">
        <v>6</v>
      </c>
      <c r="B67" s="295"/>
      <c r="C67" s="348">
        <f t="shared" ref="C67:AH67" si="4">ROUND(C51+C52,2)</f>
        <v>1199251.19</v>
      </c>
      <c r="D67" s="348">
        <f t="shared" si="4"/>
        <v>0</v>
      </c>
      <c r="E67" s="348">
        <f t="shared" si="4"/>
        <v>2806478.55</v>
      </c>
      <c r="F67" s="348">
        <f t="shared" si="4"/>
        <v>979887.97</v>
      </c>
      <c r="G67" s="348">
        <f t="shared" si="4"/>
        <v>279781.82</v>
      </c>
      <c r="H67" s="348">
        <f t="shared" si="4"/>
        <v>157170.20000000001</v>
      </c>
      <c r="I67" s="348">
        <f t="shared" si="4"/>
        <v>0</v>
      </c>
      <c r="J67" s="348">
        <f t="shared" si="4"/>
        <v>28407.16</v>
      </c>
      <c r="K67" s="348">
        <f t="shared" si="4"/>
        <v>0</v>
      </c>
      <c r="L67" s="348">
        <f t="shared" si="4"/>
        <v>0</v>
      </c>
      <c r="M67" s="348">
        <f t="shared" si="4"/>
        <v>24748.73</v>
      </c>
      <c r="N67" s="348">
        <f t="shared" si="4"/>
        <v>0</v>
      </c>
      <c r="O67" s="348">
        <f t="shared" si="4"/>
        <v>0</v>
      </c>
      <c r="P67" s="348">
        <f t="shared" si="4"/>
        <v>3038044.38</v>
      </c>
      <c r="Q67" s="348">
        <f t="shared" si="4"/>
        <v>245777.42</v>
      </c>
      <c r="R67" s="348">
        <f t="shared" si="4"/>
        <v>243330.06</v>
      </c>
      <c r="S67" s="348">
        <f t="shared" si="4"/>
        <v>650457.46</v>
      </c>
      <c r="T67" s="348">
        <f t="shared" si="4"/>
        <v>27408.799999999999</v>
      </c>
      <c r="U67" s="348">
        <f t="shared" si="4"/>
        <v>337741.21</v>
      </c>
      <c r="V67" s="348">
        <f t="shared" si="4"/>
        <v>11189.66</v>
      </c>
      <c r="W67" s="348">
        <f t="shared" si="4"/>
        <v>48162.45</v>
      </c>
      <c r="X67" s="348">
        <f t="shared" si="4"/>
        <v>47952.05</v>
      </c>
      <c r="Y67" s="348">
        <f t="shared" si="4"/>
        <v>2213777.9300000002</v>
      </c>
      <c r="Z67" s="348">
        <f t="shared" si="4"/>
        <v>310223.58</v>
      </c>
      <c r="AA67" s="348">
        <f t="shared" si="4"/>
        <v>89258.97</v>
      </c>
      <c r="AB67" s="348">
        <f t="shared" si="4"/>
        <v>327218.02</v>
      </c>
      <c r="AC67" s="348">
        <f t="shared" si="4"/>
        <v>167622.23000000001</v>
      </c>
      <c r="AD67" s="348">
        <f t="shared" si="4"/>
        <v>5803.53</v>
      </c>
      <c r="AE67" s="348">
        <f t="shared" si="4"/>
        <v>122652.25</v>
      </c>
      <c r="AF67" s="348">
        <f t="shared" si="4"/>
        <v>108370.97</v>
      </c>
      <c r="AG67" s="348">
        <f t="shared" si="4"/>
        <v>523961.69</v>
      </c>
      <c r="AH67" s="348">
        <f t="shared" si="4"/>
        <v>0</v>
      </c>
      <c r="AI67" s="348">
        <f t="shared" ref="AI67:BN67" si="5">ROUND(AI51+AI52,2)</f>
        <v>795202.36</v>
      </c>
      <c r="AJ67" s="348">
        <f t="shared" si="5"/>
        <v>410558.29</v>
      </c>
      <c r="AK67" s="348">
        <f t="shared" si="5"/>
        <v>0</v>
      </c>
      <c r="AL67" s="348">
        <f t="shared" si="5"/>
        <v>0</v>
      </c>
      <c r="AM67" s="348">
        <f t="shared" si="5"/>
        <v>0</v>
      </c>
      <c r="AN67" s="348">
        <f t="shared" si="5"/>
        <v>0</v>
      </c>
      <c r="AO67" s="348">
        <f t="shared" si="5"/>
        <v>85781.27</v>
      </c>
      <c r="AP67" s="348">
        <f t="shared" si="5"/>
        <v>266651.32</v>
      </c>
      <c r="AQ67" s="348">
        <f t="shared" si="5"/>
        <v>0</v>
      </c>
      <c r="AR67" s="348">
        <f t="shared" si="5"/>
        <v>13777</v>
      </c>
      <c r="AS67" s="348">
        <f t="shared" si="5"/>
        <v>0</v>
      </c>
      <c r="AT67" s="348">
        <f t="shared" si="5"/>
        <v>0</v>
      </c>
      <c r="AU67" s="348">
        <f t="shared" si="5"/>
        <v>0</v>
      </c>
      <c r="AV67" s="348">
        <f t="shared" si="5"/>
        <v>23464.85</v>
      </c>
      <c r="AW67" s="348">
        <f t="shared" si="5"/>
        <v>0</v>
      </c>
      <c r="AX67" s="348">
        <f t="shared" si="5"/>
        <v>0</v>
      </c>
      <c r="AY67" s="348">
        <f t="shared" si="5"/>
        <v>440447.01</v>
      </c>
      <c r="AZ67" s="348">
        <f t="shared" si="5"/>
        <v>0</v>
      </c>
      <c r="BA67" s="348">
        <f t="shared" si="5"/>
        <v>0</v>
      </c>
      <c r="BB67" s="348">
        <f t="shared" si="5"/>
        <v>1021.09</v>
      </c>
      <c r="BC67" s="348">
        <f t="shared" si="5"/>
        <v>0</v>
      </c>
      <c r="BD67" s="348">
        <f t="shared" si="5"/>
        <v>141832.45000000001</v>
      </c>
      <c r="BE67" s="348">
        <f t="shared" si="5"/>
        <v>5773617.6299999999</v>
      </c>
      <c r="BF67" s="348">
        <f t="shared" si="5"/>
        <v>441766.56</v>
      </c>
      <c r="BG67" s="348">
        <f t="shared" si="5"/>
        <v>59285.2</v>
      </c>
      <c r="BH67" s="348">
        <f t="shared" si="5"/>
        <v>55977.02</v>
      </c>
      <c r="BI67" s="348">
        <f t="shared" si="5"/>
        <v>0</v>
      </c>
      <c r="BJ67" s="348">
        <f t="shared" si="5"/>
        <v>0</v>
      </c>
      <c r="BK67" s="348">
        <f t="shared" si="5"/>
        <v>0</v>
      </c>
      <c r="BL67" s="348">
        <f t="shared" si="5"/>
        <v>86579.82</v>
      </c>
      <c r="BM67" s="348">
        <f t="shared" si="5"/>
        <v>0</v>
      </c>
      <c r="BN67" s="348">
        <f t="shared" si="5"/>
        <v>18727012.109999999</v>
      </c>
      <c r="BO67" s="348">
        <f t="shared" ref="BO67:CC67" si="6">ROUND(BO51+BO52,2)</f>
        <v>0</v>
      </c>
      <c r="BP67" s="348">
        <f t="shared" si="6"/>
        <v>0</v>
      </c>
      <c r="BQ67" s="348">
        <f t="shared" si="6"/>
        <v>0</v>
      </c>
      <c r="BR67" s="348">
        <f t="shared" si="6"/>
        <v>52947.71</v>
      </c>
      <c r="BS67" s="348">
        <f t="shared" si="6"/>
        <v>33460.959999999999</v>
      </c>
      <c r="BT67" s="348">
        <f t="shared" si="6"/>
        <v>25364.83</v>
      </c>
      <c r="BU67" s="348">
        <f t="shared" si="6"/>
        <v>30598.2</v>
      </c>
      <c r="BV67" s="348">
        <f t="shared" si="6"/>
        <v>143789.35</v>
      </c>
      <c r="BW67" s="348">
        <f t="shared" si="6"/>
        <v>31922.54</v>
      </c>
      <c r="BX67" s="348">
        <f t="shared" si="6"/>
        <v>21084.97</v>
      </c>
      <c r="BY67" s="348">
        <f t="shared" si="6"/>
        <v>379187.99</v>
      </c>
      <c r="BZ67" s="348">
        <f t="shared" si="6"/>
        <v>1044.97</v>
      </c>
      <c r="CA67" s="348">
        <f t="shared" si="6"/>
        <v>179980.18</v>
      </c>
      <c r="CB67" s="348">
        <f t="shared" si="6"/>
        <v>0</v>
      </c>
      <c r="CC67" s="348">
        <f t="shared" si="6"/>
        <v>3380394.57</v>
      </c>
      <c r="CD67" s="305" t="s">
        <v>221</v>
      </c>
      <c r="CE67" s="295">
        <f t="shared" si="0"/>
        <v>45597428.530000001</v>
      </c>
      <c r="CF67" s="2"/>
    </row>
    <row r="68" spans="1:84" ht="12.65" customHeight="1" x14ac:dyDescent="0.35">
      <c r="A68" s="302" t="s">
        <v>238</v>
      </c>
      <c r="B68" s="295"/>
      <c r="C68" s="300">
        <v>379614.56</v>
      </c>
      <c r="D68" s="300">
        <v>99531.27</v>
      </c>
      <c r="E68" s="300">
        <v>532475.61</v>
      </c>
      <c r="F68" s="300">
        <v>258764.07141199996</v>
      </c>
      <c r="G68" s="300">
        <v>18104.39</v>
      </c>
      <c r="H68" s="300">
        <v>0</v>
      </c>
      <c r="I68" s="300">
        <v>0</v>
      </c>
      <c r="J68" s="300">
        <v>45951.03858800001</v>
      </c>
      <c r="K68" s="185">
        <v>0</v>
      </c>
      <c r="L68" s="185">
        <v>0</v>
      </c>
      <c r="M68" s="300">
        <v>0</v>
      </c>
      <c r="N68" s="300">
        <v>0</v>
      </c>
      <c r="O68" s="300">
        <v>0</v>
      </c>
      <c r="P68" s="185">
        <v>7428.57</v>
      </c>
      <c r="Q68" s="185">
        <v>301.83</v>
      </c>
      <c r="R68" s="185">
        <v>0</v>
      </c>
      <c r="S68" s="185">
        <v>0</v>
      </c>
      <c r="T68" s="185">
        <v>207354.22</v>
      </c>
      <c r="U68" s="185">
        <v>33446.58</v>
      </c>
      <c r="V68" s="185">
        <v>0</v>
      </c>
      <c r="W68" s="185">
        <v>0</v>
      </c>
      <c r="X68" s="185">
        <v>0</v>
      </c>
      <c r="Y68" s="185">
        <v>1202938.3500000001</v>
      </c>
      <c r="Z68" s="185">
        <v>0</v>
      </c>
      <c r="AA68" s="185">
        <v>0</v>
      </c>
      <c r="AB68" s="185">
        <v>498705.16</v>
      </c>
      <c r="AC68" s="185">
        <v>0</v>
      </c>
      <c r="AD68" s="185">
        <v>0</v>
      </c>
      <c r="AE68" s="185">
        <v>475769.97</v>
      </c>
      <c r="AF68" s="185">
        <v>0</v>
      </c>
      <c r="AG68" s="185">
        <v>342832.15</v>
      </c>
      <c r="AH68" s="185">
        <v>0</v>
      </c>
      <c r="AI68" s="185">
        <v>0</v>
      </c>
      <c r="AJ68" s="185">
        <v>3214348.65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2356850.0300000003</v>
      </c>
      <c r="AQ68" s="185">
        <v>0</v>
      </c>
      <c r="AR68" s="185">
        <v>507513.57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844.44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2173854.2200000002</v>
      </c>
      <c r="BF68" s="185">
        <v>3579.83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47559.28</v>
      </c>
      <c r="BX68" s="185">
        <v>145774.59</v>
      </c>
      <c r="BY68" s="185">
        <v>0</v>
      </c>
      <c r="BZ68" s="185">
        <v>0</v>
      </c>
      <c r="CA68" s="185">
        <v>0</v>
      </c>
      <c r="CB68" s="185">
        <v>0</v>
      </c>
      <c r="CC68" s="185">
        <v>84634.55</v>
      </c>
      <c r="CD68" s="305" t="s">
        <v>221</v>
      </c>
      <c r="CE68" s="295">
        <f t="shared" si="0"/>
        <v>12638176.93</v>
      </c>
      <c r="CF68" s="2"/>
    </row>
    <row r="69" spans="1:84" ht="12.65" customHeight="1" x14ac:dyDescent="0.35">
      <c r="A69" s="302" t="s">
        <v>239</v>
      </c>
      <c r="B69" s="295"/>
      <c r="C69" s="300">
        <v>7199.19</v>
      </c>
      <c r="D69" s="300">
        <v>2089.17</v>
      </c>
      <c r="E69" s="185">
        <v>7024.62</v>
      </c>
      <c r="F69" s="185">
        <v>13012.945484</v>
      </c>
      <c r="G69" s="300">
        <v>3386.06</v>
      </c>
      <c r="H69" s="300">
        <v>0</v>
      </c>
      <c r="I69" s="185">
        <v>0</v>
      </c>
      <c r="J69" s="185">
        <v>2310.8245160000006</v>
      </c>
      <c r="K69" s="185">
        <v>0</v>
      </c>
      <c r="L69" s="185">
        <v>0</v>
      </c>
      <c r="M69" s="300">
        <v>15847.369999999999</v>
      </c>
      <c r="N69" s="300">
        <v>3650</v>
      </c>
      <c r="O69" s="300">
        <v>0</v>
      </c>
      <c r="P69" s="185">
        <v>152582.20000000001</v>
      </c>
      <c r="Q69" s="185">
        <v>2467.29</v>
      </c>
      <c r="R69" s="224">
        <v>1772.74</v>
      </c>
      <c r="S69" s="185">
        <v>4847.1000000000004</v>
      </c>
      <c r="T69" s="300">
        <v>6229.17</v>
      </c>
      <c r="U69" s="185">
        <v>29509.99</v>
      </c>
      <c r="V69" s="185">
        <v>627.04</v>
      </c>
      <c r="W69" s="300">
        <v>303.62</v>
      </c>
      <c r="X69" s="185">
        <v>4983.8799999999992</v>
      </c>
      <c r="Y69" s="185">
        <v>162025.41999999998</v>
      </c>
      <c r="Z69" s="185">
        <v>6412.88</v>
      </c>
      <c r="AA69" s="185">
        <v>685.01</v>
      </c>
      <c r="AB69" s="185">
        <v>39257.699999999997</v>
      </c>
      <c r="AC69" s="185">
        <v>8312.3700000000008</v>
      </c>
      <c r="AD69" s="185">
        <v>0</v>
      </c>
      <c r="AE69" s="185">
        <v>14204.03</v>
      </c>
      <c r="AF69" s="185">
        <v>10692.16</v>
      </c>
      <c r="AG69" s="185">
        <v>112641.7</v>
      </c>
      <c r="AH69" s="185">
        <v>0</v>
      </c>
      <c r="AI69" s="185">
        <v>7190.4</v>
      </c>
      <c r="AJ69" s="185">
        <v>302853.93000000005</v>
      </c>
      <c r="AK69" s="185">
        <v>0</v>
      </c>
      <c r="AL69" s="185">
        <v>0</v>
      </c>
      <c r="AM69" s="185">
        <v>0</v>
      </c>
      <c r="AN69" s="185">
        <v>0</v>
      </c>
      <c r="AO69" s="300">
        <v>0</v>
      </c>
      <c r="AP69" s="185">
        <v>98392.53</v>
      </c>
      <c r="AQ69" s="300">
        <v>0</v>
      </c>
      <c r="AR69" s="300">
        <v>520181.58999999997</v>
      </c>
      <c r="AS69" s="300">
        <v>0</v>
      </c>
      <c r="AT69" s="300">
        <v>0</v>
      </c>
      <c r="AU69" s="185">
        <v>0</v>
      </c>
      <c r="AV69" s="185">
        <v>7383.45</v>
      </c>
      <c r="AW69" s="185">
        <v>0</v>
      </c>
      <c r="AX69" s="185">
        <v>0</v>
      </c>
      <c r="AY69" s="185">
        <v>589.70000000000005</v>
      </c>
      <c r="AZ69" s="185">
        <v>0</v>
      </c>
      <c r="BA69" s="185">
        <v>0</v>
      </c>
      <c r="BB69" s="185">
        <v>92932.1</v>
      </c>
      <c r="BC69" s="185">
        <v>0</v>
      </c>
      <c r="BD69" s="185">
        <v>0</v>
      </c>
      <c r="BE69" s="185">
        <v>64792.409999999974</v>
      </c>
      <c r="BF69" s="185">
        <v>1748.97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68867.16</v>
      </c>
      <c r="BO69" s="185">
        <v>0</v>
      </c>
      <c r="BP69" s="185">
        <v>0</v>
      </c>
      <c r="BQ69" s="185">
        <v>0</v>
      </c>
      <c r="BR69" s="185">
        <v>0</v>
      </c>
      <c r="BS69" s="185">
        <v>157016.71</v>
      </c>
      <c r="BT69" s="185">
        <v>41180.720000000001</v>
      </c>
      <c r="BU69" s="185">
        <v>0</v>
      </c>
      <c r="BV69" s="185">
        <v>1850.49</v>
      </c>
      <c r="BW69" s="185">
        <v>6280.33</v>
      </c>
      <c r="BX69" s="185">
        <v>58027.46</v>
      </c>
      <c r="BY69" s="185">
        <v>49590.98000000001</v>
      </c>
      <c r="BZ69" s="185">
        <v>3404.75</v>
      </c>
      <c r="CA69" s="185">
        <v>0</v>
      </c>
      <c r="CB69" s="185">
        <v>22234</v>
      </c>
      <c r="CC69" s="185">
        <v>506812.0800000024</v>
      </c>
      <c r="CD69" s="308">
        <v>25642461.039999999</v>
      </c>
      <c r="CE69" s="295">
        <f t="shared" si="0"/>
        <v>28265865.280000001</v>
      </c>
      <c r="CF69" s="2"/>
    </row>
    <row r="70" spans="1:84" ht="12.65" customHeight="1" x14ac:dyDescent="0.35">
      <c r="A70" s="302" t="s">
        <v>240</v>
      </c>
      <c r="B70" s="295"/>
      <c r="C70" s="300">
        <v>109962.73</v>
      </c>
      <c r="D70" s="300">
        <v>0</v>
      </c>
      <c r="E70" s="300">
        <v>35839.22</v>
      </c>
      <c r="F70" s="185">
        <v>19902.156911999999</v>
      </c>
      <c r="G70" s="300">
        <v>0</v>
      </c>
      <c r="H70" s="300">
        <v>0</v>
      </c>
      <c r="I70" s="300">
        <v>0</v>
      </c>
      <c r="J70" s="185">
        <v>3534.2030880000011</v>
      </c>
      <c r="K70" s="185">
        <v>0</v>
      </c>
      <c r="L70" s="185">
        <v>0</v>
      </c>
      <c r="M70" s="300">
        <v>411307.32</v>
      </c>
      <c r="N70" s="300">
        <v>0</v>
      </c>
      <c r="O70" s="300">
        <v>0</v>
      </c>
      <c r="P70" s="300">
        <v>64760.480000000003</v>
      </c>
      <c r="Q70" s="300">
        <v>0</v>
      </c>
      <c r="R70" s="300">
        <v>0</v>
      </c>
      <c r="S70" s="300">
        <v>0</v>
      </c>
      <c r="T70" s="300">
        <v>10908.69</v>
      </c>
      <c r="U70" s="185">
        <v>23242.36</v>
      </c>
      <c r="V70" s="300">
        <v>0</v>
      </c>
      <c r="W70" s="300">
        <v>0</v>
      </c>
      <c r="X70" s="185">
        <v>0</v>
      </c>
      <c r="Y70" s="185">
        <v>6339</v>
      </c>
      <c r="Z70" s="185">
        <v>0</v>
      </c>
      <c r="AA70" s="185">
        <v>0</v>
      </c>
      <c r="AB70" s="185">
        <v>3710681.6</v>
      </c>
      <c r="AC70" s="185">
        <v>0</v>
      </c>
      <c r="AD70" s="185">
        <v>0</v>
      </c>
      <c r="AE70" s="185">
        <v>3799.68</v>
      </c>
      <c r="AF70" s="185">
        <v>86213.64</v>
      </c>
      <c r="AG70" s="185">
        <v>1557913.15</v>
      </c>
      <c r="AH70" s="185">
        <v>0</v>
      </c>
      <c r="AI70" s="185">
        <v>0</v>
      </c>
      <c r="AJ70" s="185">
        <v>860962.55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922982.23</v>
      </c>
      <c r="AQ70" s="185">
        <v>0</v>
      </c>
      <c r="AR70" s="185">
        <v>48409.95</v>
      </c>
      <c r="AS70" s="185">
        <v>0</v>
      </c>
      <c r="AT70" s="185">
        <v>0</v>
      </c>
      <c r="AU70" s="185">
        <v>0</v>
      </c>
      <c r="AV70" s="185">
        <v>18684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331.04</v>
      </c>
      <c r="BC70" s="185">
        <v>0</v>
      </c>
      <c r="BD70" s="185">
        <v>0</v>
      </c>
      <c r="BE70" s="185">
        <v>646916.28</v>
      </c>
      <c r="BF70" s="185">
        <v>5026.6899999999996</v>
      </c>
      <c r="BG70" s="185">
        <v>420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12494.36</v>
      </c>
      <c r="BO70" s="185">
        <v>0</v>
      </c>
      <c r="BP70" s="185">
        <v>0</v>
      </c>
      <c r="BQ70" s="185">
        <v>0</v>
      </c>
      <c r="BR70" s="185">
        <v>0</v>
      </c>
      <c r="BS70" s="185">
        <v>233235.23</v>
      </c>
      <c r="BT70" s="185">
        <v>38957.94</v>
      </c>
      <c r="BU70" s="185">
        <v>0</v>
      </c>
      <c r="BV70" s="185">
        <v>0</v>
      </c>
      <c r="BW70" s="185">
        <v>2000</v>
      </c>
      <c r="BX70" s="185">
        <v>41348753.719999999</v>
      </c>
      <c r="BY70" s="185">
        <v>22422.959999999999</v>
      </c>
      <c r="BZ70" s="185">
        <v>0</v>
      </c>
      <c r="CA70" s="185">
        <v>0</v>
      </c>
      <c r="CB70" s="185">
        <v>100000</v>
      </c>
      <c r="CC70" s="185">
        <v>338228.91</v>
      </c>
      <c r="CD70" s="308">
        <v>20076.05</v>
      </c>
      <c r="CE70" s="295">
        <f t="shared" si="0"/>
        <v>50664306.139999993</v>
      </c>
      <c r="CF70" s="2"/>
    </row>
    <row r="71" spans="1:84" ht="12.65" customHeight="1" x14ac:dyDescent="0.35">
      <c r="A71" s="302" t="s">
        <v>241</v>
      </c>
      <c r="B71" s="295"/>
      <c r="C71" s="295">
        <f>SUM(C61:C68)+C69-C70</f>
        <v>28688249.880000003</v>
      </c>
      <c r="D71" s="295">
        <f t="shared" ref="D71:AI71" si="7">SUM(D61:D69)-D70</f>
        <v>5683955.8099999987</v>
      </c>
      <c r="E71" s="295">
        <f t="shared" si="7"/>
        <v>50455595.439999998</v>
      </c>
      <c r="F71" s="295">
        <f t="shared" si="7"/>
        <v>16350872.098111998</v>
      </c>
      <c r="G71" s="295">
        <f t="shared" si="7"/>
        <v>2437059.0299999998</v>
      </c>
      <c r="H71" s="295">
        <f t="shared" si="7"/>
        <v>157170.20000000001</v>
      </c>
      <c r="I71" s="295">
        <f t="shared" si="7"/>
        <v>0</v>
      </c>
      <c r="J71" s="295">
        <f t="shared" si="7"/>
        <v>2757969.5818880014</v>
      </c>
      <c r="K71" s="295">
        <f t="shared" si="7"/>
        <v>0</v>
      </c>
      <c r="L71" s="295">
        <f t="shared" si="7"/>
        <v>0</v>
      </c>
      <c r="M71" s="295">
        <f t="shared" si="7"/>
        <v>4185003.7000000016</v>
      </c>
      <c r="N71" s="295">
        <f t="shared" si="7"/>
        <v>11614599.52</v>
      </c>
      <c r="O71" s="295">
        <f t="shared" si="7"/>
        <v>0</v>
      </c>
      <c r="P71" s="295">
        <f t="shared" si="7"/>
        <v>46061198.600000009</v>
      </c>
      <c r="Q71" s="295">
        <f t="shared" si="7"/>
        <v>4007876.56</v>
      </c>
      <c r="R71" s="295">
        <f t="shared" si="7"/>
        <v>3695194.8400000003</v>
      </c>
      <c r="S71" s="295">
        <f t="shared" si="7"/>
        <v>3741940.32</v>
      </c>
      <c r="T71" s="295">
        <f t="shared" si="7"/>
        <v>4623324.9499999993</v>
      </c>
      <c r="U71" s="295">
        <f t="shared" si="7"/>
        <v>17309218.949999999</v>
      </c>
      <c r="V71" s="295">
        <f t="shared" si="7"/>
        <v>989398.26</v>
      </c>
      <c r="W71" s="295">
        <f t="shared" si="7"/>
        <v>1029968.1699999999</v>
      </c>
      <c r="X71" s="295">
        <f t="shared" si="7"/>
        <v>2468641.1399999997</v>
      </c>
      <c r="Y71" s="295">
        <f t="shared" si="7"/>
        <v>44063708.549999997</v>
      </c>
      <c r="Z71" s="295">
        <f t="shared" si="7"/>
        <v>1376732.6600000001</v>
      </c>
      <c r="AA71" s="295">
        <f t="shared" si="7"/>
        <v>1177178.23</v>
      </c>
      <c r="AB71" s="295">
        <f t="shared" si="7"/>
        <v>34834153.420000002</v>
      </c>
      <c r="AC71" s="295">
        <f t="shared" si="7"/>
        <v>7501059.4200000009</v>
      </c>
      <c r="AD71" s="295">
        <f t="shared" si="7"/>
        <v>1018259.66</v>
      </c>
      <c r="AE71" s="295">
        <f t="shared" si="7"/>
        <v>8519567.1600000001</v>
      </c>
      <c r="AF71" s="295">
        <f t="shared" si="7"/>
        <v>2659687.8199999998</v>
      </c>
      <c r="AG71" s="295">
        <f t="shared" si="7"/>
        <v>30755434.540000003</v>
      </c>
      <c r="AH71" s="295">
        <f t="shared" si="7"/>
        <v>0</v>
      </c>
      <c r="AI71" s="295">
        <f t="shared" si="7"/>
        <v>9530467.2999999989</v>
      </c>
      <c r="AJ71" s="295">
        <f t="shared" ref="AJ71:BO71" si="8">SUM(AJ61:AJ69)-AJ70</f>
        <v>59619010.170000002</v>
      </c>
      <c r="AK71" s="295">
        <f t="shared" si="8"/>
        <v>0</v>
      </c>
      <c r="AL71" s="295">
        <f t="shared" si="8"/>
        <v>0</v>
      </c>
      <c r="AM71" s="295">
        <f t="shared" si="8"/>
        <v>0</v>
      </c>
      <c r="AN71" s="295">
        <f t="shared" si="8"/>
        <v>0</v>
      </c>
      <c r="AO71" s="295">
        <f t="shared" si="8"/>
        <v>168570.45</v>
      </c>
      <c r="AP71" s="295">
        <f t="shared" si="8"/>
        <v>31040628.130000003</v>
      </c>
      <c r="AQ71" s="295">
        <f t="shared" si="8"/>
        <v>0</v>
      </c>
      <c r="AR71" s="295">
        <f t="shared" si="8"/>
        <v>20548876.460000001</v>
      </c>
      <c r="AS71" s="295">
        <f t="shared" si="8"/>
        <v>0</v>
      </c>
      <c r="AT71" s="295">
        <f t="shared" si="8"/>
        <v>0</v>
      </c>
      <c r="AU71" s="295">
        <f t="shared" si="8"/>
        <v>0</v>
      </c>
      <c r="AV71" s="295">
        <f t="shared" si="8"/>
        <v>587256.79999999993</v>
      </c>
      <c r="AW71" s="295">
        <f t="shared" si="8"/>
        <v>0</v>
      </c>
      <c r="AX71" s="295">
        <f t="shared" si="8"/>
        <v>0</v>
      </c>
      <c r="AY71" s="295">
        <f t="shared" si="8"/>
        <v>6175473.3200000003</v>
      </c>
      <c r="AZ71" s="295">
        <f t="shared" si="8"/>
        <v>0</v>
      </c>
      <c r="BA71" s="295">
        <f t="shared" si="8"/>
        <v>0</v>
      </c>
      <c r="BB71" s="295">
        <f t="shared" si="8"/>
        <v>8527351.3800000008</v>
      </c>
      <c r="BC71" s="295">
        <f t="shared" si="8"/>
        <v>0</v>
      </c>
      <c r="BD71" s="295">
        <f t="shared" si="8"/>
        <v>141832.45000000001</v>
      </c>
      <c r="BE71" s="295">
        <f t="shared" si="8"/>
        <v>24615869.889999997</v>
      </c>
      <c r="BF71" s="295">
        <f t="shared" si="8"/>
        <v>9587249.7700000014</v>
      </c>
      <c r="BG71" s="295">
        <f t="shared" si="8"/>
        <v>713344.99</v>
      </c>
      <c r="BH71" s="295">
        <f t="shared" si="8"/>
        <v>55977.02</v>
      </c>
      <c r="BI71" s="295">
        <f t="shared" si="8"/>
        <v>0</v>
      </c>
      <c r="BJ71" s="295">
        <f t="shared" si="8"/>
        <v>0</v>
      </c>
      <c r="BK71" s="295">
        <f t="shared" si="8"/>
        <v>0</v>
      </c>
      <c r="BL71" s="295">
        <f t="shared" si="8"/>
        <v>86579.82</v>
      </c>
      <c r="BM71" s="295">
        <f t="shared" si="8"/>
        <v>0</v>
      </c>
      <c r="BN71" s="295">
        <f t="shared" si="8"/>
        <v>95386328.920000002</v>
      </c>
      <c r="BO71" s="295">
        <f t="shared" si="8"/>
        <v>484357.94</v>
      </c>
      <c r="BP71" s="295">
        <f t="shared" ref="BP71:CC71" si="9">SUM(BP61:BP69)-BP70</f>
        <v>0</v>
      </c>
      <c r="BQ71" s="295">
        <f t="shared" si="9"/>
        <v>0</v>
      </c>
      <c r="BR71" s="295">
        <f t="shared" si="9"/>
        <v>52947.71</v>
      </c>
      <c r="BS71" s="295">
        <f t="shared" si="9"/>
        <v>238998.62999999998</v>
      </c>
      <c r="BT71" s="295">
        <f t="shared" si="9"/>
        <v>920702.39999999991</v>
      </c>
      <c r="BU71" s="295">
        <f t="shared" si="9"/>
        <v>30598.2</v>
      </c>
      <c r="BV71" s="295">
        <f t="shared" si="9"/>
        <v>246170.31</v>
      </c>
      <c r="BW71" s="295">
        <f t="shared" si="9"/>
        <v>1086400.6299999999</v>
      </c>
      <c r="BX71" s="295">
        <f t="shared" si="9"/>
        <v>-31446056.149999999</v>
      </c>
      <c r="BY71" s="295">
        <f t="shared" si="9"/>
        <v>4412291.0100000007</v>
      </c>
      <c r="BZ71" s="295">
        <f t="shared" si="9"/>
        <v>5322511.4700000007</v>
      </c>
      <c r="CA71" s="295">
        <f t="shared" si="9"/>
        <v>179980.18</v>
      </c>
      <c r="CB71" s="295">
        <f t="shared" si="9"/>
        <v>-77766</v>
      </c>
      <c r="CC71" s="295">
        <f t="shared" si="9"/>
        <v>26718556.18</v>
      </c>
      <c r="CD71" s="301">
        <f>CD69-CD70</f>
        <v>25622384.989999998</v>
      </c>
      <c r="CE71" s="295">
        <f>SUM(CE61:CE69)-CE70</f>
        <v>638739912.87999988</v>
      </c>
      <c r="CF71" s="2"/>
    </row>
    <row r="72" spans="1:84" ht="12.65" customHeight="1" x14ac:dyDescent="0.35">
      <c r="A72" s="302" t="s">
        <v>242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243</v>
      </c>
      <c r="B73" s="295"/>
      <c r="C73" s="300">
        <v>89115818</v>
      </c>
      <c r="D73" s="300">
        <v>25966250</v>
      </c>
      <c r="E73" s="185">
        <v>147048113.09999999</v>
      </c>
      <c r="F73" s="185">
        <v>33741158.519991994</v>
      </c>
      <c r="G73" s="300">
        <v>6953748</v>
      </c>
      <c r="H73" s="300">
        <v>0</v>
      </c>
      <c r="I73" s="185">
        <v>0</v>
      </c>
      <c r="J73" s="185">
        <v>5991717.7400080012</v>
      </c>
      <c r="K73" s="185">
        <v>0</v>
      </c>
      <c r="L73" s="185">
        <v>0</v>
      </c>
      <c r="M73" s="300">
        <v>0</v>
      </c>
      <c r="N73" s="300">
        <v>0</v>
      </c>
      <c r="O73" s="300">
        <v>0</v>
      </c>
      <c r="P73" s="185">
        <v>156846435.50999999</v>
      </c>
      <c r="Q73" s="185">
        <v>4817720</v>
      </c>
      <c r="R73" s="185">
        <v>34830835.899999999</v>
      </c>
      <c r="S73" s="185">
        <v>0</v>
      </c>
      <c r="T73" s="185">
        <v>3344819</v>
      </c>
      <c r="U73" s="185">
        <v>91268952.019999996</v>
      </c>
      <c r="V73" s="185">
        <v>7035033</v>
      </c>
      <c r="W73" s="185">
        <v>9150486.0999999996</v>
      </c>
      <c r="X73" s="185">
        <v>46589247.350000001</v>
      </c>
      <c r="Y73" s="185">
        <v>190770921.62</v>
      </c>
      <c r="Z73" s="185">
        <v>1068745</v>
      </c>
      <c r="AA73" s="185">
        <v>1142767.95</v>
      </c>
      <c r="AB73" s="185">
        <v>60173847.93</v>
      </c>
      <c r="AC73" s="185">
        <v>51223138</v>
      </c>
      <c r="AD73" s="185">
        <v>5373868</v>
      </c>
      <c r="AE73" s="185">
        <v>20930063.760000002</v>
      </c>
      <c r="AF73" s="185">
        <v>1542</v>
      </c>
      <c r="AG73" s="185">
        <v>68027982.75</v>
      </c>
      <c r="AH73" s="185">
        <v>0</v>
      </c>
      <c r="AI73" s="185">
        <v>7650123.1900000004</v>
      </c>
      <c r="AJ73" s="185">
        <v>14420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125199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798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10">SUM(C73:CD73)</f>
        <v>1069203751.4400001</v>
      </c>
      <c r="CF73" s="2"/>
    </row>
    <row r="74" spans="1:84" ht="12.65" customHeight="1" x14ac:dyDescent="0.35">
      <c r="A74" s="302" t="s">
        <v>244</v>
      </c>
      <c r="B74" s="295"/>
      <c r="C74" s="300">
        <v>2044008</v>
      </c>
      <c r="D74" s="300">
        <v>665326</v>
      </c>
      <c r="E74" s="185">
        <v>22981952</v>
      </c>
      <c r="F74" s="185">
        <v>8414671.7206199989</v>
      </c>
      <c r="G74" s="300">
        <v>0</v>
      </c>
      <c r="H74" s="300">
        <v>0</v>
      </c>
      <c r="I74" s="300">
        <v>0</v>
      </c>
      <c r="J74" s="185">
        <v>1494268.1293800003</v>
      </c>
      <c r="K74" s="185">
        <v>0</v>
      </c>
      <c r="L74" s="185">
        <v>0</v>
      </c>
      <c r="M74" s="300">
        <v>4621167.8499999996</v>
      </c>
      <c r="N74" s="300">
        <v>5119781.5</v>
      </c>
      <c r="O74" s="300">
        <v>0</v>
      </c>
      <c r="P74" s="185">
        <v>87709285.829999998</v>
      </c>
      <c r="Q74" s="185">
        <v>6832514</v>
      </c>
      <c r="R74" s="185">
        <v>24766225.899999999</v>
      </c>
      <c r="S74" s="185">
        <v>0</v>
      </c>
      <c r="T74" s="185">
        <v>15790584.039999999</v>
      </c>
      <c r="U74" s="185">
        <v>51140366.189999998</v>
      </c>
      <c r="V74" s="185">
        <v>9091043</v>
      </c>
      <c r="W74" s="185">
        <v>12923640.35</v>
      </c>
      <c r="X74" s="185">
        <v>72233682.549999997</v>
      </c>
      <c r="Y74" s="185">
        <v>174959628.58000001</v>
      </c>
      <c r="Z74" s="185">
        <v>17258351</v>
      </c>
      <c r="AA74" s="185">
        <v>6839726.25</v>
      </c>
      <c r="AB74" s="185">
        <v>69914469.920000002</v>
      </c>
      <c r="AC74" s="185">
        <v>2861161</v>
      </c>
      <c r="AD74" s="185">
        <v>499010</v>
      </c>
      <c r="AE74" s="185">
        <v>12851739.85</v>
      </c>
      <c r="AF74" s="185">
        <v>4099068.06</v>
      </c>
      <c r="AG74" s="185">
        <v>180602751.08000001</v>
      </c>
      <c r="AH74" s="185">
        <v>0</v>
      </c>
      <c r="AI74" s="185">
        <v>7710121.4500000002</v>
      </c>
      <c r="AJ74" s="185">
        <v>77341824.840000004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71197206.640000001</v>
      </c>
      <c r="AQ74" s="185">
        <v>0</v>
      </c>
      <c r="AR74" s="185">
        <v>48383920.409999996</v>
      </c>
      <c r="AS74" s="185">
        <v>0</v>
      </c>
      <c r="AT74" s="185">
        <v>0</v>
      </c>
      <c r="AU74" s="185">
        <v>0</v>
      </c>
      <c r="AV74" s="185">
        <v>3430992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10"/>
        <v>1003778488.14</v>
      </c>
      <c r="CF74" s="2"/>
    </row>
    <row r="75" spans="1:84" ht="12.65" customHeight="1" x14ac:dyDescent="0.35">
      <c r="A75" s="302" t="s">
        <v>245</v>
      </c>
      <c r="B75" s="295"/>
      <c r="C75" s="295">
        <f t="shared" ref="C75:AV75" si="11">SUM(C73:C74)</f>
        <v>91159826</v>
      </c>
      <c r="D75" s="295">
        <f t="shared" si="11"/>
        <v>26631576</v>
      </c>
      <c r="E75" s="295">
        <f t="shared" si="11"/>
        <v>170030065.09999999</v>
      </c>
      <c r="F75" s="295">
        <f t="shared" si="11"/>
        <v>42155830.240611993</v>
      </c>
      <c r="G75" s="295">
        <f t="shared" si="11"/>
        <v>6953748</v>
      </c>
      <c r="H75" s="295">
        <f t="shared" si="11"/>
        <v>0</v>
      </c>
      <c r="I75" s="295">
        <f t="shared" si="11"/>
        <v>0</v>
      </c>
      <c r="J75" s="295">
        <f t="shared" si="11"/>
        <v>7485985.869388001</v>
      </c>
      <c r="K75" s="295">
        <f t="shared" si="11"/>
        <v>0</v>
      </c>
      <c r="L75" s="295">
        <f t="shared" si="11"/>
        <v>0</v>
      </c>
      <c r="M75" s="295">
        <f t="shared" si="11"/>
        <v>4621167.8499999996</v>
      </c>
      <c r="N75" s="295">
        <f t="shared" si="11"/>
        <v>5119781.5</v>
      </c>
      <c r="O75" s="295">
        <f t="shared" si="11"/>
        <v>0</v>
      </c>
      <c r="P75" s="295">
        <f t="shared" si="11"/>
        <v>244555721.33999997</v>
      </c>
      <c r="Q75" s="295">
        <f t="shared" si="11"/>
        <v>11650234</v>
      </c>
      <c r="R75" s="295">
        <f t="shared" si="11"/>
        <v>59597061.799999997</v>
      </c>
      <c r="S75" s="295">
        <f t="shared" si="11"/>
        <v>0</v>
      </c>
      <c r="T75" s="295">
        <f t="shared" si="11"/>
        <v>19135403.039999999</v>
      </c>
      <c r="U75" s="295">
        <f t="shared" si="11"/>
        <v>142409318.20999998</v>
      </c>
      <c r="V75" s="295">
        <f t="shared" si="11"/>
        <v>16126076</v>
      </c>
      <c r="W75" s="295">
        <f t="shared" si="11"/>
        <v>22074126.449999999</v>
      </c>
      <c r="X75" s="295">
        <f t="shared" si="11"/>
        <v>118822929.90000001</v>
      </c>
      <c r="Y75" s="295">
        <f t="shared" si="11"/>
        <v>365730550.20000005</v>
      </c>
      <c r="Z75" s="295">
        <f t="shared" si="11"/>
        <v>18327096</v>
      </c>
      <c r="AA75" s="295">
        <f t="shared" si="11"/>
        <v>7982494.2000000002</v>
      </c>
      <c r="AB75" s="295">
        <f t="shared" si="11"/>
        <v>130088317.84999999</v>
      </c>
      <c r="AC75" s="295">
        <f t="shared" si="11"/>
        <v>54084299</v>
      </c>
      <c r="AD75" s="295">
        <f t="shared" si="11"/>
        <v>5872878</v>
      </c>
      <c r="AE75" s="295">
        <f t="shared" si="11"/>
        <v>33781803.609999999</v>
      </c>
      <c r="AF75" s="295">
        <f t="shared" si="11"/>
        <v>4100610.06</v>
      </c>
      <c r="AG75" s="295">
        <f t="shared" si="11"/>
        <v>248630733.83000001</v>
      </c>
      <c r="AH75" s="295">
        <f t="shared" si="11"/>
        <v>0</v>
      </c>
      <c r="AI75" s="295">
        <f t="shared" si="11"/>
        <v>15360244.640000001</v>
      </c>
      <c r="AJ75" s="295">
        <f t="shared" si="11"/>
        <v>77356244.840000004</v>
      </c>
      <c r="AK75" s="295">
        <f t="shared" si="11"/>
        <v>0</v>
      </c>
      <c r="AL75" s="295">
        <f t="shared" si="11"/>
        <v>0</v>
      </c>
      <c r="AM75" s="295">
        <f t="shared" si="11"/>
        <v>0</v>
      </c>
      <c r="AN75" s="295">
        <f t="shared" si="11"/>
        <v>0</v>
      </c>
      <c r="AO75" s="295">
        <f t="shared" si="11"/>
        <v>0</v>
      </c>
      <c r="AP75" s="295">
        <f t="shared" si="11"/>
        <v>71322405.640000001</v>
      </c>
      <c r="AQ75" s="295">
        <f t="shared" si="11"/>
        <v>0</v>
      </c>
      <c r="AR75" s="295">
        <f t="shared" si="11"/>
        <v>48383920.409999996</v>
      </c>
      <c r="AS75" s="295">
        <f t="shared" si="11"/>
        <v>0</v>
      </c>
      <c r="AT75" s="295">
        <f t="shared" si="11"/>
        <v>0</v>
      </c>
      <c r="AU75" s="295">
        <f t="shared" si="11"/>
        <v>0</v>
      </c>
      <c r="AV75" s="295">
        <f t="shared" si="11"/>
        <v>3431790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10"/>
        <v>2072982239.5799999</v>
      </c>
      <c r="CF75" s="2"/>
    </row>
    <row r="76" spans="1:84" ht="12.65" customHeight="1" x14ac:dyDescent="0.35">
      <c r="A76" s="302" t="s">
        <v>246</v>
      </c>
      <c r="B76" s="295"/>
      <c r="C76" s="300">
        <v>43055.8</v>
      </c>
      <c r="D76" s="300">
        <v>0</v>
      </c>
      <c r="E76" s="185">
        <v>134471.17382352901</v>
      </c>
      <c r="F76" s="185">
        <v>44551</v>
      </c>
      <c r="G76" s="300">
        <v>15133</v>
      </c>
      <c r="H76" s="300">
        <v>8539.98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41972.822499999995</v>
      </c>
      <c r="Q76" s="185">
        <v>8497.5400000000009</v>
      </c>
      <c r="R76" s="185">
        <v>1008.45</v>
      </c>
      <c r="S76" s="185">
        <v>19850.97</v>
      </c>
      <c r="T76" s="185">
        <v>108.91</v>
      </c>
      <c r="U76" s="185">
        <v>16163.77</v>
      </c>
      <c r="V76" s="185">
        <v>608</v>
      </c>
      <c r="W76" s="185">
        <v>1999.73</v>
      </c>
      <c r="X76" s="185">
        <v>2583.4499999999998</v>
      </c>
      <c r="Y76" s="185">
        <v>12051</v>
      </c>
      <c r="Z76" s="185">
        <v>8730</v>
      </c>
      <c r="AA76" s="185">
        <v>2812.94</v>
      </c>
      <c r="AB76" s="185">
        <v>13397.6</v>
      </c>
      <c r="AC76" s="185">
        <v>1687.24</v>
      </c>
      <c r="AD76" s="185">
        <v>315.33999999999997</v>
      </c>
      <c r="AE76" s="185">
        <v>1020.31</v>
      </c>
      <c r="AF76" s="185">
        <v>4428.2700000000004</v>
      </c>
      <c r="AG76" s="185">
        <v>19360</v>
      </c>
      <c r="AH76" s="185">
        <v>0</v>
      </c>
      <c r="AI76" s="185">
        <v>22076.09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4661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573</v>
      </c>
      <c r="AW76" s="185">
        <v>0</v>
      </c>
      <c r="AX76" s="185">
        <v>0</v>
      </c>
      <c r="AY76" s="185">
        <v>19713.599999999999</v>
      </c>
      <c r="AZ76" s="185">
        <v>0</v>
      </c>
      <c r="BA76" s="185">
        <v>0</v>
      </c>
      <c r="BB76" s="185">
        <v>0</v>
      </c>
      <c r="BC76" s="185">
        <v>0</v>
      </c>
      <c r="BD76" s="185">
        <v>7706.59</v>
      </c>
      <c r="BE76" s="185">
        <v>314021.37367647077</v>
      </c>
      <c r="BF76" s="185">
        <v>21631.66</v>
      </c>
      <c r="BG76" s="185">
        <v>2789.85</v>
      </c>
      <c r="BH76" s="185">
        <v>3041.56</v>
      </c>
      <c r="BI76" s="185">
        <v>0</v>
      </c>
      <c r="BJ76" s="185">
        <v>0</v>
      </c>
      <c r="BK76" s="185">
        <v>0</v>
      </c>
      <c r="BL76" s="185">
        <v>4704.3900000000003</v>
      </c>
      <c r="BM76" s="185">
        <v>0</v>
      </c>
      <c r="BN76" s="185">
        <v>10256.76</v>
      </c>
      <c r="BO76" s="185">
        <v>0</v>
      </c>
      <c r="BP76" s="185">
        <v>0</v>
      </c>
      <c r="BQ76" s="185">
        <v>0</v>
      </c>
      <c r="BR76" s="185">
        <v>2876.96</v>
      </c>
      <c r="BS76" s="185">
        <v>1689.14</v>
      </c>
      <c r="BT76" s="185">
        <v>1378.22</v>
      </c>
      <c r="BU76" s="185">
        <v>1662.58</v>
      </c>
      <c r="BV76" s="185">
        <v>7812.92</v>
      </c>
      <c r="BW76" s="185">
        <v>1711.53</v>
      </c>
      <c r="BX76" s="185">
        <v>1145.67</v>
      </c>
      <c r="BY76" s="185">
        <v>4458.5</v>
      </c>
      <c r="BZ76" s="185">
        <v>0</v>
      </c>
      <c r="CA76" s="185">
        <v>9779.3799999999992</v>
      </c>
      <c r="CB76" s="185">
        <v>0</v>
      </c>
      <c r="CC76" s="185">
        <v>239.93</v>
      </c>
      <c r="CD76" s="305" t="s">
        <v>221</v>
      </c>
      <c r="CE76" s="295">
        <f t="shared" si="10"/>
        <v>846278</v>
      </c>
      <c r="CF76" s="295">
        <f>BE59-CE76</f>
        <v>0</v>
      </c>
    </row>
    <row r="77" spans="1:84" ht="12.65" customHeight="1" x14ac:dyDescent="0.35">
      <c r="A77" s="302" t="s">
        <v>247</v>
      </c>
      <c r="B77" s="295"/>
      <c r="C77" s="300">
        <v>0</v>
      </c>
      <c r="D77" s="300">
        <v>0</v>
      </c>
      <c r="E77" s="300">
        <v>167024</v>
      </c>
      <c r="F77" s="300">
        <v>0</v>
      </c>
      <c r="G77" s="300">
        <v>7425</v>
      </c>
      <c r="H77" s="300">
        <v>694</v>
      </c>
      <c r="I77" s="300">
        <v>0</v>
      </c>
      <c r="J77" s="300">
        <v>0</v>
      </c>
      <c r="K77" s="300">
        <v>0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1155</v>
      </c>
      <c r="AG77" s="300">
        <v>50113</v>
      </c>
      <c r="AH77" s="300">
        <v>0</v>
      </c>
      <c r="AI77" s="300">
        <v>25440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862</v>
      </c>
      <c r="AW77" s="300">
        <v>0</v>
      </c>
      <c r="AX77" s="305" t="s">
        <v>221</v>
      </c>
      <c r="AY77" s="305" t="s">
        <v>221</v>
      </c>
      <c r="AZ77" s="300">
        <v>0</v>
      </c>
      <c r="BA77" s="300">
        <v>0</v>
      </c>
      <c r="BB77" s="300">
        <v>0</v>
      </c>
      <c r="BC77" s="300">
        <v>0</v>
      </c>
      <c r="BD77" s="305" t="s">
        <v>221</v>
      </c>
      <c r="BE77" s="305" t="s">
        <v>221</v>
      </c>
      <c r="BF77" s="300">
        <v>0</v>
      </c>
      <c r="BG77" s="305" t="s">
        <v>221</v>
      </c>
      <c r="BH77" s="300">
        <v>0</v>
      </c>
      <c r="BI77" s="300">
        <v>0</v>
      </c>
      <c r="BJ77" s="305" t="s">
        <v>221</v>
      </c>
      <c r="BK77" s="300">
        <v>0</v>
      </c>
      <c r="BL77" s="300">
        <v>0</v>
      </c>
      <c r="BM77" s="300">
        <v>0</v>
      </c>
      <c r="BN77" s="305" t="s">
        <v>221</v>
      </c>
      <c r="BO77" s="305" t="s">
        <v>221</v>
      </c>
      <c r="BP77" s="305" t="s">
        <v>221</v>
      </c>
      <c r="BQ77" s="305" t="s">
        <v>221</v>
      </c>
      <c r="BR77" s="300">
        <v>0</v>
      </c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252713</v>
      </c>
      <c r="CF77" s="295">
        <f>AY59-CE77</f>
        <v>0</v>
      </c>
    </row>
    <row r="78" spans="1:84" ht="12.65" customHeight="1" x14ac:dyDescent="0.35">
      <c r="A78" s="302" t="s">
        <v>248</v>
      </c>
      <c r="B78" s="295"/>
      <c r="C78" s="300">
        <v>19275.140753770127</v>
      </c>
      <c r="D78" s="300">
        <v>0</v>
      </c>
      <c r="E78" s="300">
        <v>60199.805897770115</v>
      </c>
      <c r="F78" s="300">
        <v>19944.509118892529</v>
      </c>
      <c r="G78" s="300">
        <v>6774.7133957980877</v>
      </c>
      <c r="H78" s="300">
        <v>3823.1624202635139</v>
      </c>
      <c r="I78" s="300">
        <v>0</v>
      </c>
      <c r="J78" s="300">
        <v>0</v>
      </c>
      <c r="K78" s="300">
        <v>0</v>
      </c>
      <c r="L78" s="300">
        <v>0</v>
      </c>
      <c r="M78" s="300">
        <v>0</v>
      </c>
      <c r="N78" s="300">
        <v>0</v>
      </c>
      <c r="O78" s="300">
        <v>0</v>
      </c>
      <c r="P78" s="300">
        <v>18790.315393524437</v>
      </c>
      <c r="Q78" s="300">
        <v>3804.1629597125543</v>
      </c>
      <c r="R78" s="300">
        <v>451.46102715869836</v>
      </c>
      <c r="S78" s="300">
        <v>8886.8454621414112</v>
      </c>
      <c r="T78" s="300">
        <v>48.756626969957686</v>
      </c>
      <c r="U78" s="300">
        <v>7236.1665991937653</v>
      </c>
      <c r="V78" s="300">
        <v>272.188313265396</v>
      </c>
      <c r="W78" s="300">
        <v>895.23542053653</v>
      </c>
      <c r="X78" s="300">
        <v>1156.554108397183</v>
      </c>
      <c r="Y78" s="300">
        <v>5394.9693473047482</v>
      </c>
      <c r="Z78" s="300">
        <v>3908.2302217218867</v>
      </c>
      <c r="AA78" s="300">
        <v>1259.2917663104654</v>
      </c>
      <c r="AB78" s="300">
        <v>5997.8127398099823</v>
      </c>
      <c r="AC78" s="300">
        <v>755.34047643734652</v>
      </c>
      <c r="AD78" s="300">
        <v>141.17082681761505</v>
      </c>
      <c r="AE78" s="300">
        <v>456.77048997996076</v>
      </c>
      <c r="AF78" s="300">
        <v>1982.4397072101235</v>
      </c>
      <c r="AG78" s="300">
        <v>8667.0489223981349</v>
      </c>
      <c r="AH78" s="300">
        <v>0</v>
      </c>
      <c r="AI78" s="300">
        <v>9882.9830601892681</v>
      </c>
      <c r="AJ78" s="300">
        <v>0</v>
      </c>
      <c r="AK78" s="300">
        <v>0</v>
      </c>
      <c r="AL78" s="300">
        <v>0</v>
      </c>
      <c r="AM78" s="300">
        <v>0</v>
      </c>
      <c r="AN78" s="300">
        <v>0</v>
      </c>
      <c r="AO78" s="300">
        <v>2086.6278423190965</v>
      </c>
      <c r="AP78" s="300">
        <v>0</v>
      </c>
      <c r="AQ78" s="300">
        <v>0</v>
      </c>
      <c r="AR78" s="300">
        <v>0</v>
      </c>
      <c r="AS78" s="300">
        <v>0</v>
      </c>
      <c r="AT78" s="300">
        <v>0</v>
      </c>
      <c r="AU78" s="300">
        <v>0</v>
      </c>
      <c r="AV78" s="300">
        <v>256.51957812676295</v>
      </c>
      <c r="AW78" s="300">
        <v>0</v>
      </c>
      <c r="AX78" s="305" t="s">
        <v>221</v>
      </c>
      <c r="AY78" s="305" t="s">
        <v>221</v>
      </c>
      <c r="AZ78" s="305" t="s">
        <v>221</v>
      </c>
      <c r="BA78" s="300">
        <v>0</v>
      </c>
      <c r="BB78" s="300">
        <v>0</v>
      </c>
      <c r="BC78" s="300">
        <v>0</v>
      </c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1361.6399442360162</v>
      </c>
      <c r="BI78" s="300">
        <v>0</v>
      </c>
      <c r="BJ78" s="305" t="s">
        <v>221</v>
      </c>
      <c r="BK78" s="300">
        <v>0</v>
      </c>
      <c r="BL78" s="300">
        <v>2106.0525971095335</v>
      </c>
      <c r="BM78" s="300">
        <v>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756.19106491630089</v>
      </c>
      <c r="BT78" s="300">
        <v>616.99897550762182</v>
      </c>
      <c r="BU78" s="300">
        <v>744.30073333681264</v>
      </c>
      <c r="BV78" s="300">
        <v>3497.673546837957</v>
      </c>
      <c r="BW78" s="300">
        <v>766.21457862355783</v>
      </c>
      <c r="BX78" s="300">
        <v>512.89142246507606</v>
      </c>
      <c r="BY78" s="300">
        <v>1995.9730175884342</v>
      </c>
      <c r="BZ78" s="300">
        <v>0</v>
      </c>
      <c r="CA78" s="300">
        <v>4378.0147154298484</v>
      </c>
      <c r="CB78" s="300">
        <v>0</v>
      </c>
      <c r="CC78" s="305" t="s">
        <v>221</v>
      </c>
      <c r="CD78" s="305" t="s">
        <v>221</v>
      </c>
      <c r="CE78" s="295">
        <f t="shared" si="10"/>
        <v>209084.17307207081</v>
      </c>
      <c r="CF78" s="295"/>
    </row>
    <row r="79" spans="1:84" ht="12.65" customHeight="1" x14ac:dyDescent="0.35">
      <c r="A79" s="302" t="s">
        <v>249</v>
      </c>
      <c r="B79" s="295"/>
      <c r="C79" s="225">
        <v>388470.15348010859</v>
      </c>
      <c r="D79" s="225">
        <v>85300.195073620474</v>
      </c>
      <c r="E79" s="300">
        <v>696307.25708174729</v>
      </c>
      <c r="F79" s="300">
        <v>158001.622684103</v>
      </c>
      <c r="G79" s="300">
        <v>30965.740808155104</v>
      </c>
      <c r="H79" s="300">
        <v>0</v>
      </c>
      <c r="I79" s="300">
        <v>0</v>
      </c>
      <c r="J79" s="300">
        <v>28057.75400466644</v>
      </c>
      <c r="K79" s="300">
        <v>0</v>
      </c>
      <c r="L79" s="300">
        <v>0</v>
      </c>
      <c r="M79" s="300">
        <v>43231.301236346786</v>
      </c>
      <c r="N79" s="300">
        <v>0</v>
      </c>
      <c r="O79" s="300">
        <v>0</v>
      </c>
      <c r="P79" s="300">
        <v>157280.11897413208</v>
      </c>
      <c r="Q79" s="300">
        <v>55420.399389090177</v>
      </c>
      <c r="R79" s="300">
        <v>0</v>
      </c>
      <c r="S79" s="300">
        <v>0</v>
      </c>
      <c r="T79" s="300">
        <v>65975.4337054965</v>
      </c>
      <c r="U79" s="300">
        <v>0</v>
      </c>
      <c r="V79" s="300">
        <v>0</v>
      </c>
      <c r="W79" s="300">
        <v>8.0562005516585469</v>
      </c>
      <c r="X79" s="300">
        <v>6062.4558951288163</v>
      </c>
      <c r="Y79" s="300">
        <v>34878.711090503784</v>
      </c>
      <c r="Z79" s="300">
        <v>0</v>
      </c>
      <c r="AA79" s="300">
        <v>21.343753522086036</v>
      </c>
      <c r="AB79" s="300">
        <v>0</v>
      </c>
      <c r="AC79" s="300">
        <v>0</v>
      </c>
      <c r="AD79" s="300">
        <v>0</v>
      </c>
      <c r="AE79" s="300">
        <v>2857.6441359319542</v>
      </c>
      <c r="AF79" s="300">
        <v>7698.4863334052525</v>
      </c>
      <c r="AG79" s="300">
        <v>208916.38751310422</v>
      </c>
      <c r="AH79" s="300">
        <v>0</v>
      </c>
      <c r="AI79" s="300">
        <v>106052.04623474547</v>
      </c>
      <c r="AJ79" s="300">
        <v>28326.559921127584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44665.706424666743</v>
      </c>
      <c r="AQ79" s="300">
        <v>0</v>
      </c>
      <c r="AR79" s="300">
        <v>177383.50095721064</v>
      </c>
      <c r="AS79" s="300">
        <v>0</v>
      </c>
      <c r="AT79" s="300">
        <v>0</v>
      </c>
      <c r="AU79" s="300">
        <v>0</v>
      </c>
      <c r="AV79" s="300">
        <v>3583.1251026365694</v>
      </c>
      <c r="AW79" s="300">
        <v>0</v>
      </c>
      <c r="AX79" s="305" t="s">
        <v>221</v>
      </c>
      <c r="AY79" s="305" t="s">
        <v>221</v>
      </c>
      <c r="AZ79" s="305" t="s">
        <v>221</v>
      </c>
      <c r="BA79" s="305" t="s">
        <v>221</v>
      </c>
      <c r="BB79" s="300">
        <v>0</v>
      </c>
      <c r="BC79" s="300">
        <v>0</v>
      </c>
      <c r="BD79" s="305" t="s">
        <v>221</v>
      </c>
      <c r="BE79" s="305" t="s">
        <v>221</v>
      </c>
      <c r="BF79" s="305" t="s">
        <v>221</v>
      </c>
      <c r="BG79" s="305" t="s">
        <v>221</v>
      </c>
      <c r="BH79" s="300">
        <v>0</v>
      </c>
      <c r="BI79" s="300">
        <v>0</v>
      </c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10"/>
        <v>2329464.0000000009</v>
      </c>
      <c r="CF79" s="295">
        <f>BA59</f>
        <v>0</v>
      </c>
    </row>
    <row r="80" spans="1:84" ht="12.65" customHeight="1" x14ac:dyDescent="0.35">
      <c r="A80" s="302" t="s">
        <v>250</v>
      </c>
      <c r="B80" s="295"/>
      <c r="C80" s="187">
        <v>127.50486115299472</v>
      </c>
      <c r="D80" s="187">
        <v>27.997490751222546</v>
      </c>
      <c r="E80" s="187">
        <v>228.54409621607354</v>
      </c>
      <c r="F80" s="187">
        <v>51.859775536953777</v>
      </c>
      <c r="G80" s="187">
        <v>10.163670096332403</v>
      </c>
      <c r="H80" s="187">
        <v>0</v>
      </c>
      <c r="I80" s="187">
        <v>0</v>
      </c>
      <c r="J80" s="187">
        <v>9.2092017792894865</v>
      </c>
      <c r="K80" s="187">
        <v>0</v>
      </c>
      <c r="L80" s="187">
        <v>0</v>
      </c>
      <c r="M80" s="187">
        <v>14.189509830350289</v>
      </c>
      <c r="N80" s="187">
        <v>0</v>
      </c>
      <c r="O80" s="187">
        <v>0</v>
      </c>
      <c r="P80" s="187">
        <v>51.622961383956245</v>
      </c>
      <c r="Q80" s="187">
        <v>18.190252882609904</v>
      </c>
      <c r="R80" s="187">
        <v>0</v>
      </c>
      <c r="S80" s="187">
        <v>0</v>
      </c>
      <c r="T80" s="187">
        <v>21.654658507912067</v>
      </c>
      <c r="U80" s="187">
        <v>0</v>
      </c>
      <c r="V80" s="187">
        <v>0</v>
      </c>
      <c r="W80" s="187">
        <v>2.6442307692307694E-3</v>
      </c>
      <c r="X80" s="187">
        <v>1.9898378040879134</v>
      </c>
      <c r="Y80" s="187">
        <v>11.447997162587212</v>
      </c>
      <c r="Z80" s="187">
        <v>0</v>
      </c>
      <c r="AA80" s="187">
        <v>7.0055120192307691E-3</v>
      </c>
      <c r="AB80" s="187">
        <v>0</v>
      </c>
      <c r="AC80" s="187">
        <v>0</v>
      </c>
      <c r="AD80" s="187">
        <v>0</v>
      </c>
      <c r="AE80" s="187">
        <v>0.93794469282266346</v>
      </c>
      <c r="AF80" s="187">
        <v>2.5268207151449182</v>
      </c>
      <c r="AG80" s="187">
        <v>68.571175272562016</v>
      </c>
      <c r="AH80" s="187">
        <v>0</v>
      </c>
      <c r="AI80" s="187">
        <v>34.808726768360579</v>
      </c>
      <c r="AJ80" s="187">
        <v>9.2974300788086062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14.660314685589279</v>
      </c>
      <c r="AQ80" s="187">
        <v>0</v>
      </c>
      <c r="AR80" s="187">
        <v>58.22135486539856</v>
      </c>
      <c r="AS80" s="187">
        <v>0</v>
      </c>
      <c r="AT80" s="187">
        <v>0</v>
      </c>
      <c r="AU80" s="187">
        <v>0</v>
      </c>
      <c r="AV80" s="187">
        <v>1.1760642731820048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10"/>
        <v>764.58379419902678</v>
      </c>
      <c r="CF80" s="310"/>
    </row>
    <row r="81" spans="1:84" ht="21" customHeight="1" x14ac:dyDescent="0.35">
      <c r="A81" s="311" t="s">
        <v>251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252</v>
      </c>
      <c r="B82" s="312"/>
      <c r="C82" s="313" t="s">
        <v>1266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253</v>
      </c>
      <c r="B83" s="312" t="s">
        <v>254</v>
      </c>
      <c r="C83" s="315" t="s">
        <v>1267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255</v>
      </c>
      <c r="B84" s="312" t="s">
        <v>254</v>
      </c>
      <c r="C84" s="229" t="s">
        <v>1268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1248</v>
      </c>
      <c r="B85" s="312"/>
      <c r="C85" s="271" t="s">
        <v>1269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1249</v>
      </c>
      <c r="B86" s="312" t="s">
        <v>254</v>
      </c>
      <c r="C86" s="230" t="s">
        <v>1270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256</v>
      </c>
      <c r="B87" s="312" t="s">
        <v>254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257</v>
      </c>
      <c r="B88" s="312" t="s">
        <v>254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258</v>
      </c>
      <c r="B89" s="312" t="s">
        <v>254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259</v>
      </c>
      <c r="B90" s="312" t="s">
        <v>254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260</v>
      </c>
      <c r="B91" s="312" t="s">
        <v>254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261</v>
      </c>
      <c r="B92" s="312" t="s">
        <v>254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262</v>
      </c>
      <c r="B93" s="312" t="s">
        <v>254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263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264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265</v>
      </c>
      <c r="B97" s="312" t="s">
        <v>254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257</v>
      </c>
      <c r="B98" s="312" t="s">
        <v>254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266</v>
      </c>
      <c r="B99" s="312" t="s">
        <v>254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267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268</v>
      </c>
      <c r="B101" s="312" t="s">
        <v>254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254</v>
      </c>
      <c r="C102" s="222">
        <v>1</v>
      </c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269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270</v>
      </c>
      <c r="B104" s="312" t="s">
        <v>254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271</v>
      </c>
      <c r="B105" s="312" t="s">
        <v>254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272</v>
      </c>
      <c r="B106" s="312" t="s">
        <v>254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273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274</v>
      </c>
      <c r="B110" s="295"/>
      <c r="C110" s="296" t="s">
        <v>275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276</v>
      </c>
      <c r="B111" s="312" t="s">
        <v>254</v>
      </c>
      <c r="C111" s="189">
        <v>17653</v>
      </c>
      <c r="D111" s="174">
        <v>82163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277</v>
      </c>
      <c r="B112" s="312" t="s">
        <v>254</v>
      </c>
      <c r="C112" s="189">
        <v>0</v>
      </c>
      <c r="D112" s="174">
        <v>0</v>
      </c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278</v>
      </c>
      <c r="B113" s="312" t="s">
        <v>254</v>
      </c>
      <c r="C113" s="189">
        <v>0</v>
      </c>
      <c r="D113" s="174">
        <v>0</v>
      </c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279</v>
      </c>
      <c r="B114" s="312" t="s">
        <v>254</v>
      </c>
      <c r="C114" s="189">
        <v>1816</v>
      </c>
      <c r="D114" s="174">
        <v>3010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280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281</v>
      </c>
      <c r="B116" s="312" t="s">
        <v>254</v>
      </c>
      <c r="C116" s="189">
        <v>74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282</v>
      </c>
      <c r="B117" s="312" t="s">
        <v>254</v>
      </c>
      <c r="C117" s="189">
        <v>34</v>
      </c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1236</v>
      </c>
      <c r="B118" s="312" t="s">
        <v>254</v>
      </c>
      <c r="C118" s="189">
        <v>229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283</v>
      </c>
      <c r="B119" s="312" t="s">
        <v>254</v>
      </c>
      <c r="C119" s="189">
        <v>8</v>
      </c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284</v>
      </c>
      <c r="B120" s="312" t="s">
        <v>254</v>
      </c>
      <c r="C120" s="189">
        <v>40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285</v>
      </c>
      <c r="B121" s="312" t="s">
        <v>254</v>
      </c>
      <c r="C121" s="189">
        <v>14</v>
      </c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254</v>
      </c>
      <c r="C122" s="189">
        <v>0</v>
      </c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286</v>
      </c>
      <c r="B123" s="312" t="s">
        <v>254</v>
      </c>
      <c r="C123" s="189">
        <v>0</v>
      </c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287</v>
      </c>
      <c r="B124" s="312"/>
      <c r="C124" s="189">
        <v>0</v>
      </c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278</v>
      </c>
      <c r="B125" s="312" t="s">
        <v>254</v>
      </c>
      <c r="C125" s="189">
        <v>0</v>
      </c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288</v>
      </c>
      <c r="B126" s="312" t="s">
        <v>254</v>
      </c>
      <c r="C126" s="189">
        <v>0</v>
      </c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289</v>
      </c>
      <c r="B127" s="295"/>
      <c r="C127" s="303"/>
      <c r="D127" s="295"/>
      <c r="E127" s="295">
        <f>SUM(C116:C126)</f>
        <v>399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290</v>
      </c>
      <c r="B128" s="312" t="s">
        <v>254</v>
      </c>
      <c r="C128" s="189">
        <v>450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291</v>
      </c>
      <c r="B129" s="312" t="s">
        <v>254</v>
      </c>
      <c r="C129" s="189">
        <v>40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292</v>
      </c>
      <c r="B131" s="312" t="s">
        <v>254</v>
      </c>
      <c r="C131" s="189">
        <v>0</v>
      </c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1237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293</v>
      </c>
      <c r="B137" s="320" t="s">
        <v>294</v>
      </c>
      <c r="C137" s="321" t="s">
        <v>295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275</v>
      </c>
      <c r="B138" s="174">
        <v>9200</v>
      </c>
      <c r="C138" s="189">
        <v>3651</v>
      </c>
      <c r="D138" s="174">
        <v>4802</v>
      </c>
      <c r="E138" s="295">
        <f>SUM(B138:D138)</f>
        <v>17653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46402</v>
      </c>
      <c r="C139" s="189">
        <v>16984</v>
      </c>
      <c r="D139" s="174">
        <v>18777</v>
      </c>
      <c r="E139" s="295">
        <f>SUM(B139:D139)</f>
        <v>82163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296</v>
      </c>
      <c r="B140" s="174">
        <v>54005</v>
      </c>
      <c r="C140" s="174">
        <v>38845</v>
      </c>
      <c r="D140" s="174">
        <v>54071</v>
      </c>
      <c r="E140" s="295">
        <f>SUM(B140:D140)</f>
        <v>146921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243</v>
      </c>
      <c r="B141" s="174">
        <v>456130833</v>
      </c>
      <c r="C141" s="189">
        <v>140724680</v>
      </c>
      <c r="D141" s="174">
        <v>472348238</v>
      </c>
      <c r="E141" s="295">
        <f>SUM(B141:D141)</f>
        <v>1069203751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244</v>
      </c>
      <c r="B142" s="174">
        <v>320535351</v>
      </c>
      <c r="C142" s="189">
        <v>151474830</v>
      </c>
      <c r="D142" s="174">
        <v>531768308</v>
      </c>
      <c r="E142" s="295">
        <f>SUM(B142:D142)</f>
        <v>1003778489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297</v>
      </c>
      <c r="B143" s="320" t="s">
        <v>294</v>
      </c>
      <c r="C143" s="321" t="s">
        <v>295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275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296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243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244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298</v>
      </c>
      <c r="B149" s="320" t="s">
        <v>294</v>
      </c>
      <c r="C149" s="321" t="s">
        <v>295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275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296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243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244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299</v>
      </c>
      <c r="B156" s="320" t="s">
        <v>300</v>
      </c>
      <c r="C156" s="321" t="s">
        <v>301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302</v>
      </c>
      <c r="B157" s="174">
        <v>67817554</v>
      </c>
      <c r="C157" s="174">
        <v>56604730</v>
      </c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303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304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305</v>
      </c>
      <c r="B165" s="312" t="s">
        <v>254</v>
      </c>
      <c r="C165" s="189">
        <v>18077160.48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306</v>
      </c>
      <c r="B166" s="312" t="s">
        <v>254</v>
      </c>
      <c r="C166" s="189">
        <v>336593.52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307</v>
      </c>
      <c r="B167" s="312" t="s">
        <v>254</v>
      </c>
      <c r="C167" s="189">
        <v>1472274.99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308</v>
      </c>
      <c r="B168" s="312" t="s">
        <v>254</v>
      </c>
      <c r="C168" s="189">
        <v>30128788.260000002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309</v>
      </c>
      <c r="B169" s="312" t="s">
        <v>254</v>
      </c>
      <c r="C169" s="189">
        <v>212306.41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310</v>
      </c>
      <c r="B170" s="312" t="s">
        <v>254</v>
      </c>
      <c r="C170" s="189">
        <v>17721119.190000001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311</v>
      </c>
      <c r="B171" s="312" t="s">
        <v>254</v>
      </c>
      <c r="C171" s="189">
        <v>1828386.39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311</v>
      </c>
      <c r="B172" s="312" t="s">
        <v>254</v>
      </c>
      <c r="C172" s="189">
        <v>77324.429999999993</v>
      </c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69853953.670000002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312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313</v>
      </c>
      <c r="B175" s="312" t="s">
        <v>254</v>
      </c>
      <c r="C175" s="189">
        <v>10055630.939999999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314</v>
      </c>
      <c r="B176" s="312" t="s">
        <v>254</v>
      </c>
      <c r="C176" s="189">
        <v>2582545.9900000002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12638176.93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315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316</v>
      </c>
      <c r="B179" s="312" t="s">
        <v>254</v>
      </c>
      <c r="C179" s="189">
        <v>4743729.12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317</v>
      </c>
      <c r="B180" s="312" t="s">
        <v>254</v>
      </c>
      <c r="C180" s="189">
        <v>1284267.8400000001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6027996.96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318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319</v>
      </c>
      <c r="B183" s="312" t="s">
        <v>254</v>
      </c>
      <c r="C183" s="189">
        <v>515750.43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320</v>
      </c>
      <c r="B184" s="312" t="s">
        <v>254</v>
      </c>
      <c r="C184" s="189">
        <v>18401698.829999998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254</v>
      </c>
      <c r="C185" s="189">
        <v>0</v>
      </c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18917449.259999998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321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322</v>
      </c>
      <c r="B188" s="312" t="s">
        <v>254</v>
      </c>
      <c r="C188" s="189">
        <v>0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323</v>
      </c>
      <c r="B189" s="312" t="s">
        <v>254</v>
      </c>
      <c r="C189" s="189">
        <v>697014.82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697014.82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324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325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326</v>
      </c>
      <c r="C194" s="296" t="s">
        <v>327</v>
      </c>
      <c r="D194" s="297" t="s">
        <v>328</v>
      </c>
      <c r="E194" s="297" t="s">
        <v>329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330</v>
      </c>
      <c r="B195" s="174">
        <v>115603655</v>
      </c>
      <c r="C195" s="189">
        <v>9604330</v>
      </c>
      <c r="D195" s="174"/>
      <c r="E195" s="295">
        <f t="shared" ref="E195:E203" si="12">SUM(B195:C195)-D195</f>
        <v>125207985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331</v>
      </c>
      <c r="B196" s="174">
        <v>26747734</v>
      </c>
      <c r="C196" s="189">
        <v>885355.93</v>
      </c>
      <c r="D196" s="174"/>
      <c r="E196" s="295">
        <f t="shared" si="12"/>
        <v>27633089.93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332</v>
      </c>
      <c r="B197" s="174">
        <v>1482077363</v>
      </c>
      <c r="C197" s="189">
        <v>27043814</v>
      </c>
      <c r="D197" s="174">
        <v>12524</v>
      </c>
      <c r="E197" s="295">
        <f t="shared" si="12"/>
        <v>1509108653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333</v>
      </c>
      <c r="B198" s="174"/>
      <c r="C198" s="189"/>
      <c r="D198" s="174"/>
      <c r="E198" s="295">
        <f t="shared" si="12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334</v>
      </c>
      <c r="B199" s="174">
        <v>239837880</v>
      </c>
      <c r="C199" s="189">
        <v>34433347</v>
      </c>
      <c r="D199" s="174"/>
      <c r="E199" s="295">
        <f t="shared" si="12"/>
        <v>274271227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335</v>
      </c>
      <c r="B200" s="174">
        <v>930731617</v>
      </c>
      <c r="C200" s="189">
        <v>111289292</v>
      </c>
      <c r="D200" s="174">
        <v>38308651</v>
      </c>
      <c r="E200" s="295">
        <f t="shared" si="12"/>
        <v>1003712258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336</v>
      </c>
      <c r="B201" s="174"/>
      <c r="C201" s="189"/>
      <c r="D201" s="174"/>
      <c r="E201" s="295">
        <f t="shared" si="12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337</v>
      </c>
      <c r="B202" s="174">
        <v>57735524</v>
      </c>
      <c r="C202" s="189">
        <v>9723131.6400000006</v>
      </c>
      <c r="D202" s="174"/>
      <c r="E202" s="295">
        <f t="shared" si="12"/>
        <v>67458655.640000001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338</v>
      </c>
      <c r="B203" s="174">
        <v>151440475</v>
      </c>
      <c r="C203" s="189">
        <v>-57880354</v>
      </c>
      <c r="D203" s="174"/>
      <c r="E203" s="295">
        <f t="shared" si="12"/>
        <v>93560121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3004174248</v>
      </c>
      <c r="C204" s="303">
        <f>SUM(C195:C203)</f>
        <v>135098916.56999999</v>
      </c>
      <c r="D204" s="295">
        <f>SUM(D195:D203)</f>
        <v>38321175</v>
      </c>
      <c r="E204" s="295">
        <f>SUM(E195:E203)</f>
        <v>3100951989.5700002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339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326</v>
      </c>
      <c r="C207" s="296" t="s">
        <v>327</v>
      </c>
      <c r="D207" s="297" t="s">
        <v>328</v>
      </c>
      <c r="E207" s="297" t="s">
        <v>329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330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331</v>
      </c>
      <c r="B209" s="174">
        <v>19814046</v>
      </c>
      <c r="C209" s="189">
        <v>1017608</v>
      </c>
      <c r="D209" s="174"/>
      <c r="E209" s="295">
        <f t="shared" ref="E209:E216" si="13">SUM(B209:C209)-D209</f>
        <v>20831654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332</v>
      </c>
      <c r="B210" s="174">
        <v>869802365</v>
      </c>
      <c r="C210" s="189">
        <v>42231544</v>
      </c>
      <c r="D210" s="174"/>
      <c r="E210" s="295">
        <f t="shared" si="13"/>
        <v>912033909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333</v>
      </c>
      <c r="B211" s="174"/>
      <c r="C211" s="189"/>
      <c r="D211" s="174"/>
      <c r="E211" s="295">
        <f t="shared" si="13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334</v>
      </c>
      <c r="B212" s="174">
        <v>149665328</v>
      </c>
      <c r="C212" s="189">
        <v>10798350</v>
      </c>
      <c r="D212" s="174"/>
      <c r="E212" s="295">
        <f t="shared" si="13"/>
        <v>160463678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335</v>
      </c>
      <c r="B213" s="174">
        <v>664166372</v>
      </c>
      <c r="C213" s="189">
        <v>82097178</v>
      </c>
      <c r="D213" s="174">
        <v>36994530</v>
      </c>
      <c r="E213" s="295">
        <f t="shared" si="13"/>
        <v>709269020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336</v>
      </c>
      <c r="B214" s="174"/>
      <c r="C214" s="189"/>
      <c r="D214" s="174"/>
      <c r="E214" s="295">
        <f t="shared" si="13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337</v>
      </c>
      <c r="B215" s="174">
        <v>36334204</v>
      </c>
      <c r="C215" s="189">
        <v>2783145</v>
      </c>
      <c r="D215" s="174"/>
      <c r="E215" s="295">
        <f t="shared" si="13"/>
        <v>39117349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338</v>
      </c>
      <c r="B216" s="174"/>
      <c r="C216" s="189"/>
      <c r="D216" s="174"/>
      <c r="E216" s="295">
        <f t="shared" si="13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1739782315</v>
      </c>
      <c r="C217" s="303">
        <f>SUM(C208:C216)</f>
        <v>138927825</v>
      </c>
      <c r="D217" s="295">
        <f>SUM(D208:D216)</f>
        <v>36994530</v>
      </c>
      <c r="E217" s="295">
        <f>SUM(E208:E216)</f>
        <v>1841715610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340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53" t="s">
        <v>1252</v>
      </c>
      <c r="C220" s="353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1252</v>
      </c>
      <c r="B221" s="311"/>
      <c r="C221" s="189">
        <v>17638884.670000002</v>
      </c>
      <c r="D221" s="312">
        <f>C221</f>
        <v>17638884.670000002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341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342</v>
      </c>
      <c r="B223" s="312" t="s">
        <v>254</v>
      </c>
      <c r="C223" s="189">
        <v>783575280.59000003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343</v>
      </c>
      <c r="B224" s="312" t="s">
        <v>254</v>
      </c>
      <c r="C224" s="189">
        <v>302541315.23000002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344</v>
      </c>
      <c r="B225" s="312" t="s">
        <v>254</v>
      </c>
      <c r="C225" s="189">
        <v>9935509.4499999993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345</v>
      </c>
      <c r="B226" s="312" t="s">
        <v>254</v>
      </c>
      <c r="C226" s="189">
        <v>34904082.75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346</v>
      </c>
      <c r="B227" s="312" t="s">
        <v>254</v>
      </c>
      <c r="C227" s="189">
        <v>236762445.47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347</v>
      </c>
      <c r="B228" s="312" t="s">
        <v>254</v>
      </c>
      <c r="C228" s="189">
        <v>21073408.140000001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348</v>
      </c>
      <c r="B229" s="295"/>
      <c r="C229" s="303"/>
      <c r="D229" s="295">
        <f>SUM(C223:C228)</f>
        <v>1388792041.6300004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349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350</v>
      </c>
      <c r="B231" s="312" t="s">
        <v>254</v>
      </c>
      <c r="C231" s="326">
        <v>18760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351</v>
      </c>
      <c r="B233" s="312" t="s">
        <v>254</v>
      </c>
      <c r="C233" s="189">
        <v>27091632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352</v>
      </c>
      <c r="B234" s="312" t="s">
        <v>254</v>
      </c>
      <c r="C234" s="189">
        <v>27567174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353</v>
      </c>
      <c r="B236" s="295"/>
      <c r="C236" s="303"/>
      <c r="D236" s="295">
        <f>SUM(C233:C235)</f>
        <v>54658806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354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355</v>
      </c>
      <c r="B238" s="312" t="s">
        <v>254</v>
      </c>
      <c r="C238" s="189">
        <v>3897381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354</v>
      </c>
      <c r="B239" s="312" t="s">
        <v>254</v>
      </c>
      <c r="C239" s="189">
        <v>0</v>
      </c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356</v>
      </c>
      <c r="B240" s="295"/>
      <c r="C240" s="303"/>
      <c r="D240" s="295">
        <f>SUM(C238:C239)</f>
        <v>3897381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357</v>
      </c>
      <c r="B242" s="295"/>
      <c r="C242" s="303"/>
      <c r="D242" s="295">
        <f>D221+D229+D236+D240</f>
        <v>1464987113.3000004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358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359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360</v>
      </c>
      <c r="B250" s="312" t="s">
        <v>254</v>
      </c>
      <c r="C250" s="189">
        <v>420907222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361</v>
      </c>
      <c r="B251" s="312" t="s">
        <v>254</v>
      </c>
      <c r="C251" s="189">
        <v>815519366</v>
      </c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362</v>
      </c>
      <c r="B252" s="312" t="s">
        <v>254</v>
      </c>
      <c r="C252" s="189">
        <v>958628761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363</v>
      </c>
      <c r="B253" s="312" t="s">
        <v>254</v>
      </c>
      <c r="C253" s="189">
        <v>684130565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1238</v>
      </c>
      <c r="B254" s="312" t="s">
        <v>254</v>
      </c>
      <c r="C254" s="189">
        <v>0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364</v>
      </c>
      <c r="B255" s="312" t="s">
        <v>254</v>
      </c>
      <c r="C255" s="189">
        <v>56937613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365</v>
      </c>
      <c r="B256" s="312" t="s">
        <v>254</v>
      </c>
      <c r="C256" s="189">
        <v>0</v>
      </c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366</v>
      </c>
      <c r="B257" s="312" t="s">
        <v>254</v>
      </c>
      <c r="C257" s="189">
        <v>64217683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367</v>
      </c>
      <c r="B258" s="312" t="s">
        <v>254</v>
      </c>
      <c r="C258" s="189">
        <v>35389895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368</v>
      </c>
      <c r="B259" s="312" t="s">
        <v>254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369</v>
      </c>
      <c r="B260" s="295"/>
      <c r="C260" s="303"/>
      <c r="D260" s="295">
        <f>SUM(C250:C252)-C253+SUM(C254:C259)</f>
        <v>1667469975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370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360</v>
      </c>
      <c r="B262" s="312" t="s">
        <v>254</v>
      </c>
      <c r="C262" s="189">
        <v>0</v>
      </c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361</v>
      </c>
      <c r="B263" s="312" t="s">
        <v>254</v>
      </c>
      <c r="C263" s="189">
        <v>0</v>
      </c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371</v>
      </c>
      <c r="B264" s="312" t="s">
        <v>254</v>
      </c>
      <c r="C264" s="189">
        <v>0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372</v>
      </c>
      <c r="B265" s="295"/>
      <c r="C265" s="303"/>
      <c r="D265" s="295">
        <f>SUM(C262:C264)</f>
        <v>0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373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330</v>
      </c>
      <c r="B267" s="312" t="s">
        <v>254</v>
      </c>
      <c r="C267" s="189">
        <v>125207985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331</v>
      </c>
      <c r="B268" s="312" t="s">
        <v>254</v>
      </c>
      <c r="C268" s="189">
        <v>27633089.93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332</v>
      </c>
      <c r="B269" s="312" t="s">
        <v>254</v>
      </c>
      <c r="C269" s="189">
        <v>1509108653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374</v>
      </c>
      <c r="B270" s="312" t="s">
        <v>254</v>
      </c>
      <c r="C270" s="189">
        <v>0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375</v>
      </c>
      <c r="B271" s="312" t="s">
        <v>254</v>
      </c>
      <c r="C271" s="189">
        <v>274271227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376</v>
      </c>
      <c r="B272" s="312" t="s">
        <v>254</v>
      </c>
      <c r="C272" s="189">
        <v>1003712258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337</v>
      </c>
      <c r="B273" s="312" t="s">
        <v>254</v>
      </c>
      <c r="C273" s="189">
        <v>67458655.640000001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338</v>
      </c>
      <c r="B274" s="312" t="s">
        <v>254</v>
      </c>
      <c r="C274" s="189">
        <v>93560121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377</v>
      </c>
      <c r="B275" s="295"/>
      <c r="C275" s="303"/>
      <c r="D275" s="295">
        <f>SUM(C267:C274)</f>
        <v>3100951989.5700002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378</v>
      </c>
      <c r="B276" s="312" t="s">
        <v>254</v>
      </c>
      <c r="C276" s="189">
        <v>1841715610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379</v>
      </c>
      <c r="B277" s="295"/>
      <c r="C277" s="303"/>
      <c r="D277" s="295">
        <f>D275-C276</f>
        <v>1259236379.5700002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380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381</v>
      </c>
      <c r="B279" s="312" t="s">
        <v>254</v>
      </c>
      <c r="C279" s="189">
        <v>0</v>
      </c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382</v>
      </c>
      <c r="B280" s="312" t="s">
        <v>254</v>
      </c>
      <c r="C280" s="189">
        <v>0</v>
      </c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383</v>
      </c>
      <c r="B281" s="312" t="s">
        <v>254</v>
      </c>
      <c r="C281" s="189">
        <v>1415471785</v>
      </c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371</v>
      </c>
      <c r="B282" s="312" t="s">
        <v>254</v>
      </c>
      <c r="C282" s="189">
        <v>62116591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384</v>
      </c>
      <c r="B283" s="295"/>
      <c r="C283" s="303"/>
      <c r="D283" s="295">
        <f>C279-C280+C281+C282</f>
        <v>1477588376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385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386</v>
      </c>
      <c r="B286" s="312" t="s">
        <v>254</v>
      </c>
      <c r="C286" s="189">
        <v>63906859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387</v>
      </c>
      <c r="B287" s="312" t="s">
        <v>254</v>
      </c>
      <c r="C287" s="189">
        <v>0</v>
      </c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388</v>
      </c>
      <c r="B288" s="312" t="s">
        <v>254</v>
      </c>
      <c r="C288" s="189">
        <v>173981</v>
      </c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389</v>
      </c>
      <c r="B289" s="312" t="s">
        <v>254</v>
      </c>
      <c r="C289" s="189">
        <v>49097027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390</v>
      </c>
      <c r="B290" s="295"/>
      <c r="C290" s="303"/>
      <c r="D290" s="295">
        <f>SUM(C286:C289)</f>
        <v>113177867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391</v>
      </c>
      <c r="B292" s="295"/>
      <c r="C292" s="303"/>
      <c r="D292" s="295">
        <f>D260+D265+D277+D283+D290</f>
        <v>4517472597.5699997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392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393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394</v>
      </c>
      <c r="B304" s="312" t="s">
        <v>254</v>
      </c>
      <c r="C304" s="189">
        <v>0</v>
      </c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395</v>
      </c>
      <c r="B305" s="312" t="s">
        <v>254</v>
      </c>
      <c r="C305" s="189">
        <v>69261335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396</v>
      </c>
      <c r="B306" s="312" t="s">
        <v>254</v>
      </c>
      <c r="C306" s="189">
        <v>188420953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397</v>
      </c>
      <c r="B307" s="312" t="s">
        <v>254</v>
      </c>
      <c r="C307" s="189">
        <v>71407710</v>
      </c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398</v>
      </c>
      <c r="B308" s="312" t="s">
        <v>254</v>
      </c>
      <c r="C308" s="189">
        <v>297861049</v>
      </c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1239</v>
      </c>
      <c r="B309" s="312" t="s">
        <v>254</v>
      </c>
      <c r="C309" s="189">
        <v>30348190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399</v>
      </c>
      <c r="B310" s="312" t="s">
        <v>254</v>
      </c>
      <c r="C310" s="189">
        <v>0</v>
      </c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400</v>
      </c>
      <c r="B311" s="312" t="s">
        <v>254</v>
      </c>
      <c r="C311" s="189">
        <v>0</v>
      </c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401</v>
      </c>
      <c r="B312" s="312" t="s">
        <v>254</v>
      </c>
      <c r="C312" s="189">
        <v>56616005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402</v>
      </c>
      <c r="B313" s="312" t="s">
        <v>254</v>
      </c>
      <c r="C313" s="189">
        <v>24109167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403</v>
      </c>
      <c r="B314" s="295"/>
      <c r="C314" s="303"/>
      <c r="D314" s="295">
        <f>SUM(C304:C313)</f>
        <v>738024409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404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405</v>
      </c>
      <c r="B316" s="312" t="s">
        <v>254</v>
      </c>
      <c r="C316" s="189">
        <v>0</v>
      </c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406</v>
      </c>
      <c r="B317" s="312" t="s">
        <v>254</v>
      </c>
      <c r="C317" s="189">
        <v>0</v>
      </c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407</v>
      </c>
      <c r="B318" s="312" t="s">
        <v>254</v>
      </c>
      <c r="C318" s="189">
        <v>0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408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409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410</v>
      </c>
      <c r="B321" s="312" t="s">
        <v>254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411</v>
      </c>
      <c r="B322" s="312" t="s">
        <v>254</v>
      </c>
      <c r="C322" s="189">
        <v>0</v>
      </c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412</v>
      </c>
      <c r="B323" s="312" t="s">
        <v>254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413</v>
      </c>
      <c r="B324" s="312" t="s">
        <v>254</v>
      </c>
      <c r="C324" s="189">
        <v>9045413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414</v>
      </c>
      <c r="B325" s="312" t="s">
        <v>254</v>
      </c>
      <c r="C325" s="189">
        <v>969531150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415</v>
      </c>
      <c r="B326" s="312" t="s">
        <v>254</v>
      </c>
      <c r="C326" s="189">
        <v>0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416</v>
      </c>
      <c r="B327" s="312" t="s">
        <v>254</v>
      </c>
      <c r="C327" s="189">
        <v>416651330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1395227893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417</v>
      </c>
      <c r="B329" s="295"/>
      <c r="C329" s="303"/>
      <c r="D329" s="295">
        <f>C313</f>
        <v>24109167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418</v>
      </c>
      <c r="B330" s="295"/>
      <c r="C330" s="303"/>
      <c r="D330" s="295">
        <f>D328-D329</f>
        <v>1371118726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419</v>
      </c>
      <c r="B332" s="312" t="s">
        <v>254</v>
      </c>
      <c r="C332" s="222">
        <v>2408329463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1140</v>
      </c>
      <c r="B334" s="312" t="s">
        <v>254</v>
      </c>
      <c r="C334" s="189">
        <v>0</v>
      </c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1141</v>
      </c>
      <c r="B335" s="312" t="s">
        <v>254</v>
      </c>
      <c r="C335" s="189">
        <v>0</v>
      </c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421</v>
      </c>
      <c r="B336" s="312" t="s">
        <v>254</v>
      </c>
      <c r="C336" s="189">
        <v>0</v>
      </c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420</v>
      </c>
      <c r="B337" s="312" t="s">
        <v>254</v>
      </c>
      <c r="C337" s="189">
        <v>0</v>
      </c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1250</v>
      </c>
      <c r="B338" s="312" t="s">
        <v>254</v>
      </c>
      <c r="C338" s="189">
        <v>0</v>
      </c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422</v>
      </c>
      <c r="B339" s="295"/>
      <c r="C339" s="303"/>
      <c r="D339" s="295">
        <f>D314+D319+D330+C332+C336+C337</f>
        <v>4517472598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423</v>
      </c>
      <c r="B341" s="295"/>
      <c r="C341" s="303"/>
      <c r="D341" s="295">
        <f>D292</f>
        <v>4517472597.5699997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424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425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426</v>
      </c>
      <c r="B359" s="312" t="s">
        <v>254</v>
      </c>
      <c r="C359" s="189">
        <v>1069203751.4400001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427</v>
      </c>
      <c r="B360" s="312" t="s">
        <v>254</v>
      </c>
      <c r="C360" s="189">
        <v>1003778488.14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428</v>
      </c>
      <c r="B361" s="295"/>
      <c r="C361" s="303"/>
      <c r="D361" s="295">
        <f>SUM(C359:C360)</f>
        <v>2072982239.5799999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429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1252</v>
      </c>
      <c r="B363" s="316"/>
      <c r="C363" s="189">
        <v>17638884.670000002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430</v>
      </c>
      <c r="B364" s="312" t="s">
        <v>254</v>
      </c>
      <c r="C364" s="189">
        <v>1388792041.6300004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431</v>
      </c>
      <c r="B365" s="312" t="s">
        <v>254</v>
      </c>
      <c r="C365" s="189">
        <v>54658806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432</v>
      </c>
      <c r="B366" s="312" t="s">
        <v>254</v>
      </c>
      <c r="C366" s="189">
        <v>3897381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357</v>
      </c>
      <c r="B367" s="295"/>
      <c r="C367" s="303"/>
      <c r="D367" s="295">
        <f>SUM(C363:C366)</f>
        <v>1464987113.3000004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433</v>
      </c>
      <c r="B368" s="295"/>
      <c r="C368" s="303"/>
      <c r="D368" s="295">
        <f>D361-D367</f>
        <v>607995126.27999949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434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435</v>
      </c>
      <c r="B370" s="312" t="s">
        <v>254</v>
      </c>
      <c r="C370" s="189">
        <v>50664306.139999993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436</v>
      </c>
      <c r="B371" s="312" t="s">
        <v>254</v>
      </c>
      <c r="C371" s="189">
        <v>0</v>
      </c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437</v>
      </c>
      <c r="B372" s="295"/>
      <c r="C372" s="303"/>
      <c r="D372" s="295">
        <f>SUM(C370:C371)</f>
        <v>50664306.139999993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438</v>
      </c>
      <c r="B373" s="295"/>
      <c r="C373" s="303"/>
      <c r="D373" s="295">
        <f>D368+D372</f>
        <v>658659432.41999948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439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440</v>
      </c>
      <c r="B378" s="312" t="s">
        <v>254</v>
      </c>
      <c r="C378" s="189">
        <v>276999145.47000009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254</v>
      </c>
      <c r="C379" s="189">
        <v>69853953.670000002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234</v>
      </c>
      <c r="B380" s="312" t="s">
        <v>254</v>
      </c>
      <c r="C380" s="189">
        <v>19019859.84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441</v>
      </c>
      <c r="B381" s="312" t="s">
        <v>254</v>
      </c>
      <c r="C381" s="189">
        <v>109949046.09000003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442</v>
      </c>
      <c r="B382" s="312" t="s">
        <v>254</v>
      </c>
      <c r="C382" s="189">
        <v>3098763.0800000005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443</v>
      </c>
      <c r="B383" s="312" t="s">
        <v>254</v>
      </c>
      <c r="C383" s="189">
        <v>123981980.15999997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254</v>
      </c>
      <c r="C384" s="189">
        <v>45597426.666655675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444</v>
      </c>
      <c r="B385" s="312" t="s">
        <v>254</v>
      </c>
      <c r="C385" s="189">
        <v>12638176.93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445</v>
      </c>
      <c r="B386" s="312" t="s">
        <v>254</v>
      </c>
      <c r="C386" s="189">
        <v>6027996.96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446</v>
      </c>
      <c r="B387" s="312" t="s">
        <v>254</v>
      </c>
      <c r="C387" s="189">
        <v>18917449.259999998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447</v>
      </c>
      <c r="B388" s="312" t="s">
        <v>254</v>
      </c>
      <c r="C388" s="189">
        <v>697014.82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449</v>
      </c>
      <c r="B389" s="312" t="s">
        <v>254</v>
      </c>
      <c r="C389" s="189">
        <v>2623404.2400000026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450</v>
      </c>
      <c r="B390" s="295"/>
      <c r="C390" s="303"/>
      <c r="D390" s="295">
        <f>SUM(C378:C389)</f>
        <v>689404217.18665576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451</v>
      </c>
      <c r="B391" s="295"/>
      <c r="C391" s="303"/>
      <c r="D391" s="295">
        <f>D373-D390</f>
        <v>-30744784.76665628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452</v>
      </c>
      <c r="B392" s="312" t="s">
        <v>254</v>
      </c>
      <c r="C392" s="189">
        <v>-78317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453</v>
      </c>
      <c r="B393" s="295"/>
      <c r="C393" s="303"/>
      <c r="D393" s="295">
        <f>D391+C392</f>
        <v>-30823101.76665628</v>
      </c>
      <c r="E393" s="295"/>
      <c r="F393" s="32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454</v>
      </c>
      <c r="B394" s="312" t="s">
        <v>254</v>
      </c>
      <c r="C394" s="189">
        <v>0</v>
      </c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455</v>
      </c>
      <c r="B395" s="312" t="s">
        <v>254</v>
      </c>
      <c r="C395" s="189">
        <v>0</v>
      </c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456</v>
      </c>
      <c r="B396" s="295"/>
      <c r="C396" s="303"/>
      <c r="D396" s="295">
        <f>D393+C394-C395</f>
        <v>-30823101.76665628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8" t="s">
        <v>457</v>
      </c>
      <c r="D411" s="2"/>
      <c r="E411" s="32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349" t="str">
        <f>C84&amp;"   "&amp;"H-"&amp;FIXED(C83,2,TRUE)&amp;"     FYE "&amp;C82</f>
        <v>PeaceHealth Southwest Medical Center   H-0.00     FYE 06/30/2020</v>
      </c>
      <c r="B412" s="2"/>
      <c r="C412" s="2"/>
      <c r="D412" s="2"/>
      <c r="E412" s="32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458</v>
      </c>
      <c r="B413" s="328" t="s">
        <v>459</v>
      </c>
      <c r="C413" s="328" t="s">
        <v>1240</v>
      </c>
      <c r="D413" s="328" t="s">
        <v>460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461</v>
      </c>
      <c r="B414" s="2">
        <f>C111</f>
        <v>17653</v>
      </c>
      <c r="C414" s="2">
        <f>E138</f>
        <v>17653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462</v>
      </c>
      <c r="B415" s="2">
        <f>D111</f>
        <v>82163</v>
      </c>
      <c r="C415" s="2">
        <f>E139</f>
        <v>82163</v>
      </c>
      <c r="D415" s="2">
        <f>SUM(C59:H59)+N59</f>
        <v>82163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463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464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465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466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30"/>
      <c r="B422" s="330"/>
      <c r="C422" s="32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467</v>
      </c>
      <c r="B423" s="2">
        <f>C114</f>
        <v>1816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1241</v>
      </c>
      <c r="B424" s="2">
        <f>D114</f>
        <v>3010</v>
      </c>
      <c r="C424" s="2"/>
      <c r="D424" s="2">
        <f>J59</f>
        <v>3010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30"/>
      <c r="B425" s="330"/>
      <c r="C425" s="330"/>
      <c r="D425" s="330"/>
      <c r="E425" s="2"/>
      <c r="F425" s="330"/>
      <c r="G425" s="33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468</v>
      </c>
      <c r="B426" s="328" t="s">
        <v>469</v>
      </c>
      <c r="C426" s="328" t="s">
        <v>460</v>
      </c>
      <c r="D426" s="328" t="s">
        <v>470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471</v>
      </c>
      <c r="B427" s="2">
        <f t="shared" ref="B427:B437" si="14">C378</f>
        <v>276999145.47000009</v>
      </c>
      <c r="C427" s="2">
        <f t="shared" ref="C427:C434" si="15">CE61</f>
        <v>276999145.47000009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4"/>
        <v>69853953.670000002</v>
      </c>
      <c r="C428" s="2">
        <f t="shared" si="15"/>
        <v>69853953.640000001</v>
      </c>
      <c r="D428" s="2">
        <f>D173</f>
        <v>69853953.670000002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234</v>
      </c>
      <c r="B429" s="2">
        <f t="shared" si="14"/>
        <v>19019859.84</v>
      </c>
      <c r="C429" s="2">
        <f t="shared" si="15"/>
        <v>19019859.84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235</v>
      </c>
      <c r="B430" s="2">
        <f t="shared" si="14"/>
        <v>109949046.09000003</v>
      </c>
      <c r="C430" s="2">
        <f t="shared" si="15"/>
        <v>109949046.09000003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442</v>
      </c>
      <c r="B431" s="2">
        <f t="shared" si="14"/>
        <v>3098763.0800000005</v>
      </c>
      <c r="C431" s="2">
        <f t="shared" si="15"/>
        <v>3098763.0800000005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443</v>
      </c>
      <c r="B432" s="2">
        <f t="shared" si="14"/>
        <v>123981980.15999997</v>
      </c>
      <c r="C432" s="2">
        <f t="shared" si="15"/>
        <v>123981980.15999997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4"/>
        <v>45597426.666655675</v>
      </c>
      <c r="C433" s="2">
        <f t="shared" si="15"/>
        <v>45597428.530000001</v>
      </c>
      <c r="D433" s="2">
        <f>C217</f>
        <v>138927825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472</v>
      </c>
      <c r="B434" s="2">
        <f t="shared" si="14"/>
        <v>12638176.93</v>
      </c>
      <c r="C434" s="2">
        <f t="shared" si="15"/>
        <v>12638176.93</v>
      </c>
      <c r="D434" s="2">
        <f>D177</f>
        <v>12638176.93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445</v>
      </c>
      <c r="B435" s="2">
        <f t="shared" si="14"/>
        <v>6027996.96</v>
      </c>
      <c r="C435" s="2"/>
      <c r="D435" s="2">
        <f>D181</f>
        <v>6027996.96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473</v>
      </c>
      <c r="B436" s="2">
        <f t="shared" si="14"/>
        <v>18917449.259999998</v>
      </c>
      <c r="C436" s="2"/>
      <c r="D436" s="2">
        <f>D186</f>
        <v>18917449.259999998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447</v>
      </c>
      <c r="B437" s="2">
        <f t="shared" si="14"/>
        <v>697014.82</v>
      </c>
      <c r="C437" s="2"/>
      <c r="D437" s="2">
        <f>D190</f>
        <v>697014.82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474</v>
      </c>
      <c r="B438" s="2">
        <f>C386+C387+C388</f>
        <v>25642461.039999999</v>
      </c>
      <c r="C438" s="2">
        <f>CD69</f>
        <v>25642461.039999999</v>
      </c>
      <c r="D438" s="2">
        <f>D181+D186+D190</f>
        <v>25642461.039999999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449</v>
      </c>
      <c r="B439" s="2">
        <f>C389</f>
        <v>2623404.2400000026</v>
      </c>
      <c r="C439" s="2">
        <f>SUM(C69:CC69)</f>
        <v>2623404.2400000026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475</v>
      </c>
      <c r="B440" s="2">
        <f>B438+B439</f>
        <v>28265865.280000001</v>
      </c>
      <c r="C440" s="2">
        <f>CE69</f>
        <v>28265865.280000001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476</v>
      </c>
      <c r="B441" s="2">
        <f>D390</f>
        <v>689404217.18665576</v>
      </c>
      <c r="C441" s="2">
        <f>SUM(C427:C437)+C440</f>
        <v>689404219.01999986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30"/>
      <c r="B442" s="330"/>
      <c r="C442" s="330"/>
      <c r="D442" s="330"/>
      <c r="E442" s="2"/>
      <c r="F442" s="330"/>
      <c r="G442" s="33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477</v>
      </c>
      <c r="B443" s="328" t="s">
        <v>478</v>
      </c>
      <c r="C443" s="328" t="s">
        <v>469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1254</v>
      </c>
      <c r="B444" s="2">
        <f>D221</f>
        <v>17638884.670000002</v>
      </c>
      <c r="C444" s="2">
        <f>C363</f>
        <v>17638884.670000002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341</v>
      </c>
      <c r="B445" s="2">
        <f>D229</f>
        <v>1388792041.6300004</v>
      </c>
      <c r="C445" s="2">
        <f>C364</f>
        <v>1388792041.6300004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349</v>
      </c>
      <c r="B446" s="2">
        <f>D236</f>
        <v>54658806</v>
      </c>
      <c r="C446" s="2">
        <f>C365</f>
        <v>54658806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354</v>
      </c>
      <c r="B447" s="2">
        <f>D240</f>
        <v>3897381</v>
      </c>
      <c r="C447" s="2">
        <f>C366</f>
        <v>3897381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356</v>
      </c>
      <c r="B448" s="2">
        <f>D242</f>
        <v>1464987113.3000004</v>
      </c>
      <c r="C448" s="2">
        <f>D367</f>
        <v>1464987113.3000004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30"/>
      <c r="B449" s="330"/>
      <c r="C449" s="330"/>
      <c r="D449" s="330"/>
      <c r="E449" s="2"/>
      <c r="F449" s="330"/>
      <c r="G449" s="33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479</v>
      </c>
      <c r="B450" s="328" t="s">
        <v>480</v>
      </c>
      <c r="C450" s="330"/>
      <c r="D450" s="330"/>
      <c r="E450" s="2"/>
      <c r="F450" s="330"/>
      <c r="G450" s="33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8" t="s">
        <v>481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8" t="s">
        <v>470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482</v>
      </c>
      <c r="B453" s="2">
        <f>C231</f>
        <v>18760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27091632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27567174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30"/>
      <c r="B456" s="330"/>
      <c r="C456" s="330"/>
      <c r="D456" s="330"/>
      <c r="E456" s="2"/>
      <c r="F456" s="330"/>
      <c r="G456" s="33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483</v>
      </c>
      <c r="B457" s="328" t="s">
        <v>469</v>
      </c>
      <c r="C457" s="328" t="s">
        <v>484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485</v>
      </c>
      <c r="B458" s="2">
        <f>C370</f>
        <v>50664306.139999993</v>
      </c>
      <c r="C458" s="2">
        <f>CE70</f>
        <v>50664306.139999993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242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30"/>
      <c r="B460" s="330"/>
      <c r="C460" s="330"/>
      <c r="D460" s="330"/>
      <c r="E460" s="2"/>
      <c r="F460" s="330"/>
      <c r="G460" s="33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486</v>
      </c>
      <c r="B461" s="328"/>
      <c r="C461" s="328"/>
      <c r="D461" s="328" t="s">
        <v>1242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8" t="s">
        <v>469</v>
      </c>
      <c r="C462" s="328" t="s">
        <v>484</v>
      </c>
      <c r="D462" s="328" t="s">
        <v>488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243</v>
      </c>
      <c r="B463" s="2">
        <f>C359</f>
        <v>1069203751.4400001</v>
      </c>
      <c r="C463" s="2">
        <f>CE73</f>
        <v>1069203751.4400001</v>
      </c>
      <c r="D463" s="2">
        <f>E141+E147+E153</f>
        <v>1069203751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244</v>
      </c>
      <c r="B464" s="2">
        <f>C360</f>
        <v>1003778488.14</v>
      </c>
      <c r="C464" s="2">
        <f>CE74</f>
        <v>1003778488.14</v>
      </c>
      <c r="D464" s="2">
        <f>E142+E148+E154</f>
        <v>1003778489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245</v>
      </c>
      <c r="B465" s="2">
        <f>D361</f>
        <v>2072982239.5799999</v>
      </c>
      <c r="C465" s="2">
        <f>CE75</f>
        <v>2072982239.5799999</v>
      </c>
      <c r="D465" s="2">
        <f>D463+D464</f>
        <v>2072982240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30"/>
      <c r="B466" s="330"/>
      <c r="C466" s="330"/>
      <c r="D466" s="330"/>
      <c r="E466" s="2"/>
      <c r="F466" s="330"/>
      <c r="G466" s="33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489</v>
      </c>
      <c r="B467" s="328" t="s">
        <v>490</v>
      </c>
      <c r="C467" s="328" t="s">
        <v>491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330</v>
      </c>
      <c r="B468" s="2">
        <f t="shared" ref="B468:B475" si="16">C267</f>
        <v>125207985</v>
      </c>
      <c r="C468" s="2">
        <f>E195</f>
        <v>125207985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331</v>
      </c>
      <c r="B469" s="2">
        <f t="shared" si="16"/>
        <v>27633089.93</v>
      </c>
      <c r="C469" s="2">
        <f>E196</f>
        <v>27633089.93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332</v>
      </c>
      <c r="B470" s="2">
        <f t="shared" si="16"/>
        <v>1509108653</v>
      </c>
      <c r="C470" s="2">
        <f>E197</f>
        <v>1509108653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492</v>
      </c>
      <c r="B471" s="2">
        <f t="shared" si="16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375</v>
      </c>
      <c r="B472" s="2">
        <f t="shared" si="16"/>
        <v>274271227</v>
      </c>
      <c r="C472" s="2">
        <f>E199</f>
        <v>274271227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493</v>
      </c>
      <c r="B473" s="2">
        <f t="shared" si="16"/>
        <v>1003712258</v>
      </c>
      <c r="C473" s="2">
        <f>SUM(E200:E201)</f>
        <v>1003712258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337</v>
      </c>
      <c r="B474" s="2">
        <f t="shared" si="16"/>
        <v>67458655.640000001</v>
      </c>
      <c r="C474" s="2">
        <f>E202</f>
        <v>67458655.640000001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338</v>
      </c>
      <c r="B475" s="2">
        <f t="shared" si="16"/>
        <v>93560121</v>
      </c>
      <c r="C475" s="2">
        <f>E203</f>
        <v>93560121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3100951989.5700002</v>
      </c>
      <c r="C476" s="2">
        <f>E204</f>
        <v>3100951989.5700002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494</v>
      </c>
      <c r="B478" s="2">
        <f>C276</f>
        <v>1841715610</v>
      </c>
      <c r="C478" s="2">
        <f>E217</f>
        <v>1841715610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495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496</v>
      </c>
      <c r="B481" s="2"/>
      <c r="C481" s="2">
        <f>D341</f>
        <v>4517472597.5699997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497</v>
      </c>
      <c r="B482" s="2"/>
      <c r="C482" s="2">
        <f>D339</f>
        <v>4517472598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498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499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500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1" t="s">
        <v>501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502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170</v>
      </c>
      <c r="B493" s="332" t="str">
        <f>RIGHT('[1]Prior Year'!C82,4)</f>
        <v>2019</v>
      </c>
      <c r="C493" s="332" t="str">
        <f>RIGHT(C82,4)</f>
        <v>2020</v>
      </c>
      <c r="D493" s="332" t="str">
        <f>RIGHT('[1]Prior Year'!C82,4)</f>
        <v>2019</v>
      </c>
      <c r="E493" s="332" t="str">
        <f>RIGHT(C82,4)</f>
        <v>2020</v>
      </c>
      <c r="F493" s="332" t="str">
        <f>RIGHT('[1]Prior Year'!C82,4)</f>
        <v>2019</v>
      </c>
      <c r="G493" s="332" t="str">
        <f>RIGHT(C82,4)</f>
        <v>2020</v>
      </c>
      <c r="H493" s="332"/>
      <c r="I493" s="2"/>
      <c r="J493" s="2"/>
      <c r="K493" s="332"/>
      <c r="L493" s="33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1"/>
      <c r="B494" s="328" t="s">
        <v>503</v>
      </c>
      <c r="C494" s="328" t="s">
        <v>503</v>
      </c>
      <c r="D494" s="333" t="s">
        <v>504</v>
      </c>
      <c r="E494" s="333" t="s">
        <v>504</v>
      </c>
      <c r="F494" s="332" t="s">
        <v>505</v>
      </c>
      <c r="G494" s="332" t="s">
        <v>505</v>
      </c>
      <c r="H494" s="332" t="s">
        <v>506</v>
      </c>
      <c r="I494" s="2"/>
      <c r="J494" s="2"/>
      <c r="K494" s="332"/>
      <c r="L494" s="33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8" t="s">
        <v>301</v>
      </c>
      <c r="C495" s="328" t="s">
        <v>301</v>
      </c>
      <c r="D495" s="328" t="s">
        <v>507</v>
      </c>
      <c r="E495" s="328" t="s">
        <v>507</v>
      </c>
      <c r="F495" s="332" t="s">
        <v>508</v>
      </c>
      <c r="G495" s="332" t="s">
        <v>508</v>
      </c>
      <c r="H495" s="332" t="s">
        <v>509</v>
      </c>
      <c r="I495" s="2"/>
      <c r="J495" s="2"/>
      <c r="K495" s="332"/>
      <c r="L495" s="33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510</v>
      </c>
      <c r="B496" s="334">
        <f>'[1]Prior Year'!C71</f>
        <v>29295234.329999994</v>
      </c>
      <c r="C496" s="334">
        <f>C71</f>
        <v>28688249.880000003</v>
      </c>
      <c r="D496" s="334">
        <f>'[1]Prior Year'!C59</f>
        <v>16445</v>
      </c>
      <c r="E496" s="2">
        <f>C59</f>
        <v>15321</v>
      </c>
      <c r="F496" s="335">
        <f t="shared" ref="F496:G511" si="17">IF(B496=0,"",IF(D496=0,"",B496/D496))</f>
        <v>1781.4067698388565</v>
      </c>
      <c r="G496" s="335">
        <f t="shared" si="17"/>
        <v>1872.4789426277659</v>
      </c>
      <c r="H496" s="336" t="str">
        <f>IF(B496=0,"",IF(C496=0,"",IF(D496=0,"",IF(E496=0,"",IF(G496/F496-1&lt;-0.25,G496/F496-1,IF(G496/F496-1&gt;0.25,G496/F496-1,""))))))</f>
        <v/>
      </c>
      <c r="I496" s="267"/>
      <c r="J496" s="2"/>
      <c r="K496" s="332"/>
      <c r="L496" s="33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511</v>
      </c>
      <c r="B497" s="334">
        <f>'[1]Prior Year'!D71</f>
        <v>0</v>
      </c>
      <c r="C497" s="334">
        <f>D71</f>
        <v>5683955.8099999987</v>
      </c>
      <c r="D497" s="334">
        <f>'[1]Prior Year'!D59</f>
        <v>0</v>
      </c>
      <c r="E497" s="2">
        <f>D59</f>
        <v>6086</v>
      </c>
      <c r="F497" s="335" t="str">
        <f t="shared" si="17"/>
        <v/>
      </c>
      <c r="G497" s="335">
        <f t="shared" si="17"/>
        <v>933.93950213604978</v>
      </c>
      <c r="H497" s="336" t="str">
        <f t="shared" ref="H497:H550" si="18">IF(B497=0,"",IF(C497=0,"",IF(D497=0,"",IF(E497=0,"",IF(G497/F497-1&lt;-0.25,G497/F497-1,IF(G497/F497-1&gt;0.25,G497/F497-1,""))))))</f>
        <v/>
      </c>
      <c r="I497" s="267"/>
      <c r="J497" s="2"/>
      <c r="K497" s="332"/>
      <c r="L497" s="33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512</v>
      </c>
      <c r="B498" s="334">
        <f>'[1]Prior Year'!E71</f>
        <v>55600012.050000004</v>
      </c>
      <c r="C498" s="334">
        <f>E71</f>
        <v>50455595.439999998</v>
      </c>
      <c r="D498" s="334">
        <f>'[1]Prior Year'!E59</f>
        <v>63600</v>
      </c>
      <c r="E498" s="2">
        <f>E59</f>
        <v>52362</v>
      </c>
      <c r="F498" s="335">
        <f t="shared" si="17"/>
        <v>874.21402594339634</v>
      </c>
      <c r="G498" s="335">
        <f t="shared" si="17"/>
        <v>963.59183071693212</v>
      </c>
      <c r="H498" s="336" t="str">
        <f t="shared" si="18"/>
        <v/>
      </c>
      <c r="I498" s="267"/>
      <c r="J498" s="2"/>
      <c r="K498" s="332"/>
      <c r="L498" s="33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513</v>
      </c>
      <c r="B499" s="334">
        <f>'[1]Prior Year'!F71</f>
        <v>14061722.700000001</v>
      </c>
      <c r="C499" s="334">
        <f>F71</f>
        <v>16350872.098111998</v>
      </c>
      <c r="D499" s="334">
        <f>'[1]Prior Year'!F59</f>
        <v>5209</v>
      </c>
      <c r="E499" s="2">
        <f>F59</f>
        <v>4822</v>
      </c>
      <c r="F499" s="335">
        <f t="shared" si="17"/>
        <v>2699.5052217316183</v>
      </c>
      <c r="G499" s="335">
        <f t="shared" si="17"/>
        <v>3390.8901074475316</v>
      </c>
      <c r="H499" s="336">
        <f t="shared" si="18"/>
        <v>0.25611540964992807</v>
      </c>
      <c r="I499" s="267"/>
      <c r="J499" s="2"/>
      <c r="K499" s="332"/>
      <c r="L499" s="33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514</v>
      </c>
      <c r="B500" s="334">
        <f>'[1]Prior Year'!G71</f>
        <v>5091908.1499999994</v>
      </c>
      <c r="C500" s="334">
        <f>G71</f>
        <v>2437059.0299999998</v>
      </c>
      <c r="D500" s="334">
        <f>'[1]Prior Year'!G59</f>
        <v>3329</v>
      </c>
      <c r="E500" s="2">
        <f>G59</f>
        <v>3572</v>
      </c>
      <c r="F500" s="335">
        <f t="shared" si="17"/>
        <v>1529.5608741363772</v>
      </c>
      <c r="G500" s="335">
        <f t="shared" si="17"/>
        <v>682.26736562150052</v>
      </c>
      <c r="H500" s="336">
        <f t="shared" si="18"/>
        <v>-0.55394559500175289</v>
      </c>
      <c r="I500" s="267"/>
      <c r="J500" s="2"/>
      <c r="K500" s="332"/>
      <c r="L500" s="33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515</v>
      </c>
      <c r="B501" s="334">
        <f>'[1]Prior Year'!H71</f>
        <v>3752754.8099999996</v>
      </c>
      <c r="C501" s="334">
        <f>H71</f>
        <v>157170.20000000001</v>
      </c>
      <c r="D501" s="334">
        <f>'[1]Prior Year'!H59</f>
        <v>1201</v>
      </c>
      <c r="E501" s="2">
        <f>H59</f>
        <v>0</v>
      </c>
      <c r="F501" s="335">
        <f t="shared" si="17"/>
        <v>3124.6917651956701</v>
      </c>
      <c r="G501" s="335" t="str">
        <f t="shared" si="17"/>
        <v/>
      </c>
      <c r="H501" s="336" t="str">
        <f t="shared" si="18"/>
        <v/>
      </c>
      <c r="I501" s="267"/>
      <c r="J501" s="2"/>
      <c r="K501" s="332"/>
      <c r="L501" s="33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516</v>
      </c>
      <c r="B502" s="334">
        <f>'[1]Prior Year'!I71</f>
        <v>0</v>
      </c>
      <c r="C502" s="334">
        <f>I71</f>
        <v>0</v>
      </c>
      <c r="D502" s="334">
        <f>'[1]Prior Year'!I59</f>
        <v>0</v>
      </c>
      <c r="E502" s="2">
        <f>I59</f>
        <v>0</v>
      </c>
      <c r="F502" s="335" t="str">
        <f t="shared" si="17"/>
        <v/>
      </c>
      <c r="G502" s="335" t="str">
        <f t="shared" si="17"/>
        <v/>
      </c>
      <c r="H502" s="336" t="str">
        <f t="shared" si="18"/>
        <v/>
      </c>
      <c r="I502" s="267"/>
      <c r="J502" s="2"/>
      <c r="K502" s="332"/>
      <c r="L502" s="33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517</v>
      </c>
      <c r="B503" s="334">
        <f>'[1]Prior Year'!J71</f>
        <v>0</v>
      </c>
      <c r="C503" s="334">
        <f>J71</f>
        <v>2757969.5818880014</v>
      </c>
      <c r="D503" s="334">
        <f>'[1]Prior Year'!J59</f>
        <v>0</v>
      </c>
      <c r="E503" s="2">
        <f>J59</f>
        <v>3010</v>
      </c>
      <c r="F503" s="335" t="str">
        <f t="shared" si="17"/>
        <v/>
      </c>
      <c r="G503" s="335">
        <f t="shared" si="17"/>
        <v>916.26896408239247</v>
      </c>
      <c r="H503" s="336" t="str">
        <f t="shared" si="18"/>
        <v/>
      </c>
      <c r="I503" s="267"/>
      <c r="J503" s="2"/>
      <c r="K503" s="332"/>
      <c r="L503" s="33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518</v>
      </c>
      <c r="B504" s="334">
        <f>'[1]Prior Year'!K71</f>
        <v>0</v>
      </c>
      <c r="C504" s="334">
        <f>K71</f>
        <v>0</v>
      </c>
      <c r="D504" s="334">
        <f>'[1]Prior Year'!K59</f>
        <v>0</v>
      </c>
      <c r="E504" s="2">
        <f>K59</f>
        <v>0</v>
      </c>
      <c r="F504" s="335" t="str">
        <f t="shared" si="17"/>
        <v/>
      </c>
      <c r="G504" s="335" t="str">
        <f t="shared" si="17"/>
        <v/>
      </c>
      <c r="H504" s="336" t="str">
        <f t="shared" si="18"/>
        <v/>
      </c>
      <c r="I504" s="267"/>
      <c r="J504" s="2"/>
      <c r="K504" s="332"/>
      <c r="L504" s="33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519</v>
      </c>
      <c r="B505" s="334">
        <f>'[1]Prior Year'!L71</f>
        <v>0</v>
      </c>
      <c r="C505" s="334">
        <f>L71</f>
        <v>0</v>
      </c>
      <c r="D505" s="334">
        <f>'[1]Prior Year'!L59</f>
        <v>0</v>
      </c>
      <c r="E505" s="2">
        <f>L59</f>
        <v>0</v>
      </c>
      <c r="F505" s="335" t="str">
        <f t="shared" si="17"/>
        <v/>
      </c>
      <c r="G505" s="335" t="str">
        <f t="shared" si="17"/>
        <v/>
      </c>
      <c r="H505" s="336" t="str">
        <f t="shared" si="18"/>
        <v/>
      </c>
      <c r="I505" s="267"/>
      <c r="J505" s="2"/>
      <c r="K505" s="332"/>
      <c r="L505" s="33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520</v>
      </c>
      <c r="B506" s="334">
        <f>'[1]Prior Year'!M71</f>
        <v>0</v>
      </c>
      <c r="C506" s="334">
        <f>M71</f>
        <v>4185003.7000000016</v>
      </c>
      <c r="D506" s="334">
        <f>'[1]Prior Year'!M59</f>
        <v>0</v>
      </c>
      <c r="E506" s="2">
        <f>M59</f>
        <v>5443</v>
      </c>
      <c r="F506" s="335" t="str">
        <f t="shared" si="17"/>
        <v/>
      </c>
      <c r="G506" s="335">
        <f t="shared" si="17"/>
        <v>768.87813705677047</v>
      </c>
      <c r="H506" s="336" t="str">
        <f t="shared" si="18"/>
        <v/>
      </c>
      <c r="I506" s="267"/>
      <c r="J506" s="2"/>
      <c r="K506" s="332"/>
      <c r="L506" s="33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521</v>
      </c>
      <c r="B507" s="334">
        <f>'[1]Prior Year'!N71</f>
        <v>0</v>
      </c>
      <c r="C507" s="334">
        <f>N71</f>
        <v>11614599.52</v>
      </c>
      <c r="D507" s="334">
        <f>'[1]Prior Year'!N59</f>
        <v>0</v>
      </c>
      <c r="E507" s="2">
        <f>N59</f>
        <v>0</v>
      </c>
      <c r="F507" s="335" t="str">
        <f t="shared" si="17"/>
        <v/>
      </c>
      <c r="G507" s="335" t="str">
        <f t="shared" si="17"/>
        <v/>
      </c>
      <c r="H507" s="336" t="str">
        <f t="shared" si="18"/>
        <v/>
      </c>
      <c r="I507" s="267"/>
      <c r="J507" s="2"/>
      <c r="K507" s="332"/>
      <c r="L507" s="33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522</v>
      </c>
      <c r="B508" s="334">
        <f>'[1]Prior Year'!O71</f>
        <v>0</v>
      </c>
      <c r="C508" s="334">
        <f>O71</f>
        <v>0</v>
      </c>
      <c r="D508" s="334">
        <f>'[1]Prior Year'!O59</f>
        <v>0</v>
      </c>
      <c r="E508" s="2">
        <f>O59</f>
        <v>1816</v>
      </c>
      <c r="F508" s="335" t="str">
        <f t="shared" si="17"/>
        <v/>
      </c>
      <c r="G508" s="335" t="str">
        <f t="shared" si="17"/>
        <v/>
      </c>
      <c r="H508" s="336" t="str">
        <f t="shared" si="18"/>
        <v/>
      </c>
      <c r="I508" s="267"/>
      <c r="J508" s="2"/>
      <c r="K508" s="332"/>
      <c r="L508" s="33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523</v>
      </c>
      <c r="B509" s="334">
        <f>'[1]Prior Year'!P71</f>
        <v>46327208.089999996</v>
      </c>
      <c r="C509" s="334">
        <f>P71</f>
        <v>46061198.600000009</v>
      </c>
      <c r="D509" s="334">
        <f>'[1]Prior Year'!P59</f>
        <v>1281224</v>
      </c>
      <c r="E509" s="2">
        <f>P59</f>
        <v>1157252</v>
      </c>
      <c r="F509" s="335">
        <f t="shared" si="17"/>
        <v>36.158554702378346</v>
      </c>
      <c r="G509" s="335">
        <f t="shared" si="17"/>
        <v>39.80221991407231</v>
      </c>
      <c r="H509" s="336" t="str">
        <f t="shared" si="18"/>
        <v/>
      </c>
      <c r="I509" s="267"/>
      <c r="J509" s="2"/>
      <c r="K509" s="332"/>
      <c r="L509" s="33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524</v>
      </c>
      <c r="B510" s="334">
        <f>'[1]Prior Year'!Q71</f>
        <v>3941584.2900000005</v>
      </c>
      <c r="C510" s="334">
        <f>Q71</f>
        <v>4007876.56</v>
      </c>
      <c r="D510" s="334">
        <f>'[1]Prior Year'!Q59</f>
        <v>824754</v>
      </c>
      <c r="E510" s="2">
        <f>Q59</f>
        <v>609959</v>
      </c>
      <c r="F510" s="335">
        <f t="shared" si="17"/>
        <v>4.779102968885268</v>
      </c>
      <c r="G510" s="335">
        <f t="shared" si="17"/>
        <v>6.570731081925179</v>
      </c>
      <c r="H510" s="336">
        <f t="shared" si="18"/>
        <v>0.37488794962243932</v>
      </c>
      <c r="I510" s="267"/>
      <c r="J510" s="2"/>
      <c r="K510" s="332"/>
      <c r="L510" s="33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525</v>
      </c>
      <c r="B511" s="334">
        <f>'[1]Prior Year'!R71</f>
        <v>3566381.12</v>
      </c>
      <c r="C511" s="334">
        <f>R71</f>
        <v>3695194.8400000003</v>
      </c>
      <c r="D511" s="334">
        <f>'[1]Prior Year'!R59</f>
        <v>2337411</v>
      </c>
      <c r="E511" s="2">
        <f>R59</f>
        <v>2180978</v>
      </c>
      <c r="F511" s="335">
        <f t="shared" si="17"/>
        <v>1.5257826372854411</v>
      </c>
      <c r="G511" s="335">
        <f t="shared" si="17"/>
        <v>1.6942834086359424</v>
      </c>
      <c r="H511" s="336" t="str">
        <f t="shared" si="18"/>
        <v/>
      </c>
      <c r="I511" s="267"/>
      <c r="J511" s="2"/>
      <c r="K511" s="332"/>
      <c r="L511" s="33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526</v>
      </c>
      <c r="B512" s="334">
        <f>'[1]Prior Year'!S71</f>
        <v>3641959.66</v>
      </c>
      <c r="C512" s="334">
        <f>S71</f>
        <v>3741940.32</v>
      </c>
      <c r="D512" s="328" t="s">
        <v>527</v>
      </c>
      <c r="E512" s="328" t="s">
        <v>527</v>
      </c>
      <c r="F512" s="335" t="str">
        <f t="shared" ref="F512:G527" si="19">IF(B512=0,"",IF(D512=0,"",B512/D512))</f>
        <v/>
      </c>
      <c r="G512" s="335" t="str">
        <f t="shared" si="19"/>
        <v/>
      </c>
      <c r="H512" s="336" t="str">
        <f t="shared" si="18"/>
        <v/>
      </c>
      <c r="I512" s="267"/>
      <c r="J512" s="2"/>
      <c r="K512" s="332"/>
      <c r="L512" s="33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1243</v>
      </c>
      <c r="B513" s="334">
        <f>'[1]Prior Year'!T71</f>
        <v>4851667.8999999994</v>
      </c>
      <c r="C513" s="334">
        <f>T71</f>
        <v>4623324.9499999993</v>
      </c>
      <c r="D513" s="328" t="s">
        <v>527</v>
      </c>
      <c r="E513" s="328" t="s">
        <v>527</v>
      </c>
      <c r="F513" s="335" t="str">
        <f t="shared" si="19"/>
        <v/>
      </c>
      <c r="G513" s="335" t="str">
        <f t="shared" si="19"/>
        <v/>
      </c>
      <c r="H513" s="336" t="str">
        <f t="shared" si="18"/>
        <v/>
      </c>
      <c r="I513" s="267"/>
      <c r="J513" s="2"/>
      <c r="K513" s="332"/>
      <c r="L513" s="33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528</v>
      </c>
      <c r="B514" s="334">
        <f>'[1]Prior Year'!U71</f>
        <v>20329189.300000001</v>
      </c>
      <c r="C514" s="334">
        <f>U71</f>
        <v>17309218.949999999</v>
      </c>
      <c r="D514" s="334">
        <f>'[1]Prior Year'!U59</f>
        <v>975378</v>
      </c>
      <c r="E514" s="2">
        <f>U59</f>
        <v>955277</v>
      </c>
      <c r="F514" s="335">
        <f t="shared" si="19"/>
        <v>20.842370137526171</v>
      </c>
      <c r="G514" s="335">
        <f t="shared" si="19"/>
        <v>18.119580969708263</v>
      </c>
      <c r="H514" s="336" t="str">
        <f t="shared" si="18"/>
        <v/>
      </c>
      <c r="I514" s="267"/>
      <c r="J514" s="2"/>
      <c r="K514" s="332"/>
      <c r="L514" s="33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529</v>
      </c>
      <c r="B515" s="334">
        <f>'[1]Prior Year'!V71</f>
        <v>943691.17</v>
      </c>
      <c r="C515" s="334">
        <f>V71</f>
        <v>989398.26</v>
      </c>
      <c r="D515" s="334">
        <f>'[1]Prior Year'!V59</f>
        <v>45644</v>
      </c>
      <c r="E515" s="2">
        <f>V59</f>
        <v>43852</v>
      </c>
      <c r="F515" s="335">
        <f t="shared" si="19"/>
        <v>20.675032205766367</v>
      </c>
      <c r="G515" s="335">
        <f t="shared" si="19"/>
        <v>22.562215178327101</v>
      </c>
      <c r="H515" s="336" t="str">
        <f t="shared" si="18"/>
        <v/>
      </c>
      <c r="I515" s="267"/>
      <c r="J515" s="2"/>
      <c r="K515" s="332"/>
      <c r="L515" s="33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530</v>
      </c>
      <c r="B516" s="334">
        <f>'[1]Prior Year'!W71</f>
        <v>1092258.5999999999</v>
      </c>
      <c r="C516" s="334">
        <f>W71</f>
        <v>1029968.1699999999</v>
      </c>
      <c r="D516" s="334">
        <f>'[1]Prior Year'!W59</f>
        <v>7140</v>
      </c>
      <c r="E516" s="2">
        <f>W59</f>
        <v>6346</v>
      </c>
      <c r="F516" s="335">
        <f t="shared" si="19"/>
        <v>152.97739495798317</v>
      </c>
      <c r="G516" s="335">
        <f t="shared" si="19"/>
        <v>162.30194925937596</v>
      </c>
      <c r="H516" s="336" t="str">
        <f t="shared" si="18"/>
        <v/>
      </c>
      <c r="I516" s="267"/>
      <c r="J516" s="2"/>
      <c r="K516" s="332"/>
      <c r="L516" s="33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531</v>
      </c>
      <c r="B517" s="334">
        <f>'[1]Prior Year'!X71</f>
        <v>2371871.11</v>
      </c>
      <c r="C517" s="334">
        <f>X71</f>
        <v>2468641.1399999997</v>
      </c>
      <c r="D517" s="334">
        <f>'[1]Prior Year'!X59</f>
        <v>43550</v>
      </c>
      <c r="E517" s="2">
        <f>X59</f>
        <v>42345</v>
      </c>
      <c r="F517" s="335">
        <f t="shared" si="19"/>
        <v>54.463171297359352</v>
      </c>
      <c r="G517" s="335">
        <f t="shared" si="19"/>
        <v>58.29829117959617</v>
      </c>
      <c r="H517" s="336" t="str">
        <f t="shared" si="18"/>
        <v/>
      </c>
      <c r="I517" s="267"/>
      <c r="J517" s="2"/>
      <c r="K517" s="332"/>
      <c r="L517" s="33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532</v>
      </c>
      <c r="B518" s="334">
        <f>'[1]Prior Year'!Y71</f>
        <v>43433543.159999989</v>
      </c>
      <c r="C518" s="334">
        <f>Y71</f>
        <v>44063708.549999997</v>
      </c>
      <c r="D518" s="334">
        <f>'[1]Prior Year'!Y59</f>
        <v>130214</v>
      </c>
      <c r="E518" s="2">
        <f>Y59</f>
        <v>120885</v>
      </c>
      <c r="F518" s="335">
        <f t="shared" si="19"/>
        <v>333.55509515105894</v>
      </c>
      <c r="G518" s="335">
        <f t="shared" si="19"/>
        <v>364.50931505149521</v>
      </c>
      <c r="H518" s="336" t="str">
        <f t="shared" si="18"/>
        <v/>
      </c>
      <c r="I518" s="267"/>
      <c r="J518" s="2"/>
      <c r="K518" s="332"/>
      <c r="L518" s="33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533</v>
      </c>
      <c r="B519" s="334">
        <f>'[1]Prior Year'!Z71</f>
        <v>1356274.1</v>
      </c>
      <c r="C519" s="334">
        <f>Z71</f>
        <v>1376732.6600000001</v>
      </c>
      <c r="D519" s="334">
        <f>'[1]Prior Year'!Z59</f>
        <v>10812</v>
      </c>
      <c r="E519" s="2">
        <f>Z59</f>
        <v>9346</v>
      </c>
      <c r="F519" s="335">
        <f t="shared" si="19"/>
        <v>125.44155567887533</v>
      </c>
      <c r="G519" s="335">
        <f t="shared" si="19"/>
        <v>147.30715386261502</v>
      </c>
      <c r="H519" s="336" t="str">
        <f t="shared" si="18"/>
        <v/>
      </c>
      <c r="I519" s="267"/>
      <c r="J519" s="2"/>
      <c r="K519" s="332"/>
      <c r="L519" s="33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534</v>
      </c>
      <c r="B520" s="334">
        <f>'[1]Prior Year'!AA71</f>
        <v>1363600.9</v>
      </c>
      <c r="C520" s="334">
        <f>AA71</f>
        <v>1177178.23</v>
      </c>
      <c r="D520" s="334">
        <f>'[1]Prior Year'!AA59</f>
        <v>2318</v>
      </c>
      <c r="E520" s="2">
        <f>AA59</f>
        <v>1765</v>
      </c>
      <c r="F520" s="335">
        <f t="shared" si="19"/>
        <v>588.26613459879206</v>
      </c>
      <c r="G520" s="335">
        <f t="shared" si="19"/>
        <v>666.95650424929181</v>
      </c>
      <c r="H520" s="336" t="str">
        <f t="shared" si="18"/>
        <v/>
      </c>
      <c r="I520" s="267"/>
      <c r="J520" s="2"/>
      <c r="K520" s="332"/>
      <c r="L520" s="33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535</v>
      </c>
      <c r="B521" s="334">
        <f>'[1]Prior Year'!AB71</f>
        <v>36869598.689999998</v>
      </c>
      <c r="C521" s="334">
        <f>AB71</f>
        <v>34834153.420000002</v>
      </c>
      <c r="D521" s="328" t="s">
        <v>527</v>
      </c>
      <c r="E521" s="328" t="s">
        <v>527</v>
      </c>
      <c r="F521" s="335" t="str">
        <f t="shared" si="19"/>
        <v/>
      </c>
      <c r="G521" s="335" t="str">
        <f t="shared" si="19"/>
        <v/>
      </c>
      <c r="H521" s="336" t="str">
        <f t="shared" si="18"/>
        <v/>
      </c>
      <c r="I521" s="267"/>
      <c r="J521" s="2"/>
      <c r="K521" s="332"/>
      <c r="L521" s="33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536</v>
      </c>
      <c r="B522" s="334">
        <f>'[1]Prior Year'!AC71</f>
        <v>7356923.0499999998</v>
      </c>
      <c r="C522" s="334">
        <f>AC71</f>
        <v>7501059.4200000009</v>
      </c>
      <c r="D522" s="334">
        <f>'[1]Prior Year'!AC59</f>
        <v>101369</v>
      </c>
      <c r="E522" s="2">
        <f>AC59</f>
        <v>96409</v>
      </c>
      <c r="F522" s="335">
        <f t="shared" si="19"/>
        <v>72.575669583403212</v>
      </c>
      <c r="G522" s="335">
        <f t="shared" si="19"/>
        <v>77.804555798732494</v>
      </c>
      <c r="H522" s="336" t="str">
        <f t="shared" si="18"/>
        <v/>
      </c>
      <c r="I522" s="267"/>
      <c r="J522" s="2"/>
      <c r="K522" s="332"/>
      <c r="L522" s="33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537</v>
      </c>
      <c r="B523" s="334">
        <f>'[1]Prior Year'!AD71</f>
        <v>659610.67999999993</v>
      </c>
      <c r="C523" s="334">
        <f>AD71</f>
        <v>1018259.66</v>
      </c>
      <c r="D523" s="334">
        <f>'[1]Prior Year'!AD59</f>
        <v>1976</v>
      </c>
      <c r="E523" s="2">
        <f>AD59</f>
        <v>2142</v>
      </c>
      <c r="F523" s="335">
        <f t="shared" si="19"/>
        <v>333.8110728744939</v>
      </c>
      <c r="G523" s="335">
        <f t="shared" si="19"/>
        <v>475.37799253034547</v>
      </c>
      <c r="H523" s="336">
        <f t="shared" si="18"/>
        <v>0.42409294106633122</v>
      </c>
      <c r="I523" s="267"/>
      <c r="J523" s="2"/>
      <c r="K523" s="332"/>
      <c r="L523" s="33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538</v>
      </c>
      <c r="B524" s="334">
        <f>'[1]Prior Year'!AE71</f>
        <v>7470060.6999999993</v>
      </c>
      <c r="C524" s="334">
        <f>AE71</f>
        <v>8519567.1600000001</v>
      </c>
      <c r="D524" s="334">
        <f>'[1]Prior Year'!AE59</f>
        <v>138203</v>
      </c>
      <c r="E524" s="2">
        <f>AE59</f>
        <v>175668</v>
      </c>
      <c r="F524" s="335">
        <f t="shared" si="19"/>
        <v>54.051364297446504</v>
      </c>
      <c r="G524" s="335">
        <f t="shared" si="19"/>
        <v>48.498116674636243</v>
      </c>
      <c r="H524" s="336" t="str">
        <f t="shared" si="18"/>
        <v/>
      </c>
      <c r="I524" s="267"/>
      <c r="J524" s="2"/>
      <c r="K524" s="332"/>
      <c r="L524" s="33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539</v>
      </c>
      <c r="B525" s="334">
        <f>'[1]Prior Year'!AF71</f>
        <v>864887.94</v>
      </c>
      <c r="C525" s="334">
        <f>AF71</f>
        <v>2659687.8199999998</v>
      </c>
      <c r="D525" s="334">
        <f>'[1]Prior Year'!AF59</f>
        <v>2596</v>
      </c>
      <c r="E525" s="2">
        <f>AF59</f>
        <v>7213</v>
      </c>
      <c r="F525" s="335">
        <f t="shared" si="19"/>
        <v>333.16176425269646</v>
      </c>
      <c r="G525" s="335">
        <f t="shared" si="19"/>
        <v>368.73531401635933</v>
      </c>
      <c r="H525" s="336" t="str">
        <f t="shared" si="18"/>
        <v/>
      </c>
      <c r="I525" s="267"/>
      <c r="J525" s="2"/>
      <c r="K525" s="332"/>
      <c r="L525" s="33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540</v>
      </c>
      <c r="B526" s="334">
        <f>'[1]Prior Year'!AG71</f>
        <v>22992071.270000003</v>
      </c>
      <c r="C526" s="334">
        <f>AG71</f>
        <v>30755434.540000003</v>
      </c>
      <c r="D526" s="334">
        <f>'[1]Prior Year'!AG59</f>
        <v>98121</v>
      </c>
      <c r="E526" s="2">
        <f>AG59</f>
        <v>69929</v>
      </c>
      <c r="F526" s="335">
        <f t="shared" si="19"/>
        <v>234.32365416169836</v>
      </c>
      <c r="G526" s="335">
        <f t="shared" si="19"/>
        <v>439.80944300647803</v>
      </c>
      <c r="H526" s="336">
        <f t="shared" si="18"/>
        <v>0.87693148000748278</v>
      </c>
      <c r="I526" s="267"/>
      <c r="J526" s="2"/>
      <c r="K526" s="332"/>
      <c r="L526" s="33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541</v>
      </c>
      <c r="B527" s="334">
        <f>'[1]Prior Year'!AH71</f>
        <v>0</v>
      </c>
      <c r="C527" s="334">
        <f>AH71</f>
        <v>0</v>
      </c>
      <c r="D527" s="334">
        <f>'[1]Prior Year'!AH59</f>
        <v>0</v>
      </c>
      <c r="E527" s="2">
        <f>AH59</f>
        <v>0</v>
      </c>
      <c r="F527" s="335" t="str">
        <f t="shared" si="19"/>
        <v/>
      </c>
      <c r="G527" s="335" t="str">
        <f t="shared" si="19"/>
        <v/>
      </c>
      <c r="H527" s="336" t="str">
        <f t="shared" si="18"/>
        <v/>
      </c>
      <c r="I527" s="267"/>
      <c r="J527" s="2"/>
      <c r="K527" s="332"/>
      <c r="L527" s="33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542</v>
      </c>
      <c r="B528" s="334">
        <f>'[1]Prior Year'!AI71</f>
        <v>12509191.27</v>
      </c>
      <c r="C528" s="334">
        <f>AI71</f>
        <v>9530467.2999999989</v>
      </c>
      <c r="D528" s="334">
        <f>'[1]Prior Year'!AI59</f>
        <v>17804</v>
      </c>
      <c r="E528" s="2">
        <f>AI59</f>
        <v>24856</v>
      </c>
      <c r="F528" s="335">
        <f t="shared" ref="F528:G540" si="20">IF(B528=0,"",IF(D528=0,"",B528/D528))</f>
        <v>702.60566558076835</v>
      </c>
      <c r="G528" s="335">
        <f t="shared" si="20"/>
        <v>383.42723286128091</v>
      </c>
      <c r="H528" s="336">
        <f t="shared" si="18"/>
        <v>-0.45427819380826806</v>
      </c>
      <c r="I528" s="267"/>
      <c r="J528" s="2"/>
      <c r="K528" s="332"/>
      <c r="L528" s="33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543</v>
      </c>
      <c r="B529" s="334">
        <f>'[1]Prior Year'!AJ71</f>
        <v>0</v>
      </c>
      <c r="C529" s="334">
        <f>AJ71</f>
        <v>59619010.170000002</v>
      </c>
      <c r="D529" s="334">
        <f>'[1]Prior Year'!AJ59</f>
        <v>0</v>
      </c>
      <c r="E529" s="2">
        <f>AJ59</f>
        <v>174596</v>
      </c>
      <c r="F529" s="335" t="str">
        <f t="shared" si="20"/>
        <v/>
      </c>
      <c r="G529" s="335">
        <f t="shared" si="20"/>
        <v>341.46836221906574</v>
      </c>
      <c r="H529" s="336" t="str">
        <f t="shared" si="18"/>
        <v/>
      </c>
      <c r="I529" s="267"/>
      <c r="J529" s="2"/>
      <c r="K529" s="332"/>
      <c r="L529" s="33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544</v>
      </c>
      <c r="B530" s="334">
        <f>'[1]Prior Year'!AK71</f>
        <v>0</v>
      </c>
      <c r="C530" s="334">
        <f>AK71</f>
        <v>0</v>
      </c>
      <c r="D530" s="334">
        <f>'[1]Prior Year'!AK59</f>
        <v>0</v>
      </c>
      <c r="E530" s="2">
        <f>AK59</f>
        <v>0</v>
      </c>
      <c r="F530" s="335" t="str">
        <f t="shared" si="20"/>
        <v/>
      </c>
      <c r="G530" s="335" t="str">
        <f t="shared" si="20"/>
        <v/>
      </c>
      <c r="H530" s="336" t="str">
        <f t="shared" si="18"/>
        <v/>
      </c>
      <c r="I530" s="267"/>
      <c r="J530" s="2"/>
      <c r="K530" s="332"/>
      <c r="L530" s="33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545</v>
      </c>
      <c r="B531" s="334">
        <f>'[1]Prior Year'!AL71</f>
        <v>737486.34999999986</v>
      </c>
      <c r="C531" s="334">
        <f>AL71</f>
        <v>0</v>
      </c>
      <c r="D531" s="334">
        <f>'[1]Prior Year'!AL59</f>
        <v>9000</v>
      </c>
      <c r="E531" s="2">
        <f>AL59</f>
        <v>0</v>
      </c>
      <c r="F531" s="335">
        <f t="shared" si="20"/>
        <v>81.942927777777768</v>
      </c>
      <c r="G531" s="335" t="str">
        <f t="shared" si="20"/>
        <v/>
      </c>
      <c r="H531" s="336" t="str">
        <f t="shared" si="18"/>
        <v/>
      </c>
      <c r="I531" s="267"/>
      <c r="J531" s="2"/>
      <c r="K531" s="332"/>
      <c r="L531" s="33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546</v>
      </c>
      <c r="B532" s="334">
        <f>'[1]Prior Year'!AM71</f>
        <v>0</v>
      </c>
      <c r="C532" s="334">
        <f>AM71</f>
        <v>0</v>
      </c>
      <c r="D532" s="334">
        <f>'[1]Prior Year'!AM59</f>
        <v>0</v>
      </c>
      <c r="E532" s="2">
        <f>AM59</f>
        <v>0</v>
      </c>
      <c r="F532" s="335" t="str">
        <f t="shared" si="20"/>
        <v/>
      </c>
      <c r="G532" s="335" t="str">
        <f t="shared" si="20"/>
        <v/>
      </c>
      <c r="H532" s="336" t="str">
        <f t="shared" si="18"/>
        <v/>
      </c>
      <c r="I532" s="267"/>
      <c r="J532" s="2"/>
      <c r="K532" s="332"/>
      <c r="L532" s="33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1244</v>
      </c>
      <c r="B533" s="334">
        <f>'[1]Prior Year'!AN71</f>
        <v>0</v>
      </c>
      <c r="C533" s="334">
        <f>AN71</f>
        <v>0</v>
      </c>
      <c r="D533" s="334">
        <f>'[1]Prior Year'!AN59</f>
        <v>0</v>
      </c>
      <c r="E533" s="2">
        <f>AN59</f>
        <v>0</v>
      </c>
      <c r="F533" s="335" t="str">
        <f t="shared" si="20"/>
        <v/>
      </c>
      <c r="G533" s="335" t="str">
        <f t="shared" si="20"/>
        <v/>
      </c>
      <c r="H533" s="336" t="str">
        <f t="shared" si="18"/>
        <v/>
      </c>
      <c r="I533" s="267"/>
      <c r="J533" s="2"/>
      <c r="K533" s="332"/>
      <c r="L533" s="33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547</v>
      </c>
      <c r="B534" s="334">
        <f>'[1]Prior Year'!AO71</f>
        <v>87662</v>
      </c>
      <c r="C534" s="334">
        <f>AO71</f>
        <v>168570.45</v>
      </c>
      <c r="D534" s="334">
        <f>'[1]Prior Year'!AO59</f>
        <v>0</v>
      </c>
      <c r="E534" s="2">
        <f>AO59</f>
        <v>0</v>
      </c>
      <c r="F534" s="335" t="str">
        <f t="shared" si="20"/>
        <v/>
      </c>
      <c r="G534" s="335" t="str">
        <f t="shared" si="20"/>
        <v/>
      </c>
      <c r="H534" s="336" t="str">
        <f t="shared" si="18"/>
        <v/>
      </c>
      <c r="I534" s="267"/>
      <c r="J534" s="2"/>
      <c r="K534" s="332"/>
      <c r="L534" s="33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548</v>
      </c>
      <c r="B535" s="334">
        <f>'[1]Prior Year'!AP71</f>
        <v>30834559.700000003</v>
      </c>
      <c r="C535" s="334">
        <f>AP71</f>
        <v>31040628.130000003</v>
      </c>
      <c r="D535" s="334">
        <f>'[1]Prior Year'!AP59</f>
        <v>118283</v>
      </c>
      <c r="E535" s="2">
        <f>AP59</f>
        <v>108697</v>
      </c>
      <c r="F535" s="335">
        <f t="shared" si="20"/>
        <v>260.68462670037115</v>
      </c>
      <c r="G535" s="335">
        <f t="shared" si="20"/>
        <v>285.57023772505221</v>
      </c>
      <c r="H535" s="336" t="str">
        <f t="shared" si="18"/>
        <v/>
      </c>
      <c r="I535" s="267"/>
      <c r="J535" s="2"/>
      <c r="K535" s="332"/>
      <c r="L535" s="33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549</v>
      </c>
      <c r="B536" s="334">
        <f>'[1]Prior Year'!AQ71</f>
        <v>0</v>
      </c>
      <c r="C536" s="334">
        <f>AQ71</f>
        <v>0</v>
      </c>
      <c r="D536" s="334">
        <f>'[1]Prior Year'!AQ59</f>
        <v>0</v>
      </c>
      <c r="E536" s="2">
        <f>AQ59</f>
        <v>0</v>
      </c>
      <c r="F536" s="335" t="str">
        <f t="shared" si="20"/>
        <v/>
      </c>
      <c r="G536" s="335" t="str">
        <f t="shared" si="20"/>
        <v/>
      </c>
      <c r="H536" s="336" t="str">
        <f t="shared" si="18"/>
        <v/>
      </c>
      <c r="I536" s="267"/>
      <c r="J536" s="2"/>
      <c r="K536" s="332"/>
      <c r="L536" s="33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550</v>
      </c>
      <c r="B537" s="334">
        <f>'[1]Prior Year'!AR71</f>
        <v>7041867.7699999996</v>
      </c>
      <c r="C537" s="334">
        <f>AR71</f>
        <v>20548876.460000001</v>
      </c>
      <c r="D537" s="334">
        <f>'[1]Prior Year'!AR59</f>
        <v>28345</v>
      </c>
      <c r="E537" s="2">
        <f>AR59</f>
        <v>74761</v>
      </c>
      <c r="F537" s="335">
        <f t="shared" si="20"/>
        <v>248.43421308872814</v>
      </c>
      <c r="G537" s="335">
        <f t="shared" si="20"/>
        <v>274.86090956514761</v>
      </c>
      <c r="H537" s="336" t="str">
        <f t="shared" si="18"/>
        <v/>
      </c>
      <c r="I537" s="267"/>
      <c r="J537" s="2"/>
      <c r="K537" s="332"/>
      <c r="L537" s="33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551</v>
      </c>
      <c r="B538" s="334">
        <f>'[1]Prior Year'!AS71</f>
        <v>0</v>
      </c>
      <c r="C538" s="334">
        <f>AS71</f>
        <v>0</v>
      </c>
      <c r="D538" s="334">
        <f>'[1]Prior Year'!AS59</f>
        <v>0</v>
      </c>
      <c r="E538" s="2">
        <f>AS59</f>
        <v>0</v>
      </c>
      <c r="F538" s="335" t="str">
        <f t="shared" si="20"/>
        <v/>
      </c>
      <c r="G538" s="335" t="str">
        <f t="shared" si="20"/>
        <v/>
      </c>
      <c r="H538" s="336" t="str">
        <f t="shared" si="18"/>
        <v/>
      </c>
      <c r="I538" s="267"/>
      <c r="J538" s="2"/>
      <c r="K538" s="332"/>
      <c r="L538" s="33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552</v>
      </c>
      <c r="B539" s="334">
        <f>'[1]Prior Year'!AT71</f>
        <v>0</v>
      </c>
      <c r="C539" s="334">
        <f>AT71</f>
        <v>0</v>
      </c>
      <c r="D539" s="334">
        <f>'[1]Prior Year'!AT59</f>
        <v>0</v>
      </c>
      <c r="E539" s="2">
        <f>AT59</f>
        <v>0</v>
      </c>
      <c r="F539" s="335" t="str">
        <f t="shared" si="20"/>
        <v/>
      </c>
      <c r="G539" s="335" t="str">
        <f t="shared" si="20"/>
        <v/>
      </c>
      <c r="H539" s="336" t="str">
        <f t="shared" si="18"/>
        <v/>
      </c>
      <c r="I539" s="267"/>
      <c r="J539" s="2"/>
      <c r="K539" s="332"/>
      <c r="L539" s="33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553</v>
      </c>
      <c r="B540" s="334">
        <f>'[1]Prior Year'!AU71</f>
        <v>0</v>
      </c>
      <c r="C540" s="334">
        <f>AU71</f>
        <v>0</v>
      </c>
      <c r="D540" s="334">
        <f>'[1]Prior Year'!AU59</f>
        <v>0</v>
      </c>
      <c r="E540" s="2">
        <f>AU59</f>
        <v>0</v>
      </c>
      <c r="F540" s="335" t="str">
        <f t="shared" si="20"/>
        <v/>
      </c>
      <c r="G540" s="335" t="str">
        <f t="shared" si="20"/>
        <v/>
      </c>
      <c r="H540" s="336" t="str">
        <f t="shared" si="18"/>
        <v/>
      </c>
      <c r="I540" s="267"/>
      <c r="J540" s="2"/>
      <c r="K540" s="332"/>
      <c r="L540" s="33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554</v>
      </c>
      <c r="B541" s="334">
        <f>'[1]Prior Year'!AV71</f>
        <v>22710730.770000003</v>
      </c>
      <c r="C541" s="334">
        <f>AV71</f>
        <v>587256.79999999993</v>
      </c>
      <c r="D541" s="328" t="s">
        <v>527</v>
      </c>
      <c r="E541" s="328" t="s">
        <v>527</v>
      </c>
      <c r="F541" s="335"/>
      <c r="G541" s="335"/>
      <c r="H541" s="336"/>
      <c r="I541" s="267"/>
      <c r="J541" s="2"/>
      <c r="K541" s="332"/>
      <c r="L541" s="33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1245</v>
      </c>
      <c r="B542" s="334">
        <f>'[1]Prior Year'!AW71</f>
        <v>5896778.1299999999</v>
      </c>
      <c r="C542" s="334">
        <f>AW71</f>
        <v>0</v>
      </c>
      <c r="D542" s="328" t="s">
        <v>527</v>
      </c>
      <c r="E542" s="328" t="s">
        <v>527</v>
      </c>
      <c r="F542" s="335"/>
      <c r="G542" s="335"/>
      <c r="H542" s="336"/>
      <c r="I542" s="267"/>
      <c r="J542" s="2"/>
      <c r="K542" s="332"/>
      <c r="L542" s="33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555</v>
      </c>
      <c r="B543" s="334">
        <f>'[1]Prior Year'!AX71</f>
        <v>0</v>
      </c>
      <c r="C543" s="334">
        <f>AX71</f>
        <v>0</v>
      </c>
      <c r="D543" s="328" t="s">
        <v>527</v>
      </c>
      <c r="E543" s="328" t="s">
        <v>527</v>
      </c>
      <c r="F543" s="335"/>
      <c r="G543" s="335"/>
      <c r="H543" s="336"/>
      <c r="I543" s="267"/>
      <c r="J543" s="2"/>
      <c r="K543" s="332"/>
      <c r="L543" s="33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556</v>
      </c>
      <c r="B544" s="334">
        <f>'[1]Prior Year'!AY71</f>
        <v>6394466.9800000004</v>
      </c>
      <c r="C544" s="334">
        <f>AY71</f>
        <v>6175473.3200000003</v>
      </c>
      <c r="D544" s="334">
        <f>'[1]Prior Year'!AY59</f>
        <v>318119.50000000012</v>
      </c>
      <c r="E544" s="2">
        <f>AY59</f>
        <v>252713</v>
      </c>
      <c r="F544" s="335">
        <f t="shared" ref="F544:G550" si="21">IF(B544=0,"",IF(D544=0,"",B544/D544))</f>
        <v>20.100833114600011</v>
      </c>
      <c r="G544" s="335">
        <f t="shared" si="21"/>
        <v>24.43670614491538</v>
      </c>
      <c r="H544" s="336" t="str">
        <f t="shared" si="18"/>
        <v/>
      </c>
      <c r="I544" s="267"/>
      <c r="J544" s="2"/>
      <c r="K544" s="332"/>
      <c r="L544" s="33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557</v>
      </c>
      <c r="B545" s="334">
        <f>'[1]Prior Year'!AZ71</f>
        <v>0</v>
      </c>
      <c r="C545" s="334">
        <f>AZ71</f>
        <v>0</v>
      </c>
      <c r="D545" s="334">
        <f>'[1]Prior Year'!AZ59</f>
        <v>0</v>
      </c>
      <c r="E545" s="2">
        <f>AZ59</f>
        <v>0</v>
      </c>
      <c r="F545" s="335" t="str">
        <f t="shared" si="21"/>
        <v/>
      </c>
      <c r="G545" s="335" t="str">
        <f t="shared" si="21"/>
        <v/>
      </c>
      <c r="H545" s="336" t="str">
        <f t="shared" si="18"/>
        <v/>
      </c>
      <c r="I545" s="267"/>
      <c r="J545" s="2"/>
      <c r="K545" s="332"/>
      <c r="L545" s="33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558</v>
      </c>
      <c r="B546" s="334">
        <f>'[1]Prior Year'!BA71</f>
        <v>0</v>
      </c>
      <c r="C546" s="334">
        <f>BA71</f>
        <v>0</v>
      </c>
      <c r="D546" s="334">
        <f>'[1]Prior Year'!BA59</f>
        <v>0</v>
      </c>
      <c r="E546" s="2">
        <f>BA59</f>
        <v>0</v>
      </c>
      <c r="F546" s="335" t="str">
        <f t="shared" si="21"/>
        <v/>
      </c>
      <c r="G546" s="335" t="str">
        <f t="shared" si="21"/>
        <v/>
      </c>
      <c r="H546" s="336" t="str">
        <f t="shared" si="18"/>
        <v/>
      </c>
      <c r="I546" s="267"/>
      <c r="J546" s="2"/>
      <c r="K546" s="332"/>
      <c r="L546" s="33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559</v>
      </c>
      <c r="B547" s="334">
        <f>'[1]Prior Year'!BB71</f>
        <v>0</v>
      </c>
      <c r="C547" s="334">
        <f>BB71</f>
        <v>8527351.3800000008</v>
      </c>
      <c r="D547" s="328" t="s">
        <v>527</v>
      </c>
      <c r="E547" s="328" t="s">
        <v>527</v>
      </c>
      <c r="F547" s="335"/>
      <c r="G547" s="335"/>
      <c r="H547" s="336"/>
      <c r="I547" s="267"/>
      <c r="J547" s="2"/>
      <c r="K547" s="332"/>
      <c r="L547" s="33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560</v>
      </c>
      <c r="B548" s="334">
        <f>'[1]Prior Year'!BC71</f>
        <v>0</v>
      </c>
      <c r="C548" s="334">
        <f>BC71</f>
        <v>0</v>
      </c>
      <c r="D548" s="328" t="s">
        <v>527</v>
      </c>
      <c r="E548" s="328" t="s">
        <v>527</v>
      </c>
      <c r="F548" s="335"/>
      <c r="G548" s="335"/>
      <c r="H548" s="336"/>
      <c r="I548" s="267"/>
      <c r="J548" s="2"/>
      <c r="K548" s="332"/>
      <c r="L548" s="33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561</v>
      </c>
      <c r="B549" s="334">
        <f>'[1]Prior Year'!BD71</f>
        <v>257247</v>
      </c>
      <c r="C549" s="334">
        <f>BD71</f>
        <v>141832.45000000001</v>
      </c>
      <c r="D549" s="328" t="s">
        <v>527</v>
      </c>
      <c r="E549" s="328" t="s">
        <v>527</v>
      </c>
      <c r="F549" s="335"/>
      <c r="G549" s="335"/>
      <c r="H549" s="336"/>
      <c r="I549" s="267"/>
      <c r="J549" s="2"/>
      <c r="K549" s="332"/>
      <c r="L549" s="33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562</v>
      </c>
      <c r="B550" s="334">
        <f>'[1]Prior Year'!BE71</f>
        <v>25491429.580000002</v>
      </c>
      <c r="C550" s="334">
        <f>BE71</f>
        <v>24615869.889999997</v>
      </c>
      <c r="D550" s="334">
        <f>'[1]Prior Year'!BE59</f>
        <v>846278</v>
      </c>
      <c r="E550" s="2">
        <f>BE59</f>
        <v>846278</v>
      </c>
      <c r="F550" s="335">
        <f t="shared" si="21"/>
        <v>30.121815266378189</v>
      </c>
      <c r="G550" s="335">
        <f t="shared" si="21"/>
        <v>29.087214709587155</v>
      </c>
      <c r="H550" s="336" t="str">
        <f t="shared" si="18"/>
        <v/>
      </c>
      <c r="I550" s="267"/>
      <c r="J550" s="2"/>
      <c r="K550" s="332"/>
      <c r="L550" s="33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563</v>
      </c>
      <c r="B551" s="334">
        <f>'[1]Prior Year'!BF71</f>
        <v>9143105.3100000005</v>
      </c>
      <c r="C551" s="334">
        <f>BF71</f>
        <v>9587249.7700000014</v>
      </c>
      <c r="D551" s="328" t="s">
        <v>527</v>
      </c>
      <c r="E551" s="328" t="s">
        <v>527</v>
      </c>
      <c r="F551" s="335"/>
      <c r="G551" s="335"/>
      <c r="H551" s="336"/>
      <c r="I551" s="267"/>
      <c r="J551" s="322"/>
      <c r="K551" s="2"/>
      <c r="L551" s="2"/>
      <c r="M551" s="336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564</v>
      </c>
      <c r="B552" s="334">
        <f>'[1]Prior Year'!BG71</f>
        <v>1022117.63</v>
      </c>
      <c r="C552" s="334">
        <f>BG71</f>
        <v>713344.99</v>
      </c>
      <c r="D552" s="328" t="s">
        <v>527</v>
      </c>
      <c r="E552" s="328" t="s">
        <v>527</v>
      </c>
      <c r="F552" s="335"/>
      <c r="G552" s="335"/>
      <c r="H552" s="336"/>
      <c r="I552" s="2"/>
      <c r="J552" s="322"/>
      <c r="K552" s="2"/>
      <c r="L552" s="2"/>
      <c r="M552" s="336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565</v>
      </c>
      <c r="B553" s="334">
        <f>'[1]Prior Year'!BH71</f>
        <v>56497</v>
      </c>
      <c r="C553" s="334">
        <f>BH71</f>
        <v>55977.02</v>
      </c>
      <c r="D553" s="328" t="s">
        <v>527</v>
      </c>
      <c r="E553" s="328" t="s">
        <v>527</v>
      </c>
      <c r="F553" s="335"/>
      <c r="G553" s="335"/>
      <c r="H553" s="336"/>
      <c r="I553" s="2"/>
      <c r="J553" s="322"/>
      <c r="K553" s="2"/>
      <c r="L553" s="2"/>
      <c r="M553" s="336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566</v>
      </c>
      <c r="B554" s="334">
        <f>'[1]Prior Year'!BI71</f>
        <v>0</v>
      </c>
      <c r="C554" s="334">
        <f>BI71</f>
        <v>0</v>
      </c>
      <c r="D554" s="328" t="s">
        <v>527</v>
      </c>
      <c r="E554" s="328" t="s">
        <v>527</v>
      </c>
      <c r="F554" s="335"/>
      <c r="G554" s="335"/>
      <c r="H554" s="336"/>
      <c r="I554" s="2"/>
      <c r="J554" s="322"/>
      <c r="K554" s="2"/>
      <c r="L554" s="2"/>
      <c r="M554" s="336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567</v>
      </c>
      <c r="B555" s="334">
        <f>'[1]Prior Year'!BJ71</f>
        <v>0</v>
      </c>
      <c r="C555" s="334">
        <f>BJ71</f>
        <v>0</v>
      </c>
      <c r="D555" s="328" t="s">
        <v>527</v>
      </c>
      <c r="E555" s="328" t="s">
        <v>527</v>
      </c>
      <c r="F555" s="335"/>
      <c r="G555" s="335"/>
      <c r="H555" s="336"/>
      <c r="I555" s="2"/>
      <c r="J555" s="322"/>
      <c r="K555" s="2"/>
      <c r="L555" s="2"/>
      <c r="M555" s="336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568</v>
      </c>
      <c r="B556" s="334">
        <f>'[1]Prior Year'!BK71</f>
        <v>603983.02999999991</v>
      </c>
      <c r="C556" s="334">
        <f>BK71</f>
        <v>0</v>
      </c>
      <c r="D556" s="328" t="s">
        <v>527</v>
      </c>
      <c r="E556" s="328" t="s">
        <v>527</v>
      </c>
      <c r="F556" s="335"/>
      <c r="G556" s="335"/>
      <c r="H556" s="336"/>
      <c r="I556" s="2"/>
      <c r="J556" s="322"/>
      <c r="K556" s="2"/>
      <c r="L556" s="2"/>
      <c r="M556" s="336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569</v>
      </c>
      <c r="B557" s="334">
        <f>'[1]Prior Year'!BL71</f>
        <v>87385</v>
      </c>
      <c r="C557" s="334">
        <f>BL71</f>
        <v>86579.82</v>
      </c>
      <c r="D557" s="328" t="s">
        <v>527</v>
      </c>
      <c r="E557" s="328" t="s">
        <v>527</v>
      </c>
      <c r="F557" s="335"/>
      <c r="G557" s="335"/>
      <c r="H557" s="336"/>
      <c r="I557" s="2"/>
      <c r="J557" s="322"/>
      <c r="K557" s="2"/>
      <c r="L557" s="2"/>
      <c r="M557" s="336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570</v>
      </c>
      <c r="B558" s="334">
        <f>'[1]Prior Year'!BM71</f>
        <v>0</v>
      </c>
      <c r="C558" s="334">
        <f>BM71</f>
        <v>0</v>
      </c>
      <c r="D558" s="328" t="s">
        <v>527</v>
      </c>
      <c r="E558" s="328" t="s">
        <v>527</v>
      </c>
      <c r="F558" s="335"/>
      <c r="G558" s="335"/>
      <c r="H558" s="336"/>
      <c r="I558" s="2"/>
      <c r="J558" s="322"/>
      <c r="K558" s="2"/>
      <c r="L558" s="2"/>
      <c r="M558" s="336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571</v>
      </c>
      <c r="B559" s="334">
        <f>'[1]Prior Year'!BN71</f>
        <v>102235216.68000002</v>
      </c>
      <c r="C559" s="334">
        <f>BN71</f>
        <v>95386328.920000002</v>
      </c>
      <c r="D559" s="328" t="s">
        <v>527</v>
      </c>
      <c r="E559" s="328" t="s">
        <v>527</v>
      </c>
      <c r="F559" s="335"/>
      <c r="G559" s="335"/>
      <c r="H559" s="336"/>
      <c r="I559" s="2"/>
      <c r="J559" s="322"/>
      <c r="K559" s="2"/>
      <c r="L559" s="2"/>
      <c r="M559" s="336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572</v>
      </c>
      <c r="B560" s="334">
        <f>'[1]Prior Year'!BO71</f>
        <v>0</v>
      </c>
      <c r="C560" s="334">
        <f>BO71</f>
        <v>484357.94</v>
      </c>
      <c r="D560" s="328" t="s">
        <v>527</v>
      </c>
      <c r="E560" s="328" t="s">
        <v>527</v>
      </c>
      <c r="F560" s="335"/>
      <c r="G560" s="335"/>
      <c r="H560" s="336"/>
      <c r="I560" s="2"/>
      <c r="J560" s="322"/>
      <c r="K560" s="2"/>
      <c r="L560" s="2"/>
      <c r="M560" s="336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573</v>
      </c>
      <c r="B561" s="334">
        <f>'[1]Prior Year'!BP71</f>
        <v>0</v>
      </c>
      <c r="C561" s="334">
        <f>BP71</f>
        <v>0</v>
      </c>
      <c r="D561" s="328" t="s">
        <v>527</v>
      </c>
      <c r="E561" s="328" t="s">
        <v>527</v>
      </c>
      <c r="F561" s="335"/>
      <c r="G561" s="335"/>
      <c r="H561" s="336"/>
      <c r="I561" s="2"/>
      <c r="J561" s="322"/>
      <c r="K561" s="2"/>
      <c r="L561" s="2"/>
      <c r="M561" s="336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574</v>
      </c>
      <c r="B562" s="334">
        <f>'[1]Prior Year'!BQ71</f>
        <v>0</v>
      </c>
      <c r="C562" s="334">
        <f>BQ71</f>
        <v>0</v>
      </c>
      <c r="D562" s="328" t="s">
        <v>527</v>
      </c>
      <c r="E562" s="328" t="s">
        <v>527</v>
      </c>
      <c r="F562" s="335"/>
      <c r="G562" s="335"/>
      <c r="H562" s="336"/>
      <c r="I562" s="2"/>
      <c r="J562" s="322"/>
      <c r="K562" s="2"/>
      <c r="L562" s="2"/>
      <c r="M562" s="336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575</v>
      </c>
      <c r="B563" s="334">
        <f>'[1]Prior Year'!BR71</f>
        <v>816333.50999999989</v>
      </c>
      <c r="C563" s="334">
        <f>BR71</f>
        <v>52947.71</v>
      </c>
      <c r="D563" s="328" t="s">
        <v>527</v>
      </c>
      <c r="E563" s="328" t="s">
        <v>527</v>
      </c>
      <c r="F563" s="335"/>
      <c r="G563" s="335"/>
      <c r="H563" s="336"/>
      <c r="I563" s="2"/>
      <c r="J563" s="322"/>
      <c r="K563" s="2"/>
      <c r="L563" s="2"/>
      <c r="M563" s="336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1246</v>
      </c>
      <c r="B564" s="334">
        <f>'[1]Prior Year'!BS71</f>
        <v>15561.260000000009</v>
      </c>
      <c r="C564" s="334">
        <f>BS71</f>
        <v>238998.62999999998</v>
      </c>
      <c r="D564" s="328" t="s">
        <v>527</v>
      </c>
      <c r="E564" s="328" t="s">
        <v>527</v>
      </c>
      <c r="F564" s="335"/>
      <c r="G564" s="335"/>
      <c r="H564" s="336"/>
      <c r="I564" s="2"/>
      <c r="J564" s="322"/>
      <c r="K564" s="2"/>
      <c r="L564" s="2"/>
      <c r="M564" s="336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576</v>
      </c>
      <c r="B565" s="334">
        <f>'[1]Prior Year'!BT71</f>
        <v>667060.47999999998</v>
      </c>
      <c r="C565" s="334">
        <f>BT71</f>
        <v>920702.39999999991</v>
      </c>
      <c r="D565" s="328" t="s">
        <v>527</v>
      </c>
      <c r="E565" s="328" t="s">
        <v>527</v>
      </c>
      <c r="F565" s="335"/>
      <c r="G565" s="335"/>
      <c r="H565" s="336"/>
      <c r="I565" s="2"/>
      <c r="J565" s="322"/>
      <c r="K565" s="2"/>
      <c r="L565" s="2"/>
      <c r="M565" s="336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577</v>
      </c>
      <c r="B566" s="334">
        <f>'[1]Prior Year'!BU71</f>
        <v>30883</v>
      </c>
      <c r="C566" s="334">
        <f>BU71</f>
        <v>30598.2</v>
      </c>
      <c r="D566" s="328" t="s">
        <v>527</v>
      </c>
      <c r="E566" s="328" t="s">
        <v>527</v>
      </c>
      <c r="F566" s="335"/>
      <c r="G566" s="335"/>
      <c r="H566" s="336"/>
      <c r="I566" s="2"/>
      <c r="J566" s="322"/>
      <c r="K566" s="2"/>
      <c r="L566" s="2"/>
      <c r="M566" s="33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578</v>
      </c>
      <c r="B567" s="334">
        <f>'[1]Prior Year'!BV71</f>
        <v>343475.15</v>
      </c>
      <c r="C567" s="334">
        <f>BV71</f>
        <v>246170.31</v>
      </c>
      <c r="D567" s="328" t="s">
        <v>527</v>
      </c>
      <c r="E567" s="328" t="s">
        <v>527</v>
      </c>
      <c r="F567" s="335"/>
      <c r="G567" s="335"/>
      <c r="H567" s="336"/>
      <c r="I567" s="2"/>
      <c r="J567" s="322"/>
      <c r="K567" s="2"/>
      <c r="L567" s="2"/>
      <c r="M567" s="33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579</v>
      </c>
      <c r="B568" s="334">
        <f>'[1]Prior Year'!BW71</f>
        <v>981273.83000000007</v>
      </c>
      <c r="C568" s="334">
        <f>BW71</f>
        <v>1086400.6299999999</v>
      </c>
      <c r="D568" s="328" t="s">
        <v>527</v>
      </c>
      <c r="E568" s="328" t="s">
        <v>527</v>
      </c>
      <c r="F568" s="335"/>
      <c r="G568" s="335"/>
      <c r="H568" s="336"/>
      <c r="I568" s="2"/>
      <c r="J568" s="322"/>
      <c r="K568" s="2"/>
      <c r="L568" s="2"/>
      <c r="M568" s="33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580</v>
      </c>
      <c r="B569" s="334">
        <f>'[1]Prior Year'!BX71</f>
        <v>7161862.0800000001</v>
      </c>
      <c r="C569" s="334">
        <f>BX71</f>
        <v>-31446056.149999999</v>
      </c>
      <c r="D569" s="328" t="s">
        <v>527</v>
      </c>
      <c r="E569" s="328" t="s">
        <v>527</v>
      </c>
      <c r="F569" s="335"/>
      <c r="G569" s="335"/>
      <c r="H569" s="336"/>
      <c r="I569" s="2"/>
      <c r="J569" s="322"/>
      <c r="K569" s="2"/>
      <c r="L569" s="2"/>
      <c r="M569" s="336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581</v>
      </c>
      <c r="B570" s="334">
        <f>'[1]Prior Year'!BY71</f>
        <v>3162794.5100000002</v>
      </c>
      <c r="C570" s="334">
        <f>BY71</f>
        <v>4412291.0100000007</v>
      </c>
      <c r="D570" s="328" t="s">
        <v>527</v>
      </c>
      <c r="E570" s="328" t="s">
        <v>527</v>
      </c>
      <c r="F570" s="335"/>
      <c r="G570" s="335"/>
      <c r="H570" s="336"/>
      <c r="I570" s="2"/>
      <c r="J570" s="322"/>
      <c r="K570" s="2"/>
      <c r="L570" s="2"/>
      <c r="M570" s="336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582</v>
      </c>
      <c r="B571" s="334">
        <f>'[1]Prior Year'!BZ71</f>
        <v>5881369.6700000009</v>
      </c>
      <c r="C571" s="334">
        <f>BZ71</f>
        <v>5322511.4700000007</v>
      </c>
      <c r="D571" s="328" t="s">
        <v>527</v>
      </c>
      <c r="E571" s="328" t="s">
        <v>527</v>
      </c>
      <c r="F571" s="335"/>
      <c r="G571" s="335"/>
      <c r="H571" s="336"/>
      <c r="I571" s="2"/>
      <c r="J571" s="322"/>
      <c r="K571" s="2"/>
      <c r="L571" s="2"/>
      <c r="M571" s="336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583</v>
      </c>
      <c r="B572" s="334">
        <f>'[1]Prior Year'!CA71</f>
        <v>181653</v>
      </c>
      <c r="C572" s="334">
        <f>CA71</f>
        <v>179980.18</v>
      </c>
      <c r="D572" s="328" t="s">
        <v>527</v>
      </c>
      <c r="E572" s="328" t="s">
        <v>527</v>
      </c>
      <c r="F572" s="335"/>
      <c r="G572" s="335"/>
      <c r="H572" s="336"/>
      <c r="I572" s="2"/>
      <c r="J572" s="322"/>
      <c r="K572" s="2"/>
      <c r="L572" s="2"/>
      <c r="M572" s="336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584</v>
      </c>
      <c r="B573" s="334">
        <f>'[1]Prior Year'!CB71</f>
        <v>-1075</v>
      </c>
      <c r="C573" s="334">
        <f>CB71</f>
        <v>-77766</v>
      </c>
      <c r="D573" s="328" t="s">
        <v>527</v>
      </c>
      <c r="E573" s="328" t="s">
        <v>527</v>
      </c>
      <c r="F573" s="335"/>
      <c r="G573" s="335"/>
      <c r="H573" s="336"/>
      <c r="I573" s="2"/>
      <c r="J573" s="322"/>
      <c r="K573" s="2"/>
      <c r="L573" s="2"/>
      <c r="M573" s="336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585</v>
      </c>
      <c r="B574" s="334">
        <f>'[1]Prior Year'!CC71</f>
        <v>7504346.9900000012</v>
      </c>
      <c r="C574" s="334">
        <f>CC71</f>
        <v>26718556.18</v>
      </c>
      <c r="D574" s="328" t="s">
        <v>527</v>
      </c>
      <c r="E574" s="328" t="s">
        <v>527</v>
      </c>
      <c r="F574" s="335"/>
      <c r="G574" s="335"/>
      <c r="H574" s="336"/>
      <c r="I574" s="2"/>
      <c r="J574" s="322"/>
      <c r="K574" s="2"/>
      <c r="L574" s="2"/>
      <c r="M574" s="336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586</v>
      </c>
      <c r="B575" s="334">
        <f>'[1]Prior Year'!CD71</f>
        <v>19598395.57</v>
      </c>
      <c r="C575" s="334">
        <f>CD71</f>
        <v>25622384.989999998</v>
      </c>
      <c r="D575" s="328" t="s">
        <v>527</v>
      </c>
      <c r="E575" s="328" t="s">
        <v>527</v>
      </c>
      <c r="F575" s="335"/>
      <c r="G575" s="335"/>
      <c r="H575" s="33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6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6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6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7"/>
      <c r="B612" s="2"/>
      <c r="C612" s="328" t="s">
        <v>587</v>
      </c>
      <c r="D612" s="2">
        <f>CE76-(BE76+CD76)</f>
        <v>532256.62632352929</v>
      </c>
      <c r="E612" s="2">
        <f>SUM(C624:D647)+SUM(C668:D713)</f>
        <v>514745368.42729259</v>
      </c>
      <c r="F612" s="2">
        <f>CE64-(AX64+BD64+BE64+BG64+BJ64+BN64+BP64+BQ64+CB64+CC64+CD64)</f>
        <v>109644478.26000004</v>
      </c>
      <c r="G612" s="2">
        <f>CE77-(AX77+AY77+BD77+BE77+BG77+BJ77+BN77+BP77+BQ77+CB77+CC77+CD77)</f>
        <v>252713</v>
      </c>
      <c r="H612" s="327">
        <f>CE60-(AX60+AY60+AZ60+BD60+BE60+BG60+BJ60+BN60+BO60+BP60+BQ60+BR60+CB60+CC60+CD60)</f>
        <v>2551.1063051221504</v>
      </c>
      <c r="I612" s="2">
        <f>CE78-(AX78+AY78+AZ78+BD78+BE78+BF78+BG78+BJ78+BN78+BO78+BP78+BQ78+BR78+CB78+CC78+CD78)</f>
        <v>209084.17307207081</v>
      </c>
      <c r="J612" s="2">
        <f>CE79-(AX79+AY79+AZ79+BA79+BD79+BE79+BF79+BG79+BJ79+BN79+BO79+BP79+BQ79+BR79+CB79+CC79+CD79)</f>
        <v>2329464.0000000009</v>
      </c>
      <c r="K612" s="2">
        <f>CE75-(AW75+AX75+AY75+AZ75+BA75+BB75+BC75+BD75+BE75+BF75+BG75+BH75+BI75+BJ75+BK75+BL75+BM75+BN75+BO75+BP75+BQ75+BR75+BS75+BT75+BU75+BV75+BW75+BX75+CB75+CC75+CD75)</f>
        <v>2072982239.5799999</v>
      </c>
      <c r="L612" s="327">
        <f>CE80-(AW80+AX80+AY80+AZ80+BA80+BB80+BC80+BD80+BE80+BF80+BG80+BH80+BI80+BJ80+BK80+BL80+BM80+BN80+BO80+BP80+BQ80+BR80+BS80+BT80+BU80+BV80+BW80+BX80+BY80+BZ80+CA80+CB80+CC80+CD80)</f>
        <v>764.58379419902678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7"/>
      <c r="B613" s="2"/>
      <c r="C613" s="328" t="s">
        <v>588</v>
      </c>
      <c r="D613" s="328" t="s">
        <v>589</v>
      </c>
      <c r="E613" s="331" t="s">
        <v>590</v>
      </c>
      <c r="F613" s="328" t="s">
        <v>591</v>
      </c>
      <c r="G613" s="328" t="s">
        <v>592</v>
      </c>
      <c r="H613" s="328" t="s">
        <v>593</v>
      </c>
      <c r="I613" s="328" t="s">
        <v>594</v>
      </c>
      <c r="J613" s="328" t="s">
        <v>595</v>
      </c>
      <c r="K613" s="328" t="s">
        <v>596</v>
      </c>
      <c r="L613" s="331" t="s">
        <v>597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7">
        <v>8430</v>
      </c>
      <c r="B614" s="331" t="s">
        <v>140</v>
      </c>
      <c r="C614" s="2">
        <f>BE71</f>
        <v>24615869.889999997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598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7"/>
      <c r="B615" s="331" t="s">
        <v>599</v>
      </c>
      <c r="C615" s="338">
        <f>CD69-CD70</f>
        <v>25622384.989999998</v>
      </c>
      <c r="D615" s="339">
        <f>SUM(C614:C615)</f>
        <v>50238254.879999995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600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7">
        <v>8310</v>
      </c>
      <c r="B616" s="340" t="s">
        <v>601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602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7">
        <v>8510</v>
      </c>
      <c r="B617" s="340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603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7">
        <v>8470</v>
      </c>
      <c r="B618" s="340" t="s">
        <v>604</v>
      </c>
      <c r="C618" s="2">
        <f>BG71</f>
        <v>713344.99</v>
      </c>
      <c r="D618" s="2">
        <f>(D615/D612)*BG76</f>
        <v>263326.35132244311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605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7">
        <v>8610</v>
      </c>
      <c r="B619" s="340" t="s">
        <v>606</v>
      </c>
      <c r="C619" s="2">
        <f>BN71</f>
        <v>95386328.920000002</v>
      </c>
      <c r="D619" s="2">
        <f>(D615/D612)*BN76</f>
        <v>968107.67144827917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607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7">
        <v>8790</v>
      </c>
      <c r="B620" s="340" t="s">
        <v>608</v>
      </c>
      <c r="C620" s="2">
        <f>CC71</f>
        <v>26718556.18</v>
      </c>
      <c r="D620" s="2">
        <f>(D615/D612)*CC76</f>
        <v>22646.33993684025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609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7">
        <v>8630</v>
      </c>
      <c r="B621" s="340" t="s">
        <v>610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611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7">
        <v>8770</v>
      </c>
      <c r="B622" s="331" t="s">
        <v>612</v>
      </c>
      <c r="C622" s="2">
        <f>CB71</f>
        <v>-77766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613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7">
        <v>8640</v>
      </c>
      <c r="B623" s="340" t="s">
        <v>614</v>
      </c>
      <c r="C623" s="2">
        <f>BQ71</f>
        <v>0</v>
      </c>
      <c r="D623" s="2">
        <f>(D615/D612)*BQ76</f>
        <v>0</v>
      </c>
      <c r="E623" s="2">
        <f>SUM(C616:D623)</f>
        <v>123994544.45270754</v>
      </c>
      <c r="F623" s="2"/>
      <c r="G623" s="2"/>
      <c r="H623" s="2"/>
      <c r="I623" s="2"/>
      <c r="J623" s="2"/>
      <c r="K623" s="2"/>
      <c r="L623" s="2"/>
      <c r="M623" s="2"/>
      <c r="N623" s="322" t="s">
        <v>615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7">
        <v>8420</v>
      </c>
      <c r="B624" s="340" t="s">
        <v>139</v>
      </c>
      <c r="C624" s="2">
        <f>BD71</f>
        <v>141832.45000000001</v>
      </c>
      <c r="D624" s="2">
        <f>(D615/D612)*BD76</f>
        <v>727404.06324283627</v>
      </c>
      <c r="E624" s="2">
        <f>(E623/E612)*SUM(C624:D624)</f>
        <v>209386.21713199411</v>
      </c>
      <c r="F624" s="2">
        <f>SUM(C624:E624)</f>
        <v>1078622.7303748305</v>
      </c>
      <c r="G624" s="2"/>
      <c r="H624" s="2"/>
      <c r="I624" s="2"/>
      <c r="J624" s="2"/>
      <c r="K624" s="2"/>
      <c r="L624" s="2"/>
      <c r="M624" s="2"/>
      <c r="N624" s="322" t="s">
        <v>616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7">
        <v>8320</v>
      </c>
      <c r="B625" s="340" t="s">
        <v>135</v>
      </c>
      <c r="C625" s="2">
        <f>AY71</f>
        <v>6175473.3200000003</v>
      </c>
      <c r="D625" s="2">
        <f>(D615/D612)*AY76</f>
        <v>1860713.070390922</v>
      </c>
      <c r="E625" s="2">
        <f>(E623/E612)*SUM(C625:D625)</f>
        <v>1935798.4194360315</v>
      </c>
      <c r="F625" s="2">
        <f>(F624/F612)*AY64</f>
        <v>816.57043036033917</v>
      </c>
      <c r="G625" s="2">
        <f>SUM(C625:F625)</f>
        <v>9972801.3802573141</v>
      </c>
      <c r="H625" s="2"/>
      <c r="I625" s="2"/>
      <c r="J625" s="2"/>
      <c r="K625" s="2"/>
      <c r="L625" s="2"/>
      <c r="M625" s="2"/>
      <c r="N625" s="322" t="s">
        <v>617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7">
        <v>8650</v>
      </c>
      <c r="B626" s="340" t="s">
        <v>152</v>
      </c>
      <c r="C626" s="2">
        <f>BR71</f>
        <v>52947.71</v>
      </c>
      <c r="D626" s="2">
        <f>(D615/D612)*BR76</f>
        <v>271548.42722749105</v>
      </c>
      <c r="E626" s="2">
        <f>(E623/E612)*SUM(C626:D626)</f>
        <v>78166.319077564083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618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7">
        <v>8620</v>
      </c>
      <c r="B627" s="331" t="s">
        <v>619</v>
      </c>
      <c r="C627" s="2">
        <f>BO71</f>
        <v>484357.94</v>
      </c>
      <c r="D627" s="2">
        <f>(D615/D612)*BO76</f>
        <v>0</v>
      </c>
      <c r="E627" s="2">
        <f>(E623/E612)*SUM(C627:D627)</f>
        <v>116674.6624760257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620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7">
        <v>8330</v>
      </c>
      <c r="B628" s="340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1003695.0587810809</v>
      </c>
      <c r="I628" s="2"/>
      <c r="J628" s="2"/>
      <c r="K628" s="2"/>
      <c r="L628" s="2"/>
      <c r="M628" s="2"/>
      <c r="N628" s="322" t="s">
        <v>621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7">
        <v>8460</v>
      </c>
      <c r="B629" s="340" t="s">
        <v>141</v>
      </c>
      <c r="C629" s="2">
        <f>BF71</f>
        <v>9587249.7700000014</v>
      </c>
      <c r="D629" s="2">
        <f>(D615/D612)*BF76</f>
        <v>2041753.5354401274</v>
      </c>
      <c r="E629" s="2">
        <f>(E623/E612)*SUM(C629:D629)</f>
        <v>2801254.8645219156</v>
      </c>
      <c r="F629" s="2">
        <f>(F624/F612)*BF64</f>
        <v>6863.8977162522069</v>
      </c>
      <c r="G629" s="2">
        <f>(G625/G612)*BF77</f>
        <v>0</v>
      </c>
      <c r="H629" s="2">
        <f>(H628/H612)*BF60</f>
        <v>39548.594557179938</v>
      </c>
      <c r="I629" s="2">
        <f>SUM(C629:H629)</f>
        <v>14476670.662235474</v>
      </c>
      <c r="J629" s="2"/>
      <c r="K629" s="2"/>
      <c r="L629" s="2"/>
      <c r="M629" s="2"/>
      <c r="N629" s="322" t="s">
        <v>622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7">
        <v>8350</v>
      </c>
      <c r="B630" s="340" t="s">
        <v>623</v>
      </c>
      <c r="C630" s="2">
        <f>BA71</f>
        <v>0</v>
      </c>
      <c r="D630" s="2">
        <f>(D615/D612)*BA76</f>
        <v>0</v>
      </c>
      <c r="E630" s="2">
        <f>(E623/E612)*SUM(C630:D630)</f>
        <v>0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0</v>
      </c>
      <c r="K630" s="2"/>
      <c r="L630" s="2"/>
      <c r="M630" s="2"/>
      <c r="N630" s="322" t="s">
        <v>624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7">
        <v>8200</v>
      </c>
      <c r="B631" s="340" t="s">
        <v>625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626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7">
        <v>8360</v>
      </c>
      <c r="B632" s="340" t="s">
        <v>627</v>
      </c>
      <c r="C632" s="2">
        <f>BB71</f>
        <v>8527351.3800000008</v>
      </c>
      <c r="D632" s="2">
        <f>(D615/D612)*BB76</f>
        <v>0</v>
      </c>
      <c r="E632" s="2">
        <f>(E623/E612)*SUM(C632:D632)</f>
        <v>2054112.7994639089</v>
      </c>
      <c r="F632" s="2">
        <f>(F624/F612)*BB64</f>
        <v>146.1645277293147</v>
      </c>
      <c r="G632" s="2">
        <f>(G625/G612)*BB77</f>
        <v>0</v>
      </c>
      <c r="H632" s="2">
        <f>(H628/H612)*BB60</f>
        <v>19756.084685272006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2" t="s">
        <v>628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7">
        <v>8370</v>
      </c>
      <c r="B633" s="340" t="s">
        <v>629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630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7">
        <v>8490</v>
      </c>
      <c r="B634" s="340" t="s">
        <v>631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632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7">
        <v>8530</v>
      </c>
      <c r="B635" s="340" t="s">
        <v>633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634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7">
        <v>8480</v>
      </c>
      <c r="B636" s="340" t="s">
        <v>635</v>
      </c>
      <c r="C636" s="2">
        <f>BH71</f>
        <v>55977.02</v>
      </c>
      <c r="D636" s="2">
        <f>(D615/D612)*BH76</f>
        <v>287084.5734101439</v>
      </c>
      <c r="E636" s="2">
        <f>(E623/E612)*SUM(C636:D636)</f>
        <v>82638.462826925272</v>
      </c>
      <c r="F636" s="2">
        <f>(F624/F612)*BH64</f>
        <v>0</v>
      </c>
      <c r="G636" s="2">
        <f>(G625/G612)*BH77</f>
        <v>0</v>
      </c>
      <c r="H636" s="2">
        <f>(H628/H612)*BH60</f>
        <v>0</v>
      </c>
      <c r="I636" s="2">
        <f>(I629/I612)*BH78</f>
        <v>94277.88217358182</v>
      </c>
      <c r="J636" s="2">
        <f>(J630/J612)*BH79</f>
        <v>0</v>
      </c>
      <c r="K636" s="2"/>
      <c r="L636" s="2"/>
      <c r="M636" s="2"/>
      <c r="N636" s="322" t="s">
        <v>636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7">
        <v>8560</v>
      </c>
      <c r="B637" s="340" t="s">
        <v>147</v>
      </c>
      <c r="C637" s="2">
        <f>BL71</f>
        <v>86579.82</v>
      </c>
      <c r="D637" s="2">
        <f>(D615/D612)*BL76</f>
        <v>444034.57314830122</v>
      </c>
      <c r="E637" s="2">
        <f>(E623/E612)*SUM(C637:D637)</f>
        <v>127817.1577521765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145819.8839143652</v>
      </c>
      <c r="J637" s="2">
        <f>(J630/J612)*BL79</f>
        <v>0</v>
      </c>
      <c r="K637" s="2"/>
      <c r="L637" s="2"/>
      <c r="M637" s="2"/>
      <c r="N637" s="322" t="s">
        <v>637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7">
        <v>8590</v>
      </c>
      <c r="B638" s="340" t="s">
        <v>638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639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7">
        <v>8660</v>
      </c>
      <c r="B639" s="340" t="s">
        <v>640</v>
      </c>
      <c r="C639" s="2">
        <f>BS71</f>
        <v>238998.62999999998</v>
      </c>
      <c r="D639" s="2">
        <f>(D615/D612)*BS76</f>
        <v>159433.32905811837</v>
      </c>
      <c r="E639" s="2">
        <f>(E623/E612)*SUM(C639:D639)</f>
        <v>95976.364799073272</v>
      </c>
      <c r="F639" s="2">
        <f>(F624/F612)*BS64</f>
        <v>288.91437610694703</v>
      </c>
      <c r="G639" s="2">
        <f>(G625/G612)*BS77</f>
        <v>0</v>
      </c>
      <c r="H639" s="2">
        <f>(H628/H612)*BS60</f>
        <v>1216.51929191249</v>
      </c>
      <c r="I639" s="2">
        <f>(I629/I612)*BS78</f>
        <v>52357.521105841734</v>
      </c>
      <c r="J639" s="2">
        <f>(J630/J612)*BS79</f>
        <v>0</v>
      </c>
      <c r="K639" s="2"/>
      <c r="L639" s="2"/>
      <c r="M639" s="2"/>
      <c r="N639" s="322" t="s">
        <v>641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7">
        <v>8670</v>
      </c>
      <c r="B640" s="340" t="s">
        <v>642</v>
      </c>
      <c r="C640" s="2">
        <f>BT71</f>
        <v>920702.39999999991</v>
      </c>
      <c r="D640" s="2">
        <f>(D615/D612)*BT76</f>
        <v>130086.43615951306</v>
      </c>
      <c r="E640" s="2">
        <f>(E623/E612)*SUM(C640:D640)</f>
        <v>253119.48595802317</v>
      </c>
      <c r="F640" s="2">
        <f>(F624/F612)*BT64</f>
        <v>69.547272426111817</v>
      </c>
      <c r="G640" s="2">
        <f>(G625/G612)*BT77</f>
        <v>0</v>
      </c>
      <c r="H640" s="2">
        <f>(H628/H612)*BT60</f>
        <v>3017.3555661614655</v>
      </c>
      <c r="I640" s="2">
        <f>(I629/I612)*BT78</f>
        <v>42720.072189690138</v>
      </c>
      <c r="J640" s="2">
        <f>(J630/J612)*BT79</f>
        <v>0</v>
      </c>
      <c r="K640" s="2"/>
      <c r="L640" s="2"/>
      <c r="M640" s="2"/>
      <c r="N640" s="322" t="s">
        <v>643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7">
        <v>8680</v>
      </c>
      <c r="B641" s="340" t="s">
        <v>644</v>
      </c>
      <c r="C641" s="2">
        <f>BU71</f>
        <v>30598.2</v>
      </c>
      <c r="D641" s="2">
        <f>(D615/D612)*BU76</f>
        <v>156926.40291831727</v>
      </c>
      <c r="E641" s="2">
        <f>(E623/E612)*SUM(C641:D641)</f>
        <v>45171.902728476824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51534.252602004788</v>
      </c>
      <c r="J641" s="2">
        <f>(J630/J612)*BU79</f>
        <v>0</v>
      </c>
      <c r="K641" s="2"/>
      <c r="L641" s="2"/>
      <c r="M641" s="2"/>
      <c r="N641" s="322" t="s">
        <v>645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7">
        <v>8690</v>
      </c>
      <c r="B642" s="340" t="s">
        <v>646</v>
      </c>
      <c r="C642" s="2">
        <f>BV71</f>
        <v>246170.31</v>
      </c>
      <c r="D642" s="2">
        <f>(D615/D612)*BV76</f>
        <v>737440.26265718299</v>
      </c>
      <c r="E642" s="2">
        <f>(E623/E612)*SUM(C642:D642)</f>
        <v>236937.23607096681</v>
      </c>
      <c r="F642" s="2">
        <f>(F624/F612)*BV64</f>
        <v>0</v>
      </c>
      <c r="G642" s="2">
        <f>(G625/G612)*BV77</f>
        <v>0</v>
      </c>
      <c r="H642" s="2">
        <f>(H628/H612)*BV60</f>
        <v>0</v>
      </c>
      <c r="I642" s="2">
        <f>(I629/I612)*BV78</f>
        <v>242173.60538395462</v>
      </c>
      <c r="J642" s="2">
        <f>(J630/J612)*BV79</f>
        <v>0</v>
      </c>
      <c r="K642" s="2"/>
      <c r="L642" s="2"/>
      <c r="M642" s="2"/>
      <c r="N642" s="322" t="s">
        <v>647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7">
        <v>8700</v>
      </c>
      <c r="B643" s="340" t="s">
        <v>648</v>
      </c>
      <c r="C643" s="2">
        <f>BW71</f>
        <v>1086400.6299999999</v>
      </c>
      <c r="D643" s="2">
        <f>(D615/D612)*BW76</f>
        <v>161546.66024298835</v>
      </c>
      <c r="E643" s="2">
        <f>(E623/E612)*SUM(C643:D643)</f>
        <v>300612.04091538483</v>
      </c>
      <c r="F643" s="2">
        <f>(F624/F612)*BW64</f>
        <v>2117.0150219285147</v>
      </c>
      <c r="G643" s="2">
        <f>(G625/G612)*BW77</f>
        <v>0</v>
      </c>
      <c r="H643" s="2">
        <f>(H628/H612)*BW60</f>
        <v>2189.9753354898858</v>
      </c>
      <c r="I643" s="2">
        <f>(I629/I612)*BW78</f>
        <v>53051.533974851882</v>
      </c>
      <c r="J643" s="2">
        <f>(J630/J612)*BW79</f>
        <v>0</v>
      </c>
      <c r="K643" s="2"/>
      <c r="L643" s="2"/>
      <c r="M643" s="2"/>
      <c r="N643" s="322" t="s">
        <v>649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7">
        <v>8710</v>
      </c>
      <c r="B644" s="340" t="s">
        <v>650</v>
      </c>
      <c r="C644" s="2">
        <f>BX71</f>
        <v>-31446056.149999999</v>
      </c>
      <c r="D644" s="2">
        <f>(D615/D612)*BX76</f>
        <v>108136.67434434948</v>
      </c>
      <c r="E644" s="2">
        <f>(E623/E612)*SUM(C644:D644)</f>
        <v>-7548841.209298634</v>
      </c>
      <c r="F644" s="2">
        <f>(F624/F612)*BX64</f>
        <v>27686.663360833307</v>
      </c>
      <c r="G644" s="2">
        <f>(G625/G612)*BX77</f>
        <v>0</v>
      </c>
      <c r="H644" s="2">
        <f>(H628/H612)*BX60</f>
        <v>16503.120498707525</v>
      </c>
      <c r="I644" s="2">
        <f>(I629/I612)*BX78</f>
        <v>35511.823297849623</v>
      </c>
      <c r="J644" s="2">
        <f>(J630/J612)*BX79</f>
        <v>0</v>
      </c>
      <c r="K644" s="2">
        <f>SUM(C631:J644)</f>
        <v>-21630606.67226607</v>
      </c>
      <c r="L644" s="2"/>
      <c r="M644" s="2"/>
      <c r="N644" s="322" t="s">
        <v>651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7">
        <v>8720</v>
      </c>
      <c r="B645" s="340" t="s">
        <v>652</v>
      </c>
      <c r="C645" s="2">
        <f>BY71</f>
        <v>4412291.0100000007</v>
      </c>
      <c r="D645" s="2">
        <f>(D615/D612)*BY76</f>
        <v>420825.68502647546</v>
      </c>
      <c r="E645" s="2">
        <f>(E623/E612)*SUM(C645:D645)</f>
        <v>1164226.3139104501</v>
      </c>
      <c r="F645" s="2">
        <f>(F624/F612)*BY64</f>
        <v>73.022747255865681</v>
      </c>
      <c r="G645" s="2">
        <f>(G625/G612)*BY77</f>
        <v>0</v>
      </c>
      <c r="H645" s="2">
        <f>(H628/H612)*BY60</f>
        <v>13355.415269742733</v>
      </c>
      <c r="I645" s="2">
        <f>(I629/I612)*BY78</f>
        <v>138198.14097729934</v>
      </c>
      <c r="J645" s="2">
        <f>(J630/J612)*BY79</f>
        <v>0</v>
      </c>
      <c r="K645" s="2">
        <v>0</v>
      </c>
      <c r="L645" s="2"/>
      <c r="M645" s="2"/>
      <c r="N645" s="322" t="s">
        <v>653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7">
        <v>8730</v>
      </c>
      <c r="B646" s="340" t="s">
        <v>654</v>
      </c>
      <c r="C646" s="2">
        <f>BZ71</f>
        <v>5322511.4700000007</v>
      </c>
      <c r="D646" s="2">
        <f>(D615/D612)*BZ76</f>
        <v>0</v>
      </c>
      <c r="E646" s="2">
        <f>(E623/E612)*SUM(C646:D646)</f>
        <v>1282114.2754200033</v>
      </c>
      <c r="F646" s="2">
        <f>(F624/F612)*BZ64</f>
        <v>87.565163334951507</v>
      </c>
      <c r="G646" s="2">
        <f>(G625/G612)*BZ77</f>
        <v>0</v>
      </c>
      <c r="H646" s="2">
        <f>(H628/H612)*BZ60</f>
        <v>14707.30875084219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655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7">
        <v>8740</v>
      </c>
      <c r="B647" s="340" t="s">
        <v>656</v>
      </c>
      <c r="C647" s="2">
        <f>CA71</f>
        <v>179980.18</v>
      </c>
      <c r="D647" s="2">
        <f>(D615/D612)*CA76</f>
        <v>923049.07202741131</v>
      </c>
      <c r="E647" s="2">
        <f>(E623/E612)*SUM(C647:D647)</f>
        <v>265703.42933055107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303127.09115410596</v>
      </c>
      <c r="J647" s="2">
        <f>(J630/J612)*CA79</f>
        <v>0</v>
      </c>
      <c r="K647" s="2">
        <v>0</v>
      </c>
      <c r="L647" s="2">
        <f>SUM(C645:K647)</f>
        <v>14440249.979777474</v>
      </c>
      <c r="M647" s="2"/>
      <c r="N647" s="322" t="s">
        <v>657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7"/>
      <c r="B648" s="337"/>
      <c r="C648" s="2">
        <f>SUM(C614:C647)</f>
        <v>179082085.05999997</v>
      </c>
      <c r="D648" s="2"/>
      <c r="E648" s="2"/>
      <c r="F648" s="2"/>
      <c r="G648" s="2"/>
      <c r="H648" s="2"/>
      <c r="I648" s="2"/>
      <c r="J648" s="2"/>
      <c r="K648" s="2"/>
      <c r="L648" s="339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8" t="s">
        <v>658</v>
      </c>
      <c r="D666" s="2"/>
      <c r="E666" s="2"/>
      <c r="F666" s="2"/>
      <c r="G666" s="2"/>
      <c r="H666" s="2"/>
      <c r="I666" s="2"/>
      <c r="J666" s="2"/>
      <c r="K666" s="2"/>
      <c r="L666" s="2"/>
      <c r="M666" s="328" t="s">
        <v>659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8" t="s">
        <v>588</v>
      </c>
      <c r="D667" s="328" t="s">
        <v>589</v>
      </c>
      <c r="E667" s="331" t="s">
        <v>590</v>
      </c>
      <c r="F667" s="328" t="s">
        <v>591</v>
      </c>
      <c r="G667" s="328" t="s">
        <v>592</v>
      </c>
      <c r="H667" s="328" t="s">
        <v>593</v>
      </c>
      <c r="I667" s="328" t="s">
        <v>594</v>
      </c>
      <c r="J667" s="328" t="s">
        <v>595</v>
      </c>
      <c r="K667" s="328" t="s">
        <v>596</v>
      </c>
      <c r="L667" s="331" t="s">
        <v>597</v>
      </c>
      <c r="M667" s="328" t="s">
        <v>660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7">
        <v>6010</v>
      </c>
      <c r="B668" s="331" t="s">
        <v>281</v>
      </c>
      <c r="C668" s="2">
        <f>C71</f>
        <v>28688249.880000003</v>
      </c>
      <c r="D668" s="2">
        <f>(D615/D612)*C76</f>
        <v>4063919.8226674716</v>
      </c>
      <c r="E668" s="2">
        <f>(E623/E612)*SUM(C668:D668)</f>
        <v>7889513.1675063334</v>
      </c>
      <c r="F668" s="2">
        <f>(F624/F612)*C64</f>
        <v>21495.578084073066</v>
      </c>
      <c r="G668" s="2">
        <f>(G625/G612)*C77</f>
        <v>0</v>
      </c>
      <c r="H668" s="2">
        <f>(H628/H612)*C60</f>
        <v>64838.801638368634</v>
      </c>
      <c r="I668" s="2">
        <f>(I629/I612)*C78</f>
        <v>1334581.4776921398</v>
      </c>
      <c r="J668" s="2">
        <f>(J630/J612)*C79</f>
        <v>0</v>
      </c>
      <c r="K668" s="2">
        <f>(K644/K612)*C75</f>
        <v>-951210.43628319865</v>
      </c>
      <c r="L668" s="2">
        <f>(L647/L612)*C80</f>
        <v>2408110.2459343825</v>
      </c>
      <c r="M668" s="349">
        <f t="shared" ref="M668:M713" si="22">ROUND(SUM(D668:L668),2)</f>
        <v>14831248.66</v>
      </c>
      <c r="N668" s="331" t="s">
        <v>661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7">
        <v>6030</v>
      </c>
      <c r="B669" s="331" t="s">
        <v>282</v>
      </c>
      <c r="C669" s="2">
        <f>D71</f>
        <v>5683955.8099999987</v>
      </c>
      <c r="D669" s="2">
        <f>(D615/D612)*D76</f>
        <v>0</v>
      </c>
      <c r="E669" s="2">
        <f>(E623/E612)*SUM(C669:D669)</f>
        <v>1369180.8699582689</v>
      </c>
      <c r="F669" s="2">
        <f>(F624/F612)*D64</f>
        <v>2878.9754714256123</v>
      </c>
      <c r="G669" s="2">
        <f>(G625/G612)*D77</f>
        <v>0</v>
      </c>
      <c r="H669" s="2">
        <f>(H628/H612)*D60</f>
        <v>17174.687868597059</v>
      </c>
      <c r="I669" s="2">
        <f>(I629/I612)*D78</f>
        <v>0</v>
      </c>
      <c r="J669" s="2">
        <f>(J630/J612)*D79</f>
        <v>0</v>
      </c>
      <c r="K669" s="2">
        <f>(K644/K612)*D75</f>
        <v>-277888.12394035462</v>
      </c>
      <c r="L669" s="2">
        <f>(L647/L612)*D80</f>
        <v>528772.34427613509</v>
      </c>
      <c r="M669" s="349">
        <f t="shared" si="22"/>
        <v>1640118.75</v>
      </c>
      <c r="N669" s="331" t="s">
        <v>662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7">
        <v>6070</v>
      </c>
      <c r="B670" s="331" t="s">
        <v>663</v>
      </c>
      <c r="C670" s="2">
        <f>E71</f>
        <v>50455595.439999998</v>
      </c>
      <c r="D670" s="2">
        <f>(D615/D612)*E76</f>
        <v>12692368.249546003</v>
      </c>
      <c r="E670" s="2">
        <f>(E623/E612)*SUM(C670:D670)</f>
        <v>15211410.283737903</v>
      </c>
      <c r="F670" s="2">
        <f>(F624/F612)*E64</f>
        <v>23763.382516919526</v>
      </c>
      <c r="G670" s="2">
        <f>(G625/G612)*E77</f>
        <v>6591260.3535872614</v>
      </c>
      <c r="H670" s="2">
        <f>(H628/H612)*E60</f>
        <v>157916.41279628454</v>
      </c>
      <c r="I670" s="2">
        <f>(I629/I612)*E78</f>
        <v>4168143.1507114465</v>
      </c>
      <c r="J670" s="2">
        <f>(J630/J612)*E79</f>
        <v>0</v>
      </c>
      <c r="K670" s="2">
        <f>(K644/K612)*E75</f>
        <v>-1774184.7423560424</v>
      </c>
      <c r="L670" s="2">
        <f>(L647/L612)*E80</f>
        <v>4316379.5856014993</v>
      </c>
      <c r="M670" s="349">
        <f t="shared" si="22"/>
        <v>41387056.68</v>
      </c>
      <c r="N670" s="331" t="s">
        <v>664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7">
        <v>6100</v>
      </c>
      <c r="B671" s="331" t="s">
        <v>665</v>
      </c>
      <c r="C671" s="2">
        <f>F71</f>
        <v>16350872.098111998</v>
      </c>
      <c r="D671" s="2">
        <f>(D615/D612)*F76</f>
        <v>4205047.6827665148</v>
      </c>
      <c r="E671" s="2">
        <f>(E623/E612)*SUM(C671:D671)</f>
        <v>4951616.9845760362</v>
      </c>
      <c r="F671" s="2">
        <f>(F624/F612)*F64</f>
        <v>11415.879306096793</v>
      </c>
      <c r="G671" s="2">
        <f>(G625/G612)*F77</f>
        <v>0</v>
      </c>
      <c r="H671" s="2">
        <f>(H628/H612)*F60</f>
        <v>33721.586475170043</v>
      </c>
      <c r="I671" s="2">
        <f>(I629/I612)*F78</f>
        <v>1380927.5268991059</v>
      </c>
      <c r="J671" s="2">
        <f>(J630/J612)*F79</f>
        <v>0</v>
      </c>
      <c r="K671" s="2">
        <f>(K644/K612)*F75</f>
        <v>-439876.50519487599</v>
      </c>
      <c r="L671" s="2">
        <f>(L647/L612)*F80</f>
        <v>979445.45559361577</v>
      </c>
      <c r="M671" s="349">
        <f t="shared" si="22"/>
        <v>11122298.609999999</v>
      </c>
      <c r="N671" s="331" t="s">
        <v>666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7">
        <v>6120</v>
      </c>
      <c r="B672" s="331" t="s">
        <v>667</v>
      </c>
      <c r="C672" s="2">
        <f>G71</f>
        <v>2437059.0299999998</v>
      </c>
      <c r="D672" s="2">
        <f>(D615/D612)*G76</f>
        <v>1428362.6985545931</v>
      </c>
      <c r="E672" s="2">
        <f>(E623/E612)*SUM(C672:D672)</f>
        <v>931122.91192460468</v>
      </c>
      <c r="F672" s="2">
        <f>(F624/F612)*G64</f>
        <v>607.76944304394601</v>
      </c>
      <c r="G672" s="2">
        <f>(G625/G612)*G77</f>
        <v>293012.43010217341</v>
      </c>
      <c r="H672" s="2">
        <f>(H628/H612)*G60</f>
        <v>7522.7178393529302</v>
      </c>
      <c r="I672" s="2">
        <f>(I629/I612)*G78</f>
        <v>469070.86854535621</v>
      </c>
      <c r="J672" s="2">
        <f>(J630/J612)*G79</f>
        <v>0</v>
      </c>
      <c r="K672" s="2">
        <f>(K644/K612)*G75</f>
        <v>-72559.13003699042</v>
      </c>
      <c r="L672" s="2">
        <f>(L647/L612)*G80</f>
        <v>191955.33310613781</v>
      </c>
      <c r="M672" s="349">
        <f t="shared" si="22"/>
        <v>3249095.6</v>
      </c>
      <c r="N672" s="331" t="s">
        <v>668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7">
        <v>6140</v>
      </c>
      <c r="B673" s="331" t="s">
        <v>669</v>
      </c>
      <c r="C673" s="2">
        <f>H71</f>
        <v>157170.20000000001</v>
      </c>
      <c r="D673" s="2">
        <f>(D615/D612)*H76</f>
        <v>806065.47798865079</v>
      </c>
      <c r="E673" s="2">
        <f>(E623/E612)*SUM(C673:D673)</f>
        <v>232029.22535798958</v>
      </c>
      <c r="F673" s="2">
        <f>(F624/F612)*H64</f>
        <v>0</v>
      </c>
      <c r="G673" s="2">
        <f>(G625/G612)*H77</f>
        <v>27387.2897630853</v>
      </c>
      <c r="H673" s="2">
        <f>(H628/H612)*H60</f>
        <v>0</v>
      </c>
      <c r="I673" s="2">
        <f>(I629/I612)*H78</f>
        <v>264709.96074538899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349">
        <f t="shared" si="22"/>
        <v>1330191.95</v>
      </c>
      <c r="N673" s="331" t="s">
        <v>670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7">
        <v>6150</v>
      </c>
      <c r="B674" s="331" t="s">
        <v>671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349">
        <f t="shared" si="22"/>
        <v>0</v>
      </c>
      <c r="N674" s="331" t="s">
        <v>672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7">
        <v>6170</v>
      </c>
      <c r="B675" s="331" t="s">
        <v>99</v>
      </c>
      <c r="C675" s="2">
        <f>J71</f>
        <v>2757969.5818880014</v>
      </c>
      <c r="D675" s="2">
        <f>(D615/D612)*J76</f>
        <v>0</v>
      </c>
      <c r="E675" s="2">
        <f>(E623/E612)*SUM(C675:D675)</f>
        <v>664354.07270484359</v>
      </c>
      <c r="F675" s="2">
        <f>(F624/F612)*J64</f>
        <v>2027.2192644364068</v>
      </c>
      <c r="G675" s="2">
        <f>(G625/G612)*J77</f>
        <v>0</v>
      </c>
      <c r="H675" s="2">
        <f>(H628/H612)*J60</f>
        <v>5988.2421578610983</v>
      </c>
      <c r="I675" s="2">
        <f>(I629/I612)*J78</f>
        <v>0</v>
      </c>
      <c r="J675" s="2">
        <f>(J630/J612)*J79</f>
        <v>0</v>
      </c>
      <c r="K675" s="2">
        <f>(K644/K612)*J75</f>
        <v>-78112.784954530522</v>
      </c>
      <c r="L675" s="2">
        <f>(L647/L612)*J80</f>
        <v>173928.8444459695</v>
      </c>
      <c r="M675" s="349">
        <f t="shared" si="22"/>
        <v>768185.59</v>
      </c>
      <c r="N675" s="331" t="s">
        <v>673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7">
        <v>6200</v>
      </c>
      <c r="B676" s="331" t="s">
        <v>286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349">
        <f t="shared" si="22"/>
        <v>0</v>
      </c>
      <c r="N676" s="331" t="s">
        <v>674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7">
        <v>6210</v>
      </c>
      <c r="B677" s="331" t="s">
        <v>287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349">
        <f t="shared" si="22"/>
        <v>0</v>
      </c>
      <c r="N677" s="331" t="s">
        <v>675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7">
        <v>6330</v>
      </c>
      <c r="B678" s="331" t="s">
        <v>676</v>
      </c>
      <c r="C678" s="2">
        <f>M71</f>
        <v>4185003.7000000016</v>
      </c>
      <c r="D678" s="2">
        <f>(D615/D612)*M76</f>
        <v>0</v>
      </c>
      <c r="E678" s="2">
        <f>(E623/E612)*SUM(C678:D678)</f>
        <v>1008105.481162173</v>
      </c>
      <c r="F678" s="2">
        <f>(F624/F612)*M64</f>
        <v>1111.7230324396935</v>
      </c>
      <c r="G678" s="2">
        <f>(G625/G612)*M77</f>
        <v>0</v>
      </c>
      <c r="H678" s="2">
        <f>(H628/H612)*M60</f>
        <v>14676.491526077349</v>
      </c>
      <c r="I678" s="2">
        <f>(I629/I612)*M78</f>
        <v>0</v>
      </c>
      <c r="J678" s="2">
        <f>(J630/J612)*M79</f>
        <v>0</v>
      </c>
      <c r="K678" s="2">
        <f>(K644/K612)*M75</f>
        <v>-48219.739764930993</v>
      </c>
      <c r="L678" s="2">
        <f>(L647/L612)*M80</f>
        <v>267989.02958101546</v>
      </c>
      <c r="M678" s="349">
        <f t="shared" si="22"/>
        <v>1243662.99</v>
      </c>
      <c r="N678" s="331" t="s">
        <v>677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7">
        <v>6400</v>
      </c>
      <c r="B679" s="331" t="s">
        <v>678</v>
      </c>
      <c r="C679" s="2">
        <f>N71</f>
        <v>11614599.52</v>
      </c>
      <c r="D679" s="2">
        <f>(D615/D612)*N76</f>
        <v>0</v>
      </c>
      <c r="E679" s="2">
        <f>(E623/E612)*SUM(C679:D679)</f>
        <v>2797785.205689433</v>
      </c>
      <c r="F679" s="2">
        <f>(F624/F612)*N64</f>
        <v>8.3338008492342777</v>
      </c>
      <c r="G679" s="2">
        <f>(G625/G612)*N77</f>
        <v>0</v>
      </c>
      <c r="H679" s="2">
        <f>(H628/H612)*N60</f>
        <v>4158.0683437525759</v>
      </c>
      <c r="I679" s="2">
        <f>(I629/I612)*N78</f>
        <v>0</v>
      </c>
      <c r="J679" s="2">
        <f>(J630/J612)*N79</f>
        <v>0</v>
      </c>
      <c r="K679" s="2">
        <f>(K644/K612)*N75</f>
        <v>-53422.541573188711</v>
      </c>
      <c r="L679" s="2">
        <f>(L647/L612)*N80</f>
        <v>0</v>
      </c>
      <c r="M679" s="349">
        <f t="shared" si="22"/>
        <v>2748529.07</v>
      </c>
      <c r="N679" s="331" t="s">
        <v>679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7">
        <v>7010</v>
      </c>
      <c r="B680" s="331" t="s">
        <v>680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349">
        <f t="shared" si="22"/>
        <v>0</v>
      </c>
      <c r="N680" s="331" t="s">
        <v>681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7">
        <v>7020</v>
      </c>
      <c r="B681" s="331" t="s">
        <v>682</v>
      </c>
      <c r="C681" s="2">
        <f>P71</f>
        <v>46061198.600000009</v>
      </c>
      <c r="D681" s="2">
        <f>(D615/D612)*P76</f>
        <v>3961700.5228343969</v>
      </c>
      <c r="E681" s="2">
        <f>(E623/E612)*SUM(C681:D681)</f>
        <v>12049776.393113296</v>
      </c>
      <c r="F681" s="2">
        <f>(F624/F612)*P64</f>
        <v>285519.55061058654</v>
      </c>
      <c r="G681" s="2">
        <f>(G625/G612)*P77</f>
        <v>0</v>
      </c>
      <c r="H681" s="2">
        <f>(H628/H612)*P60</f>
        <v>42102.393694984275</v>
      </c>
      <c r="I681" s="2">
        <f>(I629/I612)*P78</f>
        <v>1301012.9059257957</v>
      </c>
      <c r="J681" s="2">
        <f>(J630/J612)*P79</f>
        <v>0</v>
      </c>
      <c r="K681" s="2">
        <f>(K644/K612)*P75</f>
        <v>-2551825.3445478682</v>
      </c>
      <c r="L681" s="2">
        <f>(L647/L612)*P80</f>
        <v>974972.88424959977</v>
      </c>
      <c r="M681" s="349">
        <f t="shared" si="22"/>
        <v>16063259.310000001</v>
      </c>
      <c r="N681" s="331" t="s">
        <v>683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7">
        <v>7030</v>
      </c>
      <c r="B682" s="331" t="s">
        <v>684</v>
      </c>
      <c r="C682" s="2">
        <f>Q71</f>
        <v>4007876.56</v>
      </c>
      <c r="D682" s="2">
        <f>(D615/D612)*Q76</f>
        <v>802059.68185261334</v>
      </c>
      <c r="E682" s="2">
        <f>(E623/E612)*SUM(C682:D682)</f>
        <v>1158642.4856571096</v>
      </c>
      <c r="F682" s="2">
        <f>(F624/F612)*Q64</f>
        <v>403.4338737544482</v>
      </c>
      <c r="G682" s="2">
        <f>(G625/G612)*Q77</f>
        <v>0</v>
      </c>
      <c r="H682" s="2">
        <f>(H628/H612)*Q60</f>
        <v>10897.769221356199</v>
      </c>
      <c r="I682" s="2">
        <f>(I629/I612)*Q78</f>
        <v>263394.46694633627</v>
      </c>
      <c r="J682" s="2">
        <f>(J630/J612)*Q79</f>
        <v>0</v>
      </c>
      <c r="K682" s="2">
        <f>(K644/K612)*Q75</f>
        <v>-121564.77970834821</v>
      </c>
      <c r="L682" s="2">
        <f>(L647/L612)*Q80</f>
        <v>343548.7396060077</v>
      </c>
      <c r="M682" s="349">
        <f t="shared" si="22"/>
        <v>2457381.7999999998</v>
      </c>
      <c r="N682" s="331" t="s">
        <v>685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7">
        <v>7040</v>
      </c>
      <c r="B683" s="331" t="s">
        <v>107</v>
      </c>
      <c r="C683" s="2">
        <f>R71</f>
        <v>3695194.8400000003</v>
      </c>
      <c r="D683" s="2">
        <f>(D615/D612)*R76</f>
        <v>95184.851870572878</v>
      </c>
      <c r="E683" s="2">
        <f>(E623/E612)*SUM(C683:D683)</f>
        <v>913046.39540952165</v>
      </c>
      <c r="F683" s="2">
        <f>(F624/F612)*R64</f>
        <v>7449.5409500131673</v>
      </c>
      <c r="G683" s="2">
        <f>(G625/G612)*R77</f>
        <v>0</v>
      </c>
      <c r="H683" s="2">
        <f>(H628/H612)*R60</f>
        <v>2996.4219609667334</v>
      </c>
      <c r="I683" s="2">
        <f>(I629/I612)*R78</f>
        <v>31258.476005059441</v>
      </c>
      <c r="J683" s="2">
        <f>(J630/J612)*R79</f>
        <v>0</v>
      </c>
      <c r="K683" s="2">
        <f>(K644/K612)*R75</f>
        <v>-621867.65424469707</v>
      </c>
      <c r="L683" s="2">
        <f>(L647/L612)*R80</f>
        <v>0</v>
      </c>
      <c r="M683" s="349">
        <f t="shared" si="22"/>
        <v>428068.03</v>
      </c>
      <c r="N683" s="331" t="s">
        <v>686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7">
        <v>7050</v>
      </c>
      <c r="B684" s="331" t="s">
        <v>687</v>
      </c>
      <c r="C684" s="2">
        <f>S71</f>
        <v>3741940.32</v>
      </c>
      <c r="D684" s="2">
        <f>(D615/D612)*S76</f>
        <v>1873679.0509566029</v>
      </c>
      <c r="E684" s="2">
        <f>(E623/E612)*SUM(C684:D684)</f>
        <v>1352719.6327166504</v>
      </c>
      <c r="F684" s="2">
        <f>(F624/F612)*S64</f>
        <v>5866.8855199791878</v>
      </c>
      <c r="G684" s="2">
        <f>(G625/G612)*S77</f>
        <v>0</v>
      </c>
      <c r="H684" s="2">
        <f>(H628/H612)*S60</f>
        <v>13137.099443304201</v>
      </c>
      <c r="I684" s="2">
        <f>(I629/I612)*S78</f>
        <v>615311.68567817425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349">
        <f t="shared" si="22"/>
        <v>3860714.35</v>
      </c>
      <c r="N684" s="331" t="s">
        <v>688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7">
        <v>7060</v>
      </c>
      <c r="B685" s="331" t="s">
        <v>689</v>
      </c>
      <c r="C685" s="2">
        <f>T71</f>
        <v>4623324.9499999993</v>
      </c>
      <c r="D685" s="2">
        <f>(D615/D612)*T76</f>
        <v>10279.718595095534</v>
      </c>
      <c r="E685" s="2">
        <f>(E623/E612)*SUM(C685:D685)</f>
        <v>1116166.8181916655</v>
      </c>
      <c r="F685" s="2">
        <f>(F624/F612)*T64</f>
        <v>5672.9337789944775</v>
      </c>
      <c r="G685" s="2">
        <f>(G625/G612)*T77</f>
        <v>0</v>
      </c>
      <c r="H685" s="2">
        <f>(H628/H612)*T60</f>
        <v>10768.591968205263</v>
      </c>
      <c r="I685" s="2">
        <f>(I629/I612)*T78</f>
        <v>3375.8348175031219</v>
      </c>
      <c r="J685" s="2">
        <f>(J630/J612)*T79</f>
        <v>0</v>
      </c>
      <c r="K685" s="2">
        <f>(K644/K612)*T75</f>
        <v>-199669.0414276706</v>
      </c>
      <c r="L685" s="2">
        <f>(L647/L612)*T80</f>
        <v>408978.95620263118</v>
      </c>
      <c r="M685" s="349">
        <f t="shared" si="22"/>
        <v>1355573.81</v>
      </c>
      <c r="N685" s="331" t="s">
        <v>690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7">
        <v>7070</v>
      </c>
      <c r="B686" s="331" t="s">
        <v>109</v>
      </c>
      <c r="C686" s="2">
        <f>U71</f>
        <v>17309218.949999999</v>
      </c>
      <c r="D686" s="2">
        <f>(D615/D612)*U76</f>
        <v>1525654.2745004806</v>
      </c>
      <c r="E686" s="2">
        <f>(E623/E612)*SUM(C686:D686)</f>
        <v>4537042.3291653432</v>
      </c>
      <c r="F686" s="2">
        <f>(F624/F612)*U64</f>
        <v>22717.927145825124</v>
      </c>
      <c r="G686" s="2">
        <f>(G625/G612)*U77</f>
        <v>0</v>
      </c>
      <c r="H686" s="2">
        <f>(H628/H612)*U60</f>
        <v>33330.066997781134</v>
      </c>
      <c r="I686" s="2">
        <f>(I629/I612)*U78</f>
        <v>501021.18766056775</v>
      </c>
      <c r="J686" s="2">
        <f>(J630/J612)*U79</f>
        <v>0</v>
      </c>
      <c r="K686" s="2">
        <f>(K644/K612)*U75</f>
        <v>-1485975.0796949407</v>
      </c>
      <c r="L686" s="2">
        <f>(L647/L612)*U80</f>
        <v>0</v>
      </c>
      <c r="M686" s="349">
        <f t="shared" si="22"/>
        <v>5133790.71</v>
      </c>
      <c r="N686" s="331" t="s">
        <v>691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7">
        <v>7110</v>
      </c>
      <c r="B687" s="331" t="s">
        <v>692</v>
      </c>
      <c r="C687" s="2">
        <f>V71</f>
        <v>989398.26</v>
      </c>
      <c r="D687" s="2">
        <f>(D615/D612)*V76</f>
        <v>57387.465850868473</v>
      </c>
      <c r="E687" s="2">
        <f>(E623/E612)*SUM(C687:D687)</f>
        <v>252155.19590402843</v>
      </c>
      <c r="F687" s="2">
        <f>(F624/F612)*V64</f>
        <v>170.70898044588145</v>
      </c>
      <c r="G687" s="2">
        <f>(G625/G612)*V77</f>
        <v>0</v>
      </c>
      <c r="H687" s="2">
        <f>(H628/H612)*V60</f>
        <v>4827.9928404427656</v>
      </c>
      <c r="I687" s="2">
        <f>(I629/I612)*V78</f>
        <v>18845.90550952069</v>
      </c>
      <c r="J687" s="2">
        <f>(J630/J612)*V79</f>
        <v>0</v>
      </c>
      <c r="K687" s="2">
        <f>(K644/K612)*V75</f>
        <v>-168268.11173922181</v>
      </c>
      <c r="L687" s="2">
        <f>(L647/L612)*V80</f>
        <v>0</v>
      </c>
      <c r="M687" s="349">
        <f t="shared" si="22"/>
        <v>165119.16</v>
      </c>
      <c r="N687" s="331" t="s">
        <v>693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7">
        <v>7120</v>
      </c>
      <c r="B688" s="331" t="s">
        <v>694</v>
      </c>
      <c r="C688" s="2">
        <f>W71</f>
        <v>1029968.1699999999</v>
      </c>
      <c r="D688" s="2">
        <f>(D615/D612)*W76</f>
        <v>188749.07415453487</v>
      </c>
      <c r="E688" s="2">
        <f>(E623/E612)*SUM(C688:D688)</f>
        <v>293570.95522258303</v>
      </c>
      <c r="F688" s="2">
        <f>(F624/F612)*W64</f>
        <v>1360.150177889584</v>
      </c>
      <c r="G688" s="2">
        <f>(G625/G612)*W77</f>
        <v>0</v>
      </c>
      <c r="H688" s="2">
        <f>(H628/H612)*W60</f>
        <v>2406.6881294835539</v>
      </c>
      <c r="I688" s="2">
        <f>(I629/I612)*W78</f>
        <v>61984.741158805598</v>
      </c>
      <c r="J688" s="2">
        <f>(J630/J612)*W79</f>
        <v>0</v>
      </c>
      <c r="K688" s="2">
        <f>(K644/K612)*W75</f>
        <v>-230333.25503577632</v>
      </c>
      <c r="L688" s="2">
        <f>(L647/L612)*W80</f>
        <v>49.940050523713019</v>
      </c>
      <c r="M688" s="349">
        <f t="shared" si="22"/>
        <v>317788.28999999998</v>
      </c>
      <c r="N688" s="331" t="s">
        <v>695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7">
        <v>7130</v>
      </c>
      <c r="B689" s="331" t="s">
        <v>696</v>
      </c>
      <c r="C689" s="2">
        <f>X71</f>
        <v>2468641.1399999997</v>
      </c>
      <c r="D689" s="2">
        <f>(D615/D612)*X76</f>
        <v>243844.816862543</v>
      </c>
      <c r="E689" s="2">
        <f>(E623/E612)*SUM(C689:D689)</f>
        <v>653397.74029077915</v>
      </c>
      <c r="F689" s="2">
        <f>(F624/F612)*X64</f>
        <v>4373.9306698537803</v>
      </c>
      <c r="G689" s="2">
        <f>(G625/G612)*X77</f>
        <v>0</v>
      </c>
      <c r="H689" s="2">
        <f>(H628/H612)*X60</f>
        <v>5788.106599222564</v>
      </c>
      <c r="I689" s="2">
        <f>(I629/I612)*X78</f>
        <v>80078.050310150036</v>
      </c>
      <c r="J689" s="2">
        <f>(J630/J612)*X79</f>
        <v>0</v>
      </c>
      <c r="K689" s="2">
        <f>(K644/K612)*X75</f>
        <v>-1239862.0746668268</v>
      </c>
      <c r="L689" s="2">
        <f>(L647/L612)*X80</f>
        <v>37580.910723254667</v>
      </c>
      <c r="M689" s="349">
        <f t="shared" si="22"/>
        <v>-214798.52</v>
      </c>
      <c r="N689" s="331" t="s">
        <v>697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7">
        <v>7140</v>
      </c>
      <c r="B690" s="331" t="s">
        <v>1247</v>
      </c>
      <c r="C690" s="2">
        <f>Y71</f>
        <v>44063708.549999997</v>
      </c>
      <c r="D690" s="2">
        <f>(D615/D612)*Y76</f>
        <v>1137461.1035671316</v>
      </c>
      <c r="E690" s="2">
        <f>(E623/E612)*SUM(C690:D690)</f>
        <v>10888293.093433175</v>
      </c>
      <c r="F690" s="2">
        <f>(F624/F612)*Y64</f>
        <v>255687.44207836324</v>
      </c>
      <c r="G690" s="2">
        <f>(G625/G612)*Y77</f>
        <v>0</v>
      </c>
      <c r="H690" s="2">
        <f>(H628/H612)*Y60</f>
        <v>46554.233001059765</v>
      </c>
      <c r="I690" s="2">
        <f>(I629/I612)*Y78</f>
        <v>373539.48568295036</v>
      </c>
      <c r="J690" s="2">
        <f>(J630/J612)*Y79</f>
        <v>0</v>
      </c>
      <c r="K690" s="2">
        <f>(K644/K612)*Y75</f>
        <v>-3816228.392294609</v>
      </c>
      <c r="L690" s="2">
        <f>(L647/L612)*Y80</f>
        <v>216211.67235008211</v>
      </c>
      <c r="M690" s="349">
        <f t="shared" si="22"/>
        <v>9101518.6400000006</v>
      </c>
      <c r="N690" s="331" t="s">
        <v>698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7">
        <v>7150</v>
      </c>
      <c r="B691" s="331" t="s">
        <v>699</v>
      </c>
      <c r="C691" s="2">
        <f>Z71</f>
        <v>1376732.6600000001</v>
      </c>
      <c r="D691" s="2">
        <f>(D615/D612)*Z76</f>
        <v>824000.94881263445</v>
      </c>
      <c r="E691" s="2">
        <f>(E623/E612)*SUM(C691:D691)</f>
        <v>530124.17017022602</v>
      </c>
      <c r="F691" s="2">
        <f>(F624/F612)*Z64</f>
        <v>271.19524873678557</v>
      </c>
      <c r="G691" s="2">
        <f>(G625/G612)*Z77</f>
        <v>0</v>
      </c>
      <c r="H691" s="2">
        <f>(H628/H612)*Z60</f>
        <v>2731.9018698165601</v>
      </c>
      <c r="I691" s="2">
        <f>(I629/I612)*Z78</f>
        <v>270599.92614821647</v>
      </c>
      <c r="J691" s="2">
        <f>(J630/J612)*Z79</f>
        <v>0</v>
      </c>
      <c r="K691" s="2">
        <f>(K644/K612)*Z75</f>
        <v>-191234.73296190871</v>
      </c>
      <c r="L691" s="2">
        <f>(L647/L612)*Z80</f>
        <v>0</v>
      </c>
      <c r="M691" s="349">
        <f t="shared" si="22"/>
        <v>1436493.41</v>
      </c>
      <c r="N691" s="331" t="s">
        <v>700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7">
        <v>7160</v>
      </c>
      <c r="B692" s="331" t="s">
        <v>701</v>
      </c>
      <c r="C692" s="2">
        <f>AA71</f>
        <v>1177178.23</v>
      </c>
      <c r="D692" s="2">
        <f>(D615/D612)*AA76</f>
        <v>265505.75360286504</v>
      </c>
      <c r="E692" s="2">
        <f>(E623/E612)*SUM(C692:D692)</f>
        <v>347521.22954035288</v>
      </c>
      <c r="F692" s="2">
        <f>(F624/F612)*AA64</f>
        <v>3417.896790041269</v>
      </c>
      <c r="G692" s="2">
        <f>(G625/G612)*AA77</f>
        <v>0</v>
      </c>
      <c r="H692" s="2">
        <f>(H628/H612)*AA60</f>
        <v>1316.2841221068884</v>
      </c>
      <c r="I692" s="2">
        <f>(I629/I612)*AA78</f>
        <v>87191.449743340665</v>
      </c>
      <c r="J692" s="2">
        <f>(J630/J612)*AA79</f>
        <v>0</v>
      </c>
      <c r="K692" s="2">
        <f>(K644/K612)*AA75</f>
        <v>-83293.61873299432</v>
      </c>
      <c r="L692" s="2">
        <f>(L647/L612)*AA80</f>
        <v>132.30903605536653</v>
      </c>
      <c r="M692" s="349">
        <f t="shared" si="22"/>
        <v>621791.30000000005</v>
      </c>
      <c r="N692" s="331" t="s">
        <v>702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7">
        <v>7170</v>
      </c>
      <c r="B693" s="331" t="s">
        <v>115</v>
      </c>
      <c r="C693" s="2">
        <f>AB71</f>
        <v>34834153.420000002</v>
      </c>
      <c r="D693" s="2">
        <f>(D615/D612)*AB76</f>
        <v>1264563.013953282</v>
      </c>
      <c r="E693" s="2">
        <f>(E623/E612)*SUM(C693:D693)</f>
        <v>8695646.7684813049</v>
      </c>
      <c r="F693" s="2">
        <f>(F624/F612)*AB64</f>
        <v>271729.90040274867</v>
      </c>
      <c r="G693" s="2">
        <f>(G625/G612)*AB77</f>
        <v>0</v>
      </c>
      <c r="H693" s="2">
        <f>(H628/H612)*AB60</f>
        <v>35493.093154665163</v>
      </c>
      <c r="I693" s="2">
        <f>(I629/I612)*AB78</f>
        <v>415279.446799925</v>
      </c>
      <c r="J693" s="2">
        <f>(J630/J612)*AB79</f>
        <v>0</v>
      </c>
      <c r="K693" s="2">
        <f>(K644/K612)*AB75</f>
        <v>-1357411.1646225159</v>
      </c>
      <c r="L693" s="2">
        <f>(L647/L612)*AB80</f>
        <v>0</v>
      </c>
      <c r="M693" s="349">
        <f t="shared" si="22"/>
        <v>9325301.0600000005</v>
      </c>
      <c r="N693" s="331" t="s">
        <v>703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7">
        <v>7180</v>
      </c>
      <c r="B694" s="331" t="s">
        <v>704</v>
      </c>
      <c r="C694" s="2">
        <f>AC71</f>
        <v>7501059.4200000009</v>
      </c>
      <c r="D694" s="2">
        <f>(D615/D612)*AC76</f>
        <v>159253.9932273344</v>
      </c>
      <c r="E694" s="2">
        <f>(E623/E612)*SUM(C694:D694)</f>
        <v>1845256.1796527414</v>
      </c>
      <c r="F694" s="2">
        <f>(F624/F612)*AC64</f>
        <v>8646.9607177699945</v>
      </c>
      <c r="G694" s="2">
        <f>(G625/G612)*AC77</f>
        <v>0</v>
      </c>
      <c r="H694" s="2">
        <f>(H628/H612)*AC60</f>
        <v>22253.949228342706</v>
      </c>
      <c r="I694" s="2">
        <f>(I629/I612)*AC78</f>
        <v>52298.62765112448</v>
      </c>
      <c r="J694" s="2">
        <f>(J630/J612)*AC79</f>
        <v>0</v>
      </c>
      <c r="K694" s="2">
        <f>(K644/K612)*AC75</f>
        <v>-564344.53536430583</v>
      </c>
      <c r="L694" s="2">
        <f>(L647/L612)*AC80</f>
        <v>0</v>
      </c>
      <c r="M694" s="349">
        <f t="shared" si="22"/>
        <v>1523365.18</v>
      </c>
      <c r="N694" s="331" t="s">
        <v>705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7">
        <v>7190</v>
      </c>
      <c r="B695" s="331" t="s">
        <v>117</v>
      </c>
      <c r="C695" s="2">
        <f>AD71</f>
        <v>1018259.66</v>
      </c>
      <c r="D695" s="2">
        <f>(D615/D612)*AD76</f>
        <v>29764.084673376419</v>
      </c>
      <c r="E695" s="2">
        <f>(E623/E612)*SUM(C695:D695)</f>
        <v>252453.41632394161</v>
      </c>
      <c r="F695" s="2">
        <f>(F624/F612)*AD64</f>
        <v>193.23911567216996</v>
      </c>
      <c r="G695" s="2">
        <f>(G625/G612)*AD77</f>
        <v>0</v>
      </c>
      <c r="H695" s="2">
        <f>(H628/H612)*AD60</f>
        <v>0</v>
      </c>
      <c r="I695" s="2">
        <f>(I629/I612)*AD78</f>
        <v>9774.4536897569942</v>
      </c>
      <c r="J695" s="2">
        <f>(J630/J612)*AD79</f>
        <v>0</v>
      </c>
      <c r="K695" s="2">
        <f>(K644/K612)*AD75</f>
        <v>-61280.753701943206</v>
      </c>
      <c r="L695" s="2">
        <f>(L647/L612)*AD80</f>
        <v>0</v>
      </c>
      <c r="M695" s="349">
        <f t="shared" si="22"/>
        <v>230904.44</v>
      </c>
      <c r="N695" s="331" t="s">
        <v>706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7">
        <v>7200</v>
      </c>
      <c r="B696" s="331" t="s">
        <v>707</v>
      </c>
      <c r="C696" s="2">
        <f>AE71</f>
        <v>8519567.1600000001</v>
      </c>
      <c r="D696" s="2">
        <f>(D615/D612)*AE76</f>
        <v>96304.28500378225</v>
      </c>
      <c r="E696" s="2">
        <f>(E623/E612)*SUM(C696:D696)</f>
        <v>2075435.9736162145</v>
      </c>
      <c r="F696" s="2">
        <f>(F624/F612)*AE64</f>
        <v>769.92760836126354</v>
      </c>
      <c r="G696" s="2">
        <f>(G625/G612)*AE77</f>
        <v>0</v>
      </c>
      <c r="H696" s="2">
        <f>(H628/H612)*AE60</f>
        <v>25416.721799313458</v>
      </c>
      <c r="I696" s="2">
        <f>(I629/I612)*AE78</f>
        <v>31626.095148715547</v>
      </c>
      <c r="J696" s="2">
        <f>(J630/J612)*AE79</f>
        <v>0</v>
      </c>
      <c r="K696" s="2">
        <f>(K644/K612)*AE75</f>
        <v>-352497.42743367492</v>
      </c>
      <c r="L696" s="2">
        <f>(L647/L612)*AE80</f>
        <v>17714.416567975561</v>
      </c>
      <c r="M696" s="349">
        <f t="shared" si="22"/>
        <v>1894769.99</v>
      </c>
      <c r="N696" s="331" t="s">
        <v>708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7">
        <v>7220</v>
      </c>
      <c r="B697" s="331" t="s">
        <v>709</v>
      </c>
      <c r="C697" s="2">
        <f>AF71</f>
        <v>2659687.8199999998</v>
      </c>
      <c r="D697" s="2">
        <f>(D615/D612)*AF76</f>
        <v>417972.35757142329</v>
      </c>
      <c r="E697" s="2">
        <f>(E623/E612)*SUM(C697:D697)</f>
        <v>741362.80791443435</v>
      </c>
      <c r="F697" s="2">
        <f>(F624/F612)*AF64</f>
        <v>330.84554855548174</v>
      </c>
      <c r="G697" s="2">
        <f>(G625/G612)*AF77</f>
        <v>45579.711349226978</v>
      </c>
      <c r="H697" s="2">
        <f>(H628/H612)*AF60</f>
        <v>4946.3312580649053</v>
      </c>
      <c r="I697" s="2">
        <f>(I629/I612)*AF78</f>
        <v>137261.11511619273</v>
      </c>
      <c r="J697" s="2">
        <f>(J630/J612)*AF79</f>
        <v>0</v>
      </c>
      <c r="K697" s="2">
        <f>(K644/K612)*AF75</f>
        <v>-42787.961049858444</v>
      </c>
      <c r="L697" s="2">
        <f>(L647/L612)*AF80</f>
        <v>47722.595034854523</v>
      </c>
      <c r="M697" s="349">
        <f t="shared" si="22"/>
        <v>1352387.8</v>
      </c>
      <c r="N697" s="331" t="s">
        <v>710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7">
        <v>7230</v>
      </c>
      <c r="B698" s="331" t="s">
        <v>711</v>
      </c>
      <c r="C698" s="2">
        <f>AG71</f>
        <v>30755434.540000003</v>
      </c>
      <c r="D698" s="2">
        <f>(D615/D612)*AG76</f>
        <v>1827337.7284092328</v>
      </c>
      <c r="E698" s="2">
        <f>(E623/E612)*SUM(C698:D698)</f>
        <v>7848707.8315467648</v>
      </c>
      <c r="F698" s="2">
        <f>(F624/F612)*AG64</f>
        <v>18076.695285817055</v>
      </c>
      <c r="G698" s="2">
        <f>(G625/G612)*AG77</f>
        <v>1977606.9912067633</v>
      </c>
      <c r="H698" s="2">
        <f>(H628/H612)*AG60</f>
        <v>65787.738783160486</v>
      </c>
      <c r="I698" s="2">
        <f>(I629/I612)*AG78</f>
        <v>600093.30701368512</v>
      </c>
      <c r="J698" s="2">
        <f>(J630/J612)*AG79</f>
        <v>0</v>
      </c>
      <c r="K698" s="2">
        <f>(K644/K612)*AG75</f>
        <v>-2594346.2068460523</v>
      </c>
      <c r="L698" s="2">
        <f>(L647/L612)*AG80</f>
        <v>1295063.9548674228</v>
      </c>
      <c r="M698" s="349">
        <f t="shared" si="22"/>
        <v>11038328.039999999</v>
      </c>
      <c r="N698" s="331" t="s">
        <v>712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7">
        <v>7240</v>
      </c>
      <c r="B699" s="331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349">
        <f t="shared" si="22"/>
        <v>0</v>
      </c>
      <c r="N699" s="331" t="s">
        <v>713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7">
        <v>7250</v>
      </c>
      <c r="B700" s="331" t="s">
        <v>714</v>
      </c>
      <c r="C700" s="2">
        <f>AI71</f>
        <v>9530467.2999999989</v>
      </c>
      <c r="D700" s="2">
        <f>(D615/D612)*AI76</f>
        <v>2083702.0740060839</v>
      </c>
      <c r="E700" s="2">
        <f>(E623/E612)*SUM(C700:D700)</f>
        <v>2797681.5898827929</v>
      </c>
      <c r="F700" s="2">
        <f>(F624/F612)*AI64</f>
        <v>10312.057865680283</v>
      </c>
      <c r="G700" s="2">
        <f>(G625/G612)*AI77</f>
        <v>1003937.538289467</v>
      </c>
      <c r="H700" s="2">
        <f>(H628/H612)*AI60</f>
        <v>21242.354410885557</v>
      </c>
      <c r="I700" s="2">
        <f>(I629/I612)*AI78</f>
        <v>684282.7403942016</v>
      </c>
      <c r="J700" s="2">
        <f>(J630/J612)*AI79</f>
        <v>0</v>
      </c>
      <c r="K700" s="2">
        <f>(K644/K612)*AI75</f>
        <v>-160277.01726230877</v>
      </c>
      <c r="L700" s="2">
        <f>(L647/L612)*AI80</f>
        <v>657412.20233351667</v>
      </c>
      <c r="M700" s="349">
        <f t="shared" si="22"/>
        <v>7098293.54</v>
      </c>
      <c r="N700" s="331" t="s">
        <v>715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7">
        <v>7260</v>
      </c>
      <c r="B701" s="331" t="s">
        <v>121</v>
      </c>
      <c r="C701" s="2">
        <f>AJ71</f>
        <v>59619010.170000002</v>
      </c>
      <c r="D701" s="2">
        <f>(D615/D612)*AJ76</f>
        <v>0</v>
      </c>
      <c r="E701" s="2">
        <f>(E623/E612)*SUM(C701:D701)</f>
        <v>14361337.585876044</v>
      </c>
      <c r="F701" s="2">
        <f>(F624/F612)*AJ64</f>
        <v>32909.781628531018</v>
      </c>
      <c r="G701" s="2">
        <f>(G625/G612)*AJ77</f>
        <v>0</v>
      </c>
      <c r="H701" s="2">
        <f>(H628/H612)*AJ60</f>
        <v>118281.87891611057</v>
      </c>
      <c r="I701" s="2">
        <f>(I629/I612)*AJ78</f>
        <v>0</v>
      </c>
      <c r="J701" s="2">
        <f>(J630/J612)*AJ79</f>
        <v>0</v>
      </c>
      <c r="K701" s="2">
        <f>(K644/K612)*AJ75</f>
        <v>-807176.47929128713</v>
      </c>
      <c r="L701" s="2">
        <f>(L647/L612)*AJ80</f>
        <v>175595.16108779874</v>
      </c>
      <c r="M701" s="349">
        <f t="shared" si="22"/>
        <v>13880947.93</v>
      </c>
      <c r="N701" s="331" t="s">
        <v>716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7">
        <v>7310</v>
      </c>
      <c r="B702" s="331" t="s">
        <v>717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349">
        <f t="shared" si="22"/>
        <v>0</v>
      </c>
      <c r="N702" s="331" t="s">
        <v>718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7">
        <v>7320</v>
      </c>
      <c r="B703" s="331" t="s">
        <v>719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349">
        <f t="shared" si="22"/>
        <v>0</v>
      </c>
      <c r="N703" s="331" t="s">
        <v>720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7">
        <v>7330</v>
      </c>
      <c r="B704" s="331" t="s">
        <v>721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349">
        <f t="shared" si="22"/>
        <v>0</v>
      </c>
      <c r="N704" s="331" t="s">
        <v>722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7">
        <v>7340</v>
      </c>
      <c r="B705" s="331" t="s">
        <v>723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349">
        <f t="shared" si="22"/>
        <v>0</v>
      </c>
      <c r="N705" s="331" t="s">
        <v>724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7">
        <v>7350</v>
      </c>
      <c r="B706" s="331" t="s">
        <v>725</v>
      </c>
      <c r="C706" s="2">
        <f>AO71</f>
        <v>168570.45</v>
      </c>
      <c r="D706" s="2">
        <f>(D615/D612)*AO76</f>
        <v>439939.10909687163</v>
      </c>
      <c r="E706" s="2">
        <f>(E623/E612)*SUM(C706:D706)</f>
        <v>146580.95089978853</v>
      </c>
      <c r="F706" s="2">
        <f>(F624/F612)*AO64</f>
        <v>814.43491541215781</v>
      </c>
      <c r="G706" s="2">
        <f>(G625/G612)*AO77</f>
        <v>0</v>
      </c>
      <c r="H706" s="2">
        <f>(H628/H612)*AO60</f>
        <v>0</v>
      </c>
      <c r="I706" s="2">
        <f>(I629/I612)*AO78</f>
        <v>144474.94338795383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349">
        <f t="shared" si="22"/>
        <v>731809.44</v>
      </c>
      <c r="N706" s="331" t="s">
        <v>726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7">
        <v>7380</v>
      </c>
      <c r="B707" s="331" t="s">
        <v>727</v>
      </c>
      <c r="C707" s="2">
        <f>AP71</f>
        <v>31040628.130000003</v>
      </c>
      <c r="D707" s="2">
        <f>(D615/D612)*AP76</f>
        <v>0</v>
      </c>
      <c r="E707" s="2">
        <f>(E623/E612)*SUM(C707:D707)</f>
        <v>7477228.1220610915</v>
      </c>
      <c r="F707" s="2">
        <f>(F624/F612)*AP64</f>
        <v>29890.219466927316</v>
      </c>
      <c r="G707" s="2">
        <f>(G625/G612)*AP77</f>
        <v>0</v>
      </c>
      <c r="H707" s="2">
        <f>(H628/H612)*AP60</f>
        <v>61594.261482302754</v>
      </c>
      <c r="I707" s="2">
        <f>(I629/I612)*AP78</f>
        <v>0</v>
      </c>
      <c r="J707" s="2">
        <f>(J630/J612)*AP79</f>
        <v>0</v>
      </c>
      <c r="K707" s="2">
        <f>(K644/K612)*AP75</f>
        <v>-744216.17024139187</v>
      </c>
      <c r="L707" s="2">
        <f>(L647/L612)*AP80</f>
        <v>276880.84739473998</v>
      </c>
      <c r="M707" s="349">
        <f t="shared" si="22"/>
        <v>7101377.2800000003</v>
      </c>
      <c r="N707" s="331" t="s">
        <v>728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7">
        <v>7390</v>
      </c>
      <c r="B708" s="331" t="s">
        <v>729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349">
        <f t="shared" si="22"/>
        <v>0</v>
      </c>
      <c r="N708" s="331" t="s">
        <v>730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7">
        <v>7400</v>
      </c>
      <c r="B709" s="331" t="s">
        <v>731</v>
      </c>
      <c r="C709" s="2">
        <f>AR71</f>
        <v>20548876.460000001</v>
      </c>
      <c r="D709" s="2">
        <f>(D615/D612)*AR76</f>
        <v>0</v>
      </c>
      <c r="E709" s="2">
        <f>(E623/E612)*SUM(C709:D709)</f>
        <v>4949920.3527706182</v>
      </c>
      <c r="F709" s="2">
        <f>(F624/F612)*AR64</f>
        <v>10342.141199622314</v>
      </c>
      <c r="G709" s="2">
        <f>(G625/G612)*AR77</f>
        <v>0</v>
      </c>
      <c r="H709" s="2">
        <f>(H628/H612)*AR60</f>
        <v>53471.106645021326</v>
      </c>
      <c r="I709" s="2">
        <f>(I629/I612)*AR78</f>
        <v>0</v>
      </c>
      <c r="J709" s="2">
        <f>(J630/J612)*AR79</f>
        <v>0</v>
      </c>
      <c r="K709" s="2">
        <f>(K644/K612)*AR75</f>
        <v>-504863.73287162324</v>
      </c>
      <c r="L709" s="2">
        <f>(L647/L612)*AR80</f>
        <v>1099592.9089740035</v>
      </c>
      <c r="M709" s="349">
        <f t="shared" si="22"/>
        <v>5608462.7800000003</v>
      </c>
      <c r="N709" s="331" t="s">
        <v>732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7">
        <v>7410</v>
      </c>
      <c r="B710" s="331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349">
        <f t="shared" si="22"/>
        <v>0</v>
      </c>
      <c r="N710" s="331" t="s">
        <v>733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7">
        <v>7420</v>
      </c>
      <c r="B711" s="331" t="s">
        <v>734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349">
        <f t="shared" si="22"/>
        <v>0</v>
      </c>
      <c r="N711" s="331" t="s">
        <v>735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7">
        <v>7430</v>
      </c>
      <c r="B712" s="331" t="s">
        <v>736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349">
        <f t="shared" si="22"/>
        <v>0</v>
      </c>
      <c r="N712" s="331" t="s">
        <v>737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7">
        <v>7490</v>
      </c>
      <c r="B713" s="331" t="s">
        <v>738</v>
      </c>
      <c r="C713" s="2">
        <f>AV71</f>
        <v>587256.79999999993</v>
      </c>
      <c r="D713" s="2">
        <f>(D615/D612)*AV76</f>
        <v>54083.911073269133</v>
      </c>
      <c r="E713" s="2">
        <f>(E623/E612)*SUM(C713:D713)</f>
        <v>154489.48972862502</v>
      </c>
      <c r="F713" s="2">
        <f>(F624/F612)*AV64</f>
        <v>236.70925973712943</v>
      </c>
      <c r="G713" s="2">
        <f>(G625/G612)*AV77</f>
        <v>34017.065959336498</v>
      </c>
      <c r="H713" s="2">
        <f>(H628/H612)*AV60</f>
        <v>2058.6906537110608</v>
      </c>
      <c r="I713" s="2">
        <f>(I629/I612)*AV78</f>
        <v>17761.026080518674</v>
      </c>
      <c r="J713" s="2">
        <f>(J630/J612)*AV79</f>
        <v>0</v>
      </c>
      <c r="K713" s="2">
        <f>(K644/K612)*AV75</f>
        <v>-35809.134422133691</v>
      </c>
      <c r="L713" s="2">
        <f>(L647/L612)*AV80</f>
        <v>22211.642760260682</v>
      </c>
      <c r="M713" s="349">
        <f t="shared" si="22"/>
        <v>249049.4</v>
      </c>
      <c r="N713" s="322" t="s">
        <v>739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638739912.88</v>
      </c>
      <c r="D715" s="2">
        <f>SUM(D616:D647)+SUM(D668:D713)</f>
        <v>50238254.879999958</v>
      </c>
      <c r="E715" s="2">
        <f>SUM(E624:E647)+SUM(E668:E713)</f>
        <v>123994544.45270753</v>
      </c>
      <c r="F715" s="2">
        <f>SUM(F625:F648)+SUM(F668:F713)</f>
        <v>1078622.7303748301</v>
      </c>
      <c r="G715" s="2">
        <f>SUM(G626:G647)+SUM(G668:G713)</f>
        <v>9972801.3802573122</v>
      </c>
      <c r="H715" s="2">
        <f>SUM(H629:H647)+SUM(H668:H713)</f>
        <v>1003695.0587810805</v>
      </c>
      <c r="I715" s="2">
        <f>SUM(I630:I647)+SUM(I668:I713)</f>
        <v>14476670.662235476</v>
      </c>
      <c r="J715" s="2">
        <f>SUM(J631:J647)+SUM(J668:J713)</f>
        <v>0</v>
      </c>
      <c r="K715" s="2">
        <f>SUM(K668:K713)</f>
        <v>-21630606.672266066</v>
      </c>
      <c r="L715" s="2">
        <f>SUM(L668:L713)</f>
        <v>14440249.979777483</v>
      </c>
      <c r="M715" s="2">
        <f>SUM(M668:M713)</f>
        <v>179082085.06999999</v>
      </c>
      <c r="N715" s="331" t="s">
        <v>740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638739912.87999988</v>
      </c>
      <c r="D716" s="2">
        <f>D615</f>
        <v>50238254.879999995</v>
      </c>
      <c r="E716" s="2">
        <f>E623</f>
        <v>123994544.45270754</v>
      </c>
      <c r="F716" s="2">
        <f>F624</f>
        <v>1078622.7303748305</v>
      </c>
      <c r="G716" s="2">
        <f>G625</f>
        <v>9972801.3802573141</v>
      </c>
      <c r="H716" s="2">
        <f>H628</f>
        <v>1003695.0587810809</v>
      </c>
      <c r="I716" s="2">
        <f>I629</f>
        <v>14476670.662235474</v>
      </c>
      <c r="J716" s="2">
        <f>J630</f>
        <v>0</v>
      </c>
      <c r="K716" s="2">
        <f>K644</f>
        <v>-21630606.67226607</v>
      </c>
      <c r="L716" s="2">
        <f>L647</f>
        <v>14440249.979777474</v>
      </c>
      <c r="M716" s="2">
        <f>C648</f>
        <v>179082085.05999997</v>
      </c>
      <c r="N716" s="331" t="s">
        <v>741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742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743</v>
      </c>
      <c r="B720" s="203" t="s">
        <v>744</v>
      </c>
      <c r="C720" s="203" t="s">
        <v>745</v>
      </c>
      <c r="D720" s="203" t="s">
        <v>746</v>
      </c>
      <c r="E720" s="203" t="s">
        <v>747</v>
      </c>
      <c r="F720" s="203" t="s">
        <v>748</v>
      </c>
      <c r="G720" s="203" t="s">
        <v>749</v>
      </c>
      <c r="H720" s="203" t="s">
        <v>750</v>
      </c>
      <c r="I720" s="203" t="s">
        <v>751</v>
      </c>
      <c r="J720" s="203" t="s">
        <v>752</v>
      </c>
      <c r="K720" s="203" t="s">
        <v>753</v>
      </c>
      <c r="L720" s="203" t="s">
        <v>754</v>
      </c>
      <c r="M720" s="203" t="s">
        <v>755</v>
      </c>
      <c r="N720" s="203" t="s">
        <v>756</v>
      </c>
      <c r="O720" s="203" t="s">
        <v>757</v>
      </c>
      <c r="P720" s="203" t="s">
        <v>758</v>
      </c>
      <c r="Q720" s="203" t="s">
        <v>759</v>
      </c>
      <c r="R720" s="203" t="s">
        <v>760</v>
      </c>
      <c r="S720" s="203" t="s">
        <v>761</v>
      </c>
      <c r="T720" s="203" t="s">
        <v>762</v>
      </c>
      <c r="U720" s="203" t="s">
        <v>763</v>
      </c>
      <c r="V720" s="203" t="s">
        <v>764</v>
      </c>
      <c r="W720" s="203" t="s">
        <v>765</v>
      </c>
      <c r="X720" s="203" t="s">
        <v>766</v>
      </c>
      <c r="Y720" s="203" t="s">
        <v>767</v>
      </c>
      <c r="Z720" s="203" t="s">
        <v>768</v>
      </c>
      <c r="AA720" s="203" t="s">
        <v>769</v>
      </c>
      <c r="AB720" s="203" t="s">
        <v>770</v>
      </c>
      <c r="AC720" s="203" t="s">
        <v>771</v>
      </c>
      <c r="AD720" s="203" t="s">
        <v>772</v>
      </c>
      <c r="AE720" s="203" t="s">
        <v>773</v>
      </c>
      <c r="AF720" s="203" t="s">
        <v>774</v>
      </c>
      <c r="AG720" s="203" t="s">
        <v>775</v>
      </c>
      <c r="AH720" s="203" t="s">
        <v>776</v>
      </c>
      <c r="AI720" s="203" t="s">
        <v>777</v>
      </c>
      <c r="AJ720" s="203" t="s">
        <v>778</v>
      </c>
      <c r="AK720" s="203" t="s">
        <v>779</v>
      </c>
      <c r="AL720" s="203" t="s">
        <v>780</v>
      </c>
      <c r="AM720" s="203" t="s">
        <v>781</v>
      </c>
      <c r="AN720" s="203" t="s">
        <v>782</v>
      </c>
      <c r="AO720" s="203" t="s">
        <v>783</v>
      </c>
      <c r="AP720" s="203" t="s">
        <v>784</v>
      </c>
      <c r="AQ720" s="203" t="s">
        <v>785</v>
      </c>
      <c r="AR720" s="203" t="s">
        <v>786</v>
      </c>
      <c r="AS720" s="203" t="s">
        <v>787</v>
      </c>
      <c r="AT720" s="203" t="s">
        <v>788</v>
      </c>
      <c r="AU720" s="203" t="s">
        <v>789</v>
      </c>
      <c r="AV720" s="203" t="s">
        <v>790</v>
      </c>
      <c r="AW720" s="203" t="s">
        <v>791</v>
      </c>
      <c r="AX720" s="203" t="s">
        <v>792</v>
      </c>
      <c r="AY720" s="203" t="s">
        <v>793</v>
      </c>
      <c r="AZ720" s="203" t="s">
        <v>794</v>
      </c>
      <c r="BA720" s="203" t="s">
        <v>795</v>
      </c>
      <c r="BB720" s="203" t="s">
        <v>796</v>
      </c>
      <c r="BC720" s="203" t="s">
        <v>797</v>
      </c>
      <c r="BD720" s="203" t="s">
        <v>798</v>
      </c>
      <c r="BE720" s="203" t="s">
        <v>799</v>
      </c>
      <c r="BF720" s="203" t="s">
        <v>800</v>
      </c>
      <c r="BG720" s="203" t="s">
        <v>801</v>
      </c>
      <c r="BH720" s="203" t="s">
        <v>802</v>
      </c>
      <c r="BI720" s="203" t="s">
        <v>803</v>
      </c>
      <c r="BJ720" s="203" t="s">
        <v>804</v>
      </c>
      <c r="BK720" s="203" t="s">
        <v>805</v>
      </c>
      <c r="BL720" s="203" t="s">
        <v>806</v>
      </c>
      <c r="BM720" s="203" t="s">
        <v>807</v>
      </c>
      <c r="BN720" s="203" t="s">
        <v>808</v>
      </c>
      <c r="BO720" s="203" t="s">
        <v>809</v>
      </c>
      <c r="BP720" s="203" t="s">
        <v>810</v>
      </c>
      <c r="BQ720" s="203" t="s">
        <v>811</v>
      </c>
      <c r="BR720" s="203" t="s">
        <v>812</v>
      </c>
      <c r="BS720" s="203" t="s">
        <v>813</v>
      </c>
      <c r="BT720" s="203" t="s">
        <v>814</v>
      </c>
      <c r="BU720" s="203" t="s">
        <v>815</v>
      </c>
      <c r="BV720" s="203" t="s">
        <v>816</v>
      </c>
      <c r="BW720" s="203" t="s">
        <v>817</v>
      </c>
      <c r="BX720" s="203" t="s">
        <v>818</v>
      </c>
      <c r="BY720" s="203" t="s">
        <v>819</v>
      </c>
      <c r="BZ720" s="283" t="s">
        <v>820</v>
      </c>
      <c r="CA720" s="203" t="s">
        <v>821</v>
      </c>
      <c r="CB720" s="203" t="s">
        <v>822</v>
      </c>
      <c r="CC720" s="203" t="s">
        <v>823</v>
      </c>
    </row>
    <row r="721" spans="1:84" ht="12.65" customHeight="1" x14ac:dyDescent="0.35">
      <c r="A721" s="284" t="str">
        <f>RIGHT(C84,3)&amp;"*"&amp;RIGHT(C83,4)&amp;"*"&amp;"A"</f>
        <v>ter*170*A</v>
      </c>
      <c r="B721" s="350">
        <f>ROUND(C166,2)</f>
        <v>336593.52</v>
      </c>
      <c r="C721" s="350">
        <f>ROUND(C167,2)</f>
        <v>1472274.99</v>
      </c>
      <c r="D721" s="350">
        <f>ROUND(C168,2)</f>
        <v>30128788.260000002</v>
      </c>
      <c r="E721" s="350">
        <f>ROUND(C169,2)</f>
        <v>212306.41</v>
      </c>
      <c r="F721" s="350">
        <f>ROUND(C170,2)</f>
        <v>17721119.190000001</v>
      </c>
      <c r="G721" s="350">
        <f>ROUND(C171,2)</f>
        <v>1828386.39</v>
      </c>
      <c r="H721" s="350">
        <f>ROUND(C172+C173,2)</f>
        <v>77324.429999999993</v>
      </c>
      <c r="I721" s="350">
        <f>ROUND(C176,2)</f>
        <v>2582545.9900000002</v>
      </c>
      <c r="J721" s="350">
        <f>ROUND(C177,2)</f>
        <v>0</v>
      </c>
      <c r="K721" s="350">
        <f>ROUND(C180,2)</f>
        <v>1284267.8400000001</v>
      </c>
      <c r="L721" s="350">
        <f>ROUND(C181,2)</f>
        <v>0</v>
      </c>
      <c r="M721" s="350">
        <f>ROUND(C184,2)</f>
        <v>18401698.829999998</v>
      </c>
      <c r="N721" s="350">
        <f>ROUND(C185,2)</f>
        <v>0</v>
      </c>
      <c r="O721" s="350">
        <f>ROUND(C186,2)</f>
        <v>0</v>
      </c>
      <c r="P721" s="350">
        <f>ROUND(C189,2)</f>
        <v>697014.82</v>
      </c>
      <c r="Q721" s="350">
        <f>ROUND(C190,2)</f>
        <v>0</v>
      </c>
      <c r="R721" s="350">
        <f>ROUND(B196,2)</f>
        <v>26747734</v>
      </c>
      <c r="S721" s="350">
        <f>ROUND(C196,2)</f>
        <v>885355.93</v>
      </c>
      <c r="T721" s="350">
        <f>ROUND(D196,2)</f>
        <v>0</v>
      </c>
      <c r="U721" s="350">
        <f>ROUND(B197,2)</f>
        <v>1482077363</v>
      </c>
      <c r="V721" s="350">
        <f>ROUND(C197,2)</f>
        <v>27043814</v>
      </c>
      <c r="W721" s="350">
        <f>ROUND(D197,2)</f>
        <v>12524</v>
      </c>
      <c r="X721" s="350">
        <f>ROUND(B198,2)</f>
        <v>0</v>
      </c>
      <c r="Y721" s="350">
        <f>ROUND(C198,2)</f>
        <v>0</v>
      </c>
      <c r="Z721" s="350">
        <f>ROUND(D198,2)</f>
        <v>0</v>
      </c>
      <c r="AA721" s="350">
        <f>ROUND(B199,2)</f>
        <v>239837880</v>
      </c>
      <c r="AB721" s="350">
        <f>ROUND(C199,2)</f>
        <v>34433347</v>
      </c>
      <c r="AC721" s="350">
        <f>ROUND(D199,2)</f>
        <v>0</v>
      </c>
      <c r="AD721" s="350">
        <f>ROUND(B200,2)</f>
        <v>930731617</v>
      </c>
      <c r="AE721" s="350">
        <f>ROUND(C200,2)</f>
        <v>111289292</v>
      </c>
      <c r="AF721" s="350">
        <f>ROUND(D200,2)</f>
        <v>38308651</v>
      </c>
      <c r="AG721" s="350">
        <f>ROUND(B201,2)</f>
        <v>0</v>
      </c>
      <c r="AH721" s="350">
        <f>ROUND(C201,2)</f>
        <v>0</v>
      </c>
      <c r="AI721" s="350">
        <f>ROUND(D201,2)</f>
        <v>0</v>
      </c>
      <c r="AJ721" s="350">
        <f>ROUND(B202,2)</f>
        <v>57735524</v>
      </c>
      <c r="AK721" s="350">
        <f>ROUND(C202,2)</f>
        <v>9723131.6400000006</v>
      </c>
      <c r="AL721" s="350">
        <f>ROUND(D202,2)</f>
        <v>0</v>
      </c>
      <c r="AM721" s="350">
        <f>ROUND(B203,2)</f>
        <v>151440475</v>
      </c>
      <c r="AN721" s="350">
        <f>ROUND(C203,2)</f>
        <v>-57880354</v>
      </c>
      <c r="AO721" s="350">
        <f>ROUND(D203,2)</f>
        <v>0</v>
      </c>
      <c r="AP721" s="350">
        <f>ROUND(B204,2)</f>
        <v>3004174248</v>
      </c>
      <c r="AQ721" s="350">
        <f>ROUND(C204,2)</f>
        <v>135098916.56999999</v>
      </c>
      <c r="AR721" s="350">
        <f>ROUND(D204,2)</f>
        <v>38321175</v>
      </c>
      <c r="AS721" s="282"/>
      <c r="AT721" s="282"/>
      <c r="AU721" s="282"/>
      <c r="AV721" s="350">
        <f>ROUND(B210,2)</f>
        <v>869802365</v>
      </c>
      <c r="AW721" s="350">
        <f>ROUND(C210,2)</f>
        <v>42231544</v>
      </c>
      <c r="AX721" s="350">
        <f>ROUND(D210,2)</f>
        <v>0</v>
      </c>
      <c r="AY721" s="350">
        <f>ROUND(B211,2)</f>
        <v>0</v>
      </c>
      <c r="AZ721" s="350">
        <f>ROUND(C211,2)</f>
        <v>0</v>
      </c>
      <c r="BA721" s="350">
        <f>ROUND(D211,2)</f>
        <v>0</v>
      </c>
      <c r="BB721" s="350">
        <f>ROUND(B212,2)</f>
        <v>149665328</v>
      </c>
      <c r="BC721" s="350">
        <f>ROUND(C212,2)</f>
        <v>10798350</v>
      </c>
      <c r="BD721" s="350">
        <f>ROUND(D212,2)</f>
        <v>0</v>
      </c>
      <c r="BE721" s="350">
        <f>ROUND(B213,2)</f>
        <v>664166372</v>
      </c>
      <c r="BF721" s="350">
        <f>ROUND(C213,2)</f>
        <v>82097178</v>
      </c>
      <c r="BG721" s="350">
        <f>ROUND(D213,2)</f>
        <v>36994530</v>
      </c>
      <c r="BH721" s="350">
        <f>ROUND(B214,2)</f>
        <v>0</v>
      </c>
      <c r="BI721" s="350">
        <f>ROUND(C214,2)</f>
        <v>0</v>
      </c>
      <c r="BJ721" s="350">
        <f>ROUND(D214,2)</f>
        <v>0</v>
      </c>
      <c r="BK721" s="350">
        <f>ROUND(B215,2)</f>
        <v>36334204</v>
      </c>
      <c r="BL721" s="350">
        <f>ROUND(C215,2)</f>
        <v>2783145</v>
      </c>
      <c r="BM721" s="350">
        <f>ROUND(D215,2)</f>
        <v>0</v>
      </c>
      <c r="BN721" s="350">
        <f>ROUND(B216,2)</f>
        <v>0</v>
      </c>
      <c r="BO721" s="350">
        <f>ROUND(C216,2)</f>
        <v>0</v>
      </c>
      <c r="BP721" s="350">
        <f>ROUND(D216,2)</f>
        <v>0</v>
      </c>
      <c r="BQ721" s="350">
        <f>ROUND(B217,2)</f>
        <v>1739782315</v>
      </c>
      <c r="BR721" s="350">
        <f>ROUND(C217,2)</f>
        <v>138927825</v>
      </c>
      <c r="BS721" s="350">
        <f>ROUND(D217,2)</f>
        <v>36994530</v>
      </c>
      <c r="BT721" s="350">
        <f>ROUND(C222,2)</f>
        <v>0</v>
      </c>
      <c r="BU721" s="350">
        <f>ROUND(C223,2)</f>
        <v>783575280.59000003</v>
      </c>
      <c r="BV721" s="350">
        <f>ROUND(C224,2)</f>
        <v>302541315.23000002</v>
      </c>
      <c r="BW721" s="350">
        <f>ROUND(C225,2)</f>
        <v>9935509.4499999993</v>
      </c>
      <c r="BX721" s="350">
        <f>ROUND(C226,2)</f>
        <v>34904082.75</v>
      </c>
      <c r="BY721" s="350">
        <f>ROUND(C227,2)</f>
        <v>236762445.47</v>
      </c>
      <c r="BZ721" s="350">
        <f>ROUND(C230,2)</f>
        <v>0</v>
      </c>
      <c r="CA721" s="350">
        <f>ROUND(C232,2)</f>
        <v>0</v>
      </c>
      <c r="CB721" s="350">
        <f>ROUND(C233,2)</f>
        <v>27091632</v>
      </c>
      <c r="CC721" s="350">
        <f>ROUND(C237+C238,2)</f>
        <v>3897381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743</v>
      </c>
      <c r="B724" s="203" t="s">
        <v>824</v>
      </c>
      <c r="C724" s="203" t="s">
        <v>825</v>
      </c>
      <c r="D724" s="203" t="s">
        <v>826</v>
      </c>
      <c r="E724" s="203" t="s">
        <v>827</v>
      </c>
      <c r="F724" s="203" t="s">
        <v>828</v>
      </c>
      <c r="G724" s="203" t="s">
        <v>829</v>
      </c>
      <c r="H724" s="203" t="s">
        <v>830</v>
      </c>
      <c r="I724" s="203" t="s">
        <v>831</v>
      </c>
      <c r="J724" s="203" t="s">
        <v>832</v>
      </c>
      <c r="K724" s="203" t="s">
        <v>833</v>
      </c>
      <c r="L724" s="203" t="s">
        <v>834</v>
      </c>
      <c r="M724" s="203" t="s">
        <v>835</v>
      </c>
      <c r="N724" s="203" t="s">
        <v>836</v>
      </c>
      <c r="O724" s="203" t="s">
        <v>837</v>
      </c>
      <c r="P724" s="203" t="s">
        <v>838</v>
      </c>
      <c r="Q724" s="203" t="s">
        <v>839</v>
      </c>
      <c r="R724" s="203" t="s">
        <v>840</v>
      </c>
      <c r="S724" s="203" t="s">
        <v>841</v>
      </c>
      <c r="T724" s="203" t="s">
        <v>842</v>
      </c>
      <c r="U724" s="203" t="s">
        <v>843</v>
      </c>
      <c r="V724" s="203" t="s">
        <v>844</v>
      </c>
      <c r="W724" s="203" t="s">
        <v>845</v>
      </c>
      <c r="X724" s="203" t="s">
        <v>846</v>
      </c>
      <c r="Y724" s="203" t="s">
        <v>847</v>
      </c>
      <c r="Z724" s="203" t="s">
        <v>848</v>
      </c>
      <c r="AA724" s="203" t="s">
        <v>849</v>
      </c>
      <c r="AB724" s="203" t="s">
        <v>850</v>
      </c>
      <c r="AC724" s="203" t="s">
        <v>851</v>
      </c>
      <c r="AD724" s="203" t="s">
        <v>852</v>
      </c>
      <c r="AE724" s="203" t="s">
        <v>853</v>
      </c>
      <c r="AF724" s="203" t="s">
        <v>854</v>
      </c>
      <c r="AG724" s="203" t="s">
        <v>855</v>
      </c>
      <c r="AH724" s="203" t="s">
        <v>856</v>
      </c>
      <c r="AI724" s="203" t="s">
        <v>857</v>
      </c>
      <c r="AJ724" s="203" t="s">
        <v>858</v>
      </c>
      <c r="AK724" s="203" t="s">
        <v>859</v>
      </c>
      <c r="AL724" s="203" t="s">
        <v>860</v>
      </c>
      <c r="AM724" s="203" t="s">
        <v>861</v>
      </c>
      <c r="AN724" s="203" t="s">
        <v>862</v>
      </c>
      <c r="AO724" s="203" t="s">
        <v>863</v>
      </c>
      <c r="AP724" s="203" t="s">
        <v>864</v>
      </c>
      <c r="AQ724" s="203" t="s">
        <v>865</v>
      </c>
      <c r="AR724" s="203" t="s">
        <v>866</v>
      </c>
      <c r="AS724" s="203" t="s">
        <v>867</v>
      </c>
      <c r="AT724" s="203" t="s">
        <v>868</v>
      </c>
      <c r="AU724" s="203" t="s">
        <v>869</v>
      </c>
      <c r="AV724" s="203" t="s">
        <v>870</v>
      </c>
      <c r="AW724" s="203" t="s">
        <v>871</v>
      </c>
      <c r="AX724" s="203" t="s">
        <v>872</v>
      </c>
      <c r="AY724" s="203" t="s">
        <v>873</v>
      </c>
      <c r="AZ724" s="203" t="s">
        <v>874</v>
      </c>
      <c r="BA724" s="203" t="s">
        <v>875</v>
      </c>
      <c r="BB724" s="203" t="s">
        <v>876</v>
      </c>
      <c r="BC724" s="203" t="s">
        <v>877</v>
      </c>
      <c r="BD724" s="203" t="s">
        <v>878</v>
      </c>
      <c r="BE724" s="203" t="s">
        <v>879</v>
      </c>
      <c r="BF724" s="203" t="s">
        <v>880</v>
      </c>
      <c r="BG724" s="203" t="s">
        <v>881</v>
      </c>
      <c r="BH724" s="203" t="s">
        <v>882</v>
      </c>
      <c r="BI724" s="203" t="s">
        <v>883</v>
      </c>
      <c r="BJ724" s="203" t="s">
        <v>884</v>
      </c>
      <c r="BK724" s="203" t="s">
        <v>885</v>
      </c>
      <c r="BL724" s="203" t="s">
        <v>886</v>
      </c>
      <c r="BM724" s="203" t="s">
        <v>887</v>
      </c>
      <c r="BN724" s="203" t="s">
        <v>888</v>
      </c>
      <c r="BO724" s="203" t="s">
        <v>889</v>
      </c>
      <c r="BP724" s="203" t="s">
        <v>890</v>
      </c>
      <c r="BQ724" s="203" t="s">
        <v>891</v>
      </c>
      <c r="BR724" s="203" t="s">
        <v>892</v>
      </c>
    </row>
    <row r="725" spans="1:84" ht="12.65" customHeight="1" x14ac:dyDescent="0.35">
      <c r="A725" s="284" t="str">
        <f>RIGHT(C84,3)&amp;"*"&amp;RIGHT(C83,4)&amp;"*"&amp;"A"</f>
        <v>ter*170*A</v>
      </c>
      <c r="B725" s="350">
        <f>ROUND(C112,2)</f>
        <v>0</v>
      </c>
      <c r="C725" s="350">
        <f>ROUND(C113,2)</f>
        <v>0</v>
      </c>
      <c r="D725" s="350">
        <f>ROUND(C114,2)</f>
        <v>1816</v>
      </c>
      <c r="E725" s="350">
        <f>ROUND(C115,2)</f>
        <v>0</v>
      </c>
      <c r="F725" s="350">
        <f>ROUND(D112,2)</f>
        <v>0</v>
      </c>
      <c r="G725" s="350">
        <f>ROUND(D113,2)</f>
        <v>0</v>
      </c>
      <c r="H725" s="350">
        <f>ROUND(D114,2)</f>
        <v>3010</v>
      </c>
      <c r="I725" s="350">
        <f>ROUND(D115,2)</f>
        <v>0</v>
      </c>
      <c r="J725" s="350">
        <f>ROUND(C117,2)</f>
        <v>34</v>
      </c>
      <c r="K725" s="350">
        <f>ROUND(C118,2)</f>
        <v>229</v>
      </c>
      <c r="L725" s="350">
        <f>ROUND(C119,2)</f>
        <v>8</v>
      </c>
      <c r="M725" s="350">
        <f>ROUND(C120,2)</f>
        <v>40</v>
      </c>
      <c r="N725" s="350">
        <f>ROUND(C121,2)</f>
        <v>14</v>
      </c>
      <c r="O725" s="350">
        <f>ROUND(C122,2)</f>
        <v>0</v>
      </c>
      <c r="P725" s="350">
        <f>ROUND(C123,2)</f>
        <v>0</v>
      </c>
      <c r="Q725" s="350">
        <f>ROUND(C124,2)</f>
        <v>0</v>
      </c>
      <c r="R725" s="350">
        <f>ROUND(C125,2)</f>
        <v>0</v>
      </c>
      <c r="S725" s="350">
        <f>ROUND(C126,2)</f>
        <v>0</v>
      </c>
      <c r="T725" s="282"/>
      <c r="U725" s="350">
        <f>ROUND(C127,2)</f>
        <v>0</v>
      </c>
      <c r="V725" s="350">
        <f>ROUND(C129,2)</f>
        <v>40</v>
      </c>
      <c r="W725" s="350">
        <f>ROUND(C130,2)</f>
        <v>0</v>
      </c>
      <c r="X725" s="350">
        <f>ROUND(B139,2)</f>
        <v>46402</v>
      </c>
      <c r="Y725" s="350">
        <f>ROUND(B140,2)</f>
        <v>54005</v>
      </c>
      <c r="Z725" s="350">
        <f>ROUND(B141,2)</f>
        <v>456130833</v>
      </c>
      <c r="AA725" s="350">
        <f>ROUND(B142,2)</f>
        <v>320535351</v>
      </c>
      <c r="AB725" s="350">
        <f>ROUND(B143,2)</f>
        <v>0</v>
      </c>
      <c r="AC725" s="350">
        <f>ROUND(C139,2)</f>
        <v>16984</v>
      </c>
      <c r="AD725" s="350">
        <f>ROUND(C140,2)</f>
        <v>38845</v>
      </c>
      <c r="AE725" s="350">
        <f>ROUND(C141,2)</f>
        <v>140724680</v>
      </c>
      <c r="AF725" s="350">
        <f>ROUND(C142,2)</f>
        <v>151474830</v>
      </c>
      <c r="AG725" s="350">
        <f>ROUND(C143,2)</f>
        <v>0</v>
      </c>
      <c r="AH725" s="350">
        <f>ROUND(D139,2)</f>
        <v>18777</v>
      </c>
      <c r="AI725" s="350">
        <f>ROUND(D140,2)</f>
        <v>54071</v>
      </c>
      <c r="AJ725" s="350">
        <f>ROUND(D141,2)</f>
        <v>472348238</v>
      </c>
      <c r="AK725" s="350">
        <f>ROUND(D142,2)</f>
        <v>531768308</v>
      </c>
      <c r="AL725" s="350">
        <f>ROUND(D143,2)</f>
        <v>0</v>
      </c>
      <c r="AM725" s="350">
        <f>ROUND(B145,2)</f>
        <v>0</v>
      </c>
      <c r="AN725" s="350">
        <f>ROUND(B146,2)</f>
        <v>0</v>
      </c>
      <c r="AO725" s="350">
        <f>ROUND(B147,2)</f>
        <v>0</v>
      </c>
      <c r="AP725" s="350">
        <f>ROUND(B148,2)</f>
        <v>0</v>
      </c>
      <c r="AQ725" s="350">
        <f>ROUND(B149,2)</f>
        <v>0</v>
      </c>
      <c r="AR725" s="350">
        <f>ROUND(C145,2)</f>
        <v>0</v>
      </c>
      <c r="AS725" s="350">
        <f>ROUND(C146,2)</f>
        <v>0</v>
      </c>
      <c r="AT725" s="350">
        <f>ROUND(C147,2)</f>
        <v>0</v>
      </c>
      <c r="AU725" s="350">
        <f>ROUND(C148,2)</f>
        <v>0</v>
      </c>
      <c r="AV725" s="350">
        <f>ROUND(C149,2)</f>
        <v>0</v>
      </c>
      <c r="AW725" s="350">
        <f>ROUND(D145,2)</f>
        <v>0</v>
      </c>
      <c r="AX725" s="350">
        <f>ROUND(D146,2)</f>
        <v>0</v>
      </c>
      <c r="AY725" s="350">
        <f>ROUND(D147,2)</f>
        <v>0</v>
      </c>
      <c r="AZ725" s="350">
        <f>ROUND(D148,2)</f>
        <v>0</v>
      </c>
      <c r="BA725" s="350">
        <f>ROUND(D149,2)</f>
        <v>0</v>
      </c>
      <c r="BB725" s="350">
        <f>ROUND(B151,2)</f>
        <v>0</v>
      </c>
      <c r="BC725" s="350">
        <f>ROUND(B152,2)</f>
        <v>0</v>
      </c>
      <c r="BD725" s="350">
        <f>ROUND(B153,2)</f>
        <v>0</v>
      </c>
      <c r="BE725" s="350">
        <f>ROUND(B154,2)</f>
        <v>0</v>
      </c>
      <c r="BF725" s="350">
        <f>ROUND(B155,2)</f>
        <v>0</v>
      </c>
      <c r="BG725" s="350">
        <f>ROUND(C151,2)</f>
        <v>0</v>
      </c>
      <c r="BH725" s="350">
        <f>ROUND(C152,2)</f>
        <v>0</v>
      </c>
      <c r="BI725" s="350">
        <f>ROUND(C153,2)</f>
        <v>0</v>
      </c>
      <c r="BJ725" s="350">
        <f>ROUND(C154,2)</f>
        <v>0</v>
      </c>
      <c r="BK725" s="350">
        <f>ROUND(C155,2)</f>
        <v>0</v>
      </c>
      <c r="BL725" s="350">
        <f>ROUND(D151,2)</f>
        <v>0</v>
      </c>
      <c r="BM725" s="350">
        <f>ROUND(D152,2)</f>
        <v>0</v>
      </c>
      <c r="BN725" s="350">
        <f>ROUND(D153,2)</f>
        <v>0</v>
      </c>
      <c r="BO725" s="350">
        <f>ROUND(D154,2)</f>
        <v>0</v>
      </c>
      <c r="BP725" s="350">
        <f>ROUND(D155,2)</f>
        <v>0</v>
      </c>
      <c r="BQ725" s="350">
        <f>ROUND(B158,2)</f>
        <v>0</v>
      </c>
      <c r="BR725" s="350">
        <f>ROUND(C158,2)</f>
        <v>0</v>
      </c>
    </row>
    <row r="727" spans="1:84" ht="12.65" customHeight="1" x14ac:dyDescent="0.35">
      <c r="A727" s="201" t="s">
        <v>893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743</v>
      </c>
      <c r="B728" s="203" t="s">
        <v>894</v>
      </c>
      <c r="C728" s="203" t="s">
        <v>895</v>
      </c>
      <c r="D728" s="203" t="s">
        <v>896</v>
      </c>
      <c r="E728" s="203" t="s">
        <v>897</v>
      </c>
      <c r="F728" s="203" t="s">
        <v>898</v>
      </c>
      <c r="G728" s="203" t="s">
        <v>899</v>
      </c>
      <c r="H728" s="203" t="s">
        <v>900</v>
      </c>
      <c r="I728" s="203" t="s">
        <v>901</v>
      </c>
      <c r="J728" s="203" t="s">
        <v>902</v>
      </c>
      <c r="K728" s="203" t="s">
        <v>903</v>
      </c>
      <c r="L728" s="203" t="s">
        <v>904</v>
      </c>
      <c r="M728" s="203" t="s">
        <v>905</v>
      </c>
      <c r="N728" s="203" t="s">
        <v>906</v>
      </c>
      <c r="O728" s="203" t="s">
        <v>907</v>
      </c>
      <c r="P728" s="203" t="s">
        <v>908</v>
      </c>
      <c r="Q728" s="203" t="s">
        <v>909</v>
      </c>
      <c r="R728" s="203" t="s">
        <v>910</v>
      </c>
      <c r="S728" s="203" t="s">
        <v>911</v>
      </c>
      <c r="T728" s="203" t="s">
        <v>912</v>
      </c>
      <c r="U728" s="203" t="s">
        <v>913</v>
      </c>
      <c r="V728" s="203" t="s">
        <v>914</v>
      </c>
      <c r="W728" s="203" t="s">
        <v>915</v>
      </c>
      <c r="X728" s="203" t="s">
        <v>916</v>
      </c>
      <c r="Y728" s="203" t="s">
        <v>917</v>
      </c>
      <c r="Z728" s="203" t="s">
        <v>918</v>
      </c>
      <c r="AA728" s="203" t="s">
        <v>919</v>
      </c>
      <c r="AB728" s="203" t="s">
        <v>920</v>
      </c>
      <c r="AC728" s="203" t="s">
        <v>921</v>
      </c>
      <c r="AD728" s="203" t="s">
        <v>922</v>
      </c>
      <c r="AE728" s="203" t="s">
        <v>923</v>
      </c>
      <c r="AF728" s="203" t="s">
        <v>924</v>
      </c>
      <c r="AG728" s="203" t="s">
        <v>925</v>
      </c>
      <c r="AH728" s="203" t="s">
        <v>926</v>
      </c>
      <c r="AI728" s="203" t="s">
        <v>927</v>
      </c>
      <c r="AJ728" s="203" t="s">
        <v>928</v>
      </c>
      <c r="AK728" s="203" t="s">
        <v>929</v>
      </c>
      <c r="AL728" s="203" t="s">
        <v>930</v>
      </c>
      <c r="AM728" s="203" t="s">
        <v>931</v>
      </c>
      <c r="AN728" s="203" t="s">
        <v>932</v>
      </c>
      <c r="AO728" s="203" t="s">
        <v>933</v>
      </c>
      <c r="AP728" s="203" t="s">
        <v>934</v>
      </c>
      <c r="AQ728" s="203" t="s">
        <v>935</v>
      </c>
      <c r="AR728" s="203" t="s">
        <v>936</v>
      </c>
      <c r="AS728" s="203" t="s">
        <v>937</v>
      </c>
      <c r="AT728" s="203" t="s">
        <v>938</v>
      </c>
      <c r="AU728" s="203" t="s">
        <v>939</v>
      </c>
      <c r="AV728" s="203" t="s">
        <v>940</v>
      </c>
      <c r="AW728" s="203" t="s">
        <v>941</v>
      </c>
      <c r="AX728" s="203" t="s">
        <v>942</v>
      </c>
      <c r="AY728" s="203" t="s">
        <v>943</v>
      </c>
      <c r="AZ728" s="203" t="s">
        <v>944</v>
      </c>
      <c r="BA728" s="203" t="s">
        <v>945</v>
      </c>
      <c r="BB728" s="203" t="s">
        <v>946</v>
      </c>
      <c r="BC728" s="203" t="s">
        <v>947</v>
      </c>
      <c r="BD728" s="203" t="s">
        <v>948</v>
      </c>
      <c r="BE728" s="203" t="s">
        <v>949</v>
      </c>
      <c r="BF728" s="203" t="s">
        <v>950</v>
      </c>
      <c r="BG728" s="203" t="s">
        <v>951</v>
      </c>
      <c r="BH728" s="203" t="s">
        <v>952</v>
      </c>
      <c r="BI728" s="203" t="s">
        <v>953</v>
      </c>
      <c r="BJ728" s="203" t="s">
        <v>954</v>
      </c>
      <c r="BK728" s="203" t="s">
        <v>955</v>
      </c>
      <c r="BL728" s="203" t="s">
        <v>956</v>
      </c>
      <c r="BM728" s="203" t="s">
        <v>957</v>
      </c>
      <c r="BN728" s="203" t="s">
        <v>958</v>
      </c>
      <c r="BO728" s="203" t="s">
        <v>959</v>
      </c>
      <c r="BP728" s="203" t="s">
        <v>960</v>
      </c>
      <c r="BQ728" s="203" t="s">
        <v>961</v>
      </c>
      <c r="BR728" s="203" t="s">
        <v>962</v>
      </c>
      <c r="BS728" s="203" t="s">
        <v>963</v>
      </c>
      <c r="BT728" s="203" t="s">
        <v>964</v>
      </c>
      <c r="BU728" s="203" t="s">
        <v>965</v>
      </c>
      <c r="BV728" s="203" t="s">
        <v>966</v>
      </c>
      <c r="BW728" s="203" t="s">
        <v>967</v>
      </c>
      <c r="BX728" s="203" t="s">
        <v>968</v>
      </c>
      <c r="BY728" s="203" t="s">
        <v>969</v>
      </c>
      <c r="BZ728" s="203" t="s">
        <v>970</v>
      </c>
      <c r="CA728" s="203" t="s">
        <v>971</v>
      </c>
      <c r="CB728" s="203" t="s">
        <v>972</v>
      </c>
      <c r="CC728" s="203" t="s">
        <v>973</v>
      </c>
      <c r="CD728" s="203" t="s">
        <v>974</v>
      </c>
      <c r="CE728" s="203" t="s">
        <v>975</v>
      </c>
      <c r="CF728" s="203" t="s">
        <v>976</v>
      </c>
    </row>
    <row r="729" spans="1:84" ht="12.65" customHeight="1" x14ac:dyDescent="0.35">
      <c r="A729" s="284" t="str">
        <f>RIGHT(C84,3)&amp;"*"&amp;RIGHT(C83,4)&amp;"*"&amp;"A"</f>
        <v>ter*170*A</v>
      </c>
      <c r="B729" s="350">
        <f>ROUND(C249,2)</f>
        <v>0</v>
      </c>
      <c r="C729" s="350">
        <f>ROUND(C250,2)</f>
        <v>420907222</v>
      </c>
      <c r="D729" s="350">
        <f>ROUND(C251,2)</f>
        <v>815519366</v>
      </c>
      <c r="E729" s="350">
        <f>ROUND(C252,2)</f>
        <v>958628761</v>
      </c>
      <c r="F729" s="350">
        <f>ROUND(C253,2)</f>
        <v>684130565</v>
      </c>
      <c r="G729" s="350">
        <f>ROUND(C254,2)</f>
        <v>0</v>
      </c>
      <c r="H729" s="350">
        <f>ROUND(C255,2)</f>
        <v>56937613</v>
      </c>
      <c r="I729" s="350">
        <f>ROUND(C256,2)</f>
        <v>0</v>
      </c>
      <c r="J729" s="350">
        <f>ROUND(C257,2)</f>
        <v>64217683</v>
      </c>
      <c r="K729" s="350">
        <f>ROUND(C258,2)</f>
        <v>35389895</v>
      </c>
      <c r="L729" s="350">
        <f>ROUND(C261,2)</f>
        <v>0</v>
      </c>
      <c r="M729" s="350">
        <f>ROUND(C262,2)</f>
        <v>0</v>
      </c>
      <c r="N729" s="350">
        <f>ROUND(C263,2)</f>
        <v>0</v>
      </c>
      <c r="O729" s="350">
        <f>ROUND(C266,2)</f>
        <v>0</v>
      </c>
      <c r="P729" s="350">
        <f>ROUND(C267,2)</f>
        <v>125207985</v>
      </c>
      <c r="Q729" s="350">
        <f>ROUND(C268,2)</f>
        <v>27633089.93</v>
      </c>
      <c r="R729" s="350">
        <f>ROUND(C269,2)</f>
        <v>1509108653</v>
      </c>
      <c r="S729" s="350">
        <f>ROUND(C270,2)</f>
        <v>0</v>
      </c>
      <c r="T729" s="350">
        <f>ROUND(C271,2)</f>
        <v>274271227</v>
      </c>
      <c r="U729" s="350">
        <f>ROUND(C272,2)</f>
        <v>1003712258</v>
      </c>
      <c r="V729" s="350">
        <f>ROUND(C273,2)</f>
        <v>67458655.640000001</v>
      </c>
      <c r="W729" s="350">
        <f>ROUND(C274,2)</f>
        <v>93560121</v>
      </c>
      <c r="X729" s="350">
        <f>ROUND(C275,2)</f>
        <v>0</v>
      </c>
      <c r="Y729" s="350">
        <f>ROUND(C278,2)</f>
        <v>0</v>
      </c>
      <c r="Z729" s="350">
        <f>ROUND(C279,2)</f>
        <v>0</v>
      </c>
      <c r="AA729" s="350">
        <f>ROUND(C280,2)</f>
        <v>0</v>
      </c>
      <c r="AB729" s="350">
        <f>ROUND(C281,2)</f>
        <v>1415471785</v>
      </c>
      <c r="AC729" s="350">
        <f>ROUND(C285,2)</f>
        <v>0</v>
      </c>
      <c r="AD729" s="350">
        <f>ROUND(C286,2)</f>
        <v>63906859</v>
      </c>
      <c r="AE729" s="350">
        <f>ROUND(C287,2)</f>
        <v>0</v>
      </c>
      <c r="AF729" s="350">
        <f>ROUND(C288,2)</f>
        <v>173981</v>
      </c>
      <c r="AG729" s="350">
        <f>ROUND(C303,2)</f>
        <v>0</v>
      </c>
      <c r="AH729" s="350">
        <f>ROUND(C304,2)</f>
        <v>0</v>
      </c>
      <c r="AI729" s="350">
        <f>ROUND(C305,2)</f>
        <v>69261335</v>
      </c>
      <c r="AJ729" s="350">
        <f>ROUND(C306,2)</f>
        <v>188420953</v>
      </c>
      <c r="AK729" s="350">
        <f>ROUND(C307,2)</f>
        <v>71407710</v>
      </c>
      <c r="AL729" s="350">
        <f>ROUND(C308,2)</f>
        <v>297861049</v>
      </c>
      <c r="AM729" s="350">
        <f>ROUND(C309,2)</f>
        <v>30348190</v>
      </c>
      <c r="AN729" s="350">
        <f>ROUND(C310,2)</f>
        <v>0</v>
      </c>
      <c r="AO729" s="350">
        <f>ROUND(C311,2)</f>
        <v>0</v>
      </c>
      <c r="AP729" s="350">
        <f>ROUND(C312,2)</f>
        <v>56616005</v>
      </c>
      <c r="AQ729" s="350">
        <f>ROUND(C315,2)</f>
        <v>0</v>
      </c>
      <c r="AR729" s="350">
        <f>ROUND(C316,2)</f>
        <v>0</v>
      </c>
      <c r="AS729" s="350">
        <f>ROUND(C317,2)</f>
        <v>0</v>
      </c>
      <c r="AT729" s="350">
        <f>ROUND(C320,2)</f>
        <v>0</v>
      </c>
      <c r="AU729" s="350">
        <f>ROUND(C321,2)</f>
        <v>0</v>
      </c>
      <c r="AV729" s="350">
        <f>ROUND(C322,2)</f>
        <v>0</v>
      </c>
      <c r="AW729" s="350">
        <f>ROUND(C323,2)</f>
        <v>0</v>
      </c>
      <c r="AX729" s="350">
        <f>ROUND(C324,2)</f>
        <v>9045413</v>
      </c>
      <c r="AY729" s="350">
        <f>ROUND(C325,2)</f>
        <v>969531150</v>
      </c>
      <c r="AZ729" s="350">
        <f>ROUND(C326,2)</f>
        <v>0</v>
      </c>
      <c r="BA729" s="350">
        <f>ROUND(C327,2)</f>
        <v>416651330</v>
      </c>
      <c r="BB729" s="350">
        <f>ROUND(C331,2)</f>
        <v>0</v>
      </c>
      <c r="BC729" s="282"/>
      <c r="BD729" s="282"/>
      <c r="BE729" s="350">
        <f>ROUND(C336,2)</f>
        <v>0</v>
      </c>
      <c r="BF729" s="350">
        <f>ROUND(C335,2)</f>
        <v>0</v>
      </c>
      <c r="BG729" s="282"/>
      <c r="BH729" s="282"/>
      <c r="BI729" s="285">
        <f>ROUND(CE60,2)</f>
        <v>2729.75</v>
      </c>
      <c r="BJ729" s="350">
        <f>ROUND(C358,2)</f>
        <v>0</v>
      </c>
      <c r="BK729" s="350">
        <f>ROUND(C359,2)</f>
        <v>1069203751.4400001</v>
      </c>
      <c r="BL729" s="350">
        <f>ROUND(C362,2)</f>
        <v>0</v>
      </c>
      <c r="BM729" s="350">
        <f>ROUND(C363,2)</f>
        <v>17638884.670000002</v>
      </c>
      <c r="BN729" s="350">
        <f>ROUND(C364,2)</f>
        <v>1388792041.6300001</v>
      </c>
      <c r="BO729" s="350">
        <f>ROUND(C368,2)</f>
        <v>0</v>
      </c>
      <c r="BP729" s="350">
        <f>ROUND(C369,2)</f>
        <v>0</v>
      </c>
      <c r="BQ729" s="350">
        <f>ROUND(C376,2)</f>
        <v>0</v>
      </c>
      <c r="BR729" s="350">
        <f>ROUND(C377,2)</f>
        <v>0</v>
      </c>
      <c r="BS729" s="350">
        <f>ROUND(C378,2)</f>
        <v>276999145.47000003</v>
      </c>
      <c r="BT729" s="350">
        <f>ROUND(C379,2)</f>
        <v>69853953.670000002</v>
      </c>
      <c r="BU729" s="350">
        <f>ROUND(C380,2)</f>
        <v>19019859.84</v>
      </c>
      <c r="BV729" s="350">
        <f>ROUND(C381,2)</f>
        <v>109949046.09</v>
      </c>
      <c r="BW729" s="350">
        <f>ROUND(C382,2)</f>
        <v>3098763.08</v>
      </c>
      <c r="BX729" s="350">
        <f>ROUND(C383,2)</f>
        <v>123981980.16</v>
      </c>
      <c r="BY729" s="350">
        <f>ROUND(C384,2)</f>
        <v>45597426.670000002</v>
      </c>
      <c r="BZ729" s="350">
        <f>ROUND(C385,2)</f>
        <v>12638176.93</v>
      </c>
      <c r="CA729" s="350">
        <f>ROUND(C386,2)</f>
        <v>6027996.96</v>
      </c>
      <c r="CB729" s="350">
        <f>ROUND(C387,2)</f>
        <v>18917449.260000002</v>
      </c>
      <c r="CC729" s="350">
        <f>ROUND(C388,2)</f>
        <v>697014.82</v>
      </c>
      <c r="CD729" s="350">
        <f>ROUND(C391,2)</f>
        <v>0</v>
      </c>
      <c r="CE729" s="350">
        <f>ROUND(C393,2)</f>
        <v>0</v>
      </c>
      <c r="CF729" s="350">
        <f>ROUND(C394,2)</f>
        <v>0</v>
      </c>
    </row>
    <row r="731" spans="1:84" ht="12.65" customHeight="1" x14ac:dyDescent="0.35">
      <c r="A731" s="201" t="s">
        <v>977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743</v>
      </c>
      <c r="B732" s="203" t="s">
        <v>978</v>
      </c>
      <c r="C732" s="203" t="s">
        <v>979</v>
      </c>
      <c r="D732" s="203" t="s">
        <v>980</v>
      </c>
      <c r="E732" s="203" t="s">
        <v>981</v>
      </c>
      <c r="F732" s="203" t="s">
        <v>982</v>
      </c>
      <c r="G732" s="203" t="s">
        <v>983</v>
      </c>
      <c r="H732" s="203" t="s">
        <v>984</v>
      </c>
      <c r="I732" s="203" t="s">
        <v>985</v>
      </c>
      <c r="J732" s="203" t="s">
        <v>986</v>
      </c>
      <c r="K732" s="203" t="s">
        <v>987</v>
      </c>
      <c r="L732" s="203" t="s">
        <v>988</v>
      </c>
      <c r="M732" s="203" t="s">
        <v>989</v>
      </c>
      <c r="N732" s="203" t="s">
        <v>990</v>
      </c>
      <c r="O732" s="203" t="s">
        <v>991</v>
      </c>
      <c r="P732" s="203" t="s">
        <v>992</v>
      </c>
      <c r="Q732" s="203" t="s">
        <v>993</v>
      </c>
      <c r="R732" s="203" t="s">
        <v>994</v>
      </c>
      <c r="S732" s="203" t="s">
        <v>995</v>
      </c>
      <c r="T732" s="203" t="s">
        <v>996</v>
      </c>
      <c r="U732" s="203" t="s">
        <v>997</v>
      </c>
      <c r="V732" s="203" t="s">
        <v>1257</v>
      </c>
      <c r="W732" s="203" t="s">
        <v>998</v>
      </c>
      <c r="X732" s="203" t="s">
        <v>999</v>
      </c>
      <c r="Y732" s="203" t="s">
        <v>1000</v>
      </c>
      <c r="Z732" s="203" t="s">
        <v>1001</v>
      </c>
    </row>
    <row r="733" spans="1:84" ht="12.65" customHeight="1" x14ac:dyDescent="0.35">
      <c r="A733" s="209" t="str">
        <f>RIGHT($C$84,3)&amp;"*"&amp;RIGHT($C$83,4)&amp;"*"&amp;C$55&amp;"*"&amp;"A"</f>
        <v>ter*170*6010*A</v>
      </c>
      <c r="B733" s="350">
        <f>ROUND(C59,2)</f>
        <v>15321</v>
      </c>
      <c r="C733" s="285">
        <f>ROUND(C60,2)</f>
        <v>164.8</v>
      </c>
      <c r="D733" s="350">
        <f>ROUND(C61,2)</f>
        <v>18588400.670000002</v>
      </c>
      <c r="E733" s="350">
        <f>ROUND(C62,2)</f>
        <v>4533941.83</v>
      </c>
      <c r="F733" s="350">
        <f>ROUND(C63,2)</f>
        <v>1738818.78</v>
      </c>
      <c r="G733" s="350">
        <f>ROUND(C64,2)</f>
        <v>2185074.89</v>
      </c>
      <c r="H733" s="350">
        <f>ROUND(C65,2)</f>
        <v>550</v>
      </c>
      <c r="I733" s="350">
        <f>ROUND(C66,2)</f>
        <v>165361.5</v>
      </c>
      <c r="J733" s="350">
        <f>ROUND(C67,2)</f>
        <v>1199251.19</v>
      </c>
      <c r="K733" s="350">
        <f>ROUND(C68,2)</f>
        <v>379614.56</v>
      </c>
      <c r="L733" s="350">
        <f>ROUND(C70,2)</f>
        <v>109962.73</v>
      </c>
      <c r="M733" s="350">
        <f>ROUND(C71,2)</f>
        <v>28688249.879999999</v>
      </c>
      <c r="N733" s="350">
        <f>ROUND(C76,2)</f>
        <v>43055.8</v>
      </c>
      <c r="O733" s="350">
        <f>ROUND(C74,2)</f>
        <v>2044008</v>
      </c>
      <c r="P733" s="350">
        <f>IF(C77&gt;0,ROUND(C77,2),2)</f>
        <v>2</v>
      </c>
      <c r="Q733" s="350">
        <f>IF(C78&gt;0,ROUND(C78,2),2)</f>
        <v>19275.14</v>
      </c>
      <c r="R733" s="350">
        <f>IF(C79&gt;0,ROUND(C79,2),2)</f>
        <v>388470.15</v>
      </c>
      <c r="S733" s="350">
        <f>IF(C80&gt;0,ROUND(C80,2),2)</f>
        <v>127.5</v>
      </c>
      <c r="T733" s="351">
        <f>IF(C81&gt;0,ROUND(C81,2),2)</f>
        <v>2</v>
      </c>
      <c r="U733" s="282"/>
      <c r="X733" s="282"/>
      <c r="Y733" s="282"/>
      <c r="Z733" s="350">
        <f t="shared" ref="Z733:Z778" si="23">IF(M667&lt;&gt;0,ROUND(M667,2),2)</f>
        <v>2</v>
      </c>
    </row>
    <row r="734" spans="1:84" ht="12.65" customHeight="1" x14ac:dyDescent="0.35">
      <c r="A734" s="209" t="str">
        <f>RIGHT($C$84,3)&amp;"*"&amp;RIGHT($C$83,4)&amp;"*"&amp;D$55&amp;"*"&amp;"A"</f>
        <v>ter*170*6030*A</v>
      </c>
      <c r="B734" s="350">
        <f>ROUND(D59,2)</f>
        <v>6086</v>
      </c>
      <c r="C734" s="285">
        <f>ROUND(D60,2)</f>
        <v>43.65</v>
      </c>
      <c r="D734" s="350">
        <f>ROUND(D61,2)</f>
        <v>4113444.49</v>
      </c>
      <c r="E734" s="350">
        <f>ROUND(D62,2)</f>
        <v>1175389.3899999999</v>
      </c>
      <c r="F734" s="350">
        <f>ROUND(D63,2)</f>
        <v>0</v>
      </c>
      <c r="G734" s="350">
        <f>ROUND(D64,2)</f>
        <v>292654.46999999997</v>
      </c>
      <c r="H734" s="350">
        <f>ROUND(D65,2)</f>
        <v>0</v>
      </c>
      <c r="I734" s="350">
        <f>ROUND(D66,2)</f>
        <v>847.02</v>
      </c>
      <c r="J734" s="350">
        <f>ROUND(D67,2)</f>
        <v>0</v>
      </c>
      <c r="K734" s="350">
        <f>ROUND(D68,2)</f>
        <v>99531.27</v>
      </c>
      <c r="L734" s="350">
        <f>ROUND(D70,2)</f>
        <v>0</v>
      </c>
      <c r="M734" s="350">
        <f>ROUND(D71,2)</f>
        <v>5683955.8099999996</v>
      </c>
      <c r="N734" s="350">
        <f>ROUND(D76,2)</f>
        <v>0</v>
      </c>
      <c r="O734" s="350">
        <f>ROUND(D74,2)</f>
        <v>665326</v>
      </c>
      <c r="P734" s="350">
        <f>IF(D77&gt;0,ROUND(D77,2),2)</f>
        <v>2</v>
      </c>
      <c r="Q734" s="350">
        <f>IF(D78&gt;0,ROUND(D78,2),2)</f>
        <v>2</v>
      </c>
      <c r="R734" s="350">
        <f>IF(D79&gt;0,ROUND(D79,2),2)</f>
        <v>85300.2</v>
      </c>
      <c r="S734" s="350">
        <f>IF(D80&gt;0,ROUND(D80,2),2)</f>
        <v>28</v>
      </c>
      <c r="T734" s="351">
        <f>IF(D81&gt;0,ROUND(D81,2),2)</f>
        <v>2</v>
      </c>
      <c r="U734" s="282"/>
      <c r="X734" s="282"/>
      <c r="Y734" s="282"/>
      <c r="Z734" s="350">
        <f t="shared" si="23"/>
        <v>14831248.66</v>
      </c>
    </row>
    <row r="735" spans="1:84" ht="12.65" customHeight="1" x14ac:dyDescent="0.35">
      <c r="A735" s="209" t="str">
        <f>RIGHT($C$84,3)&amp;"*"&amp;RIGHT($C$83,4)&amp;"*"&amp;E$55&amp;"*"&amp;"A"</f>
        <v>ter*170*6070*A</v>
      </c>
      <c r="B735" s="350">
        <f>ROUND(E59,2)</f>
        <v>52362</v>
      </c>
      <c r="C735" s="285">
        <f>ROUND(E60,2)</f>
        <v>401.38</v>
      </c>
      <c r="D735" s="350">
        <f>ROUND(E61,2)</f>
        <v>34792267.920000002</v>
      </c>
      <c r="E735" s="350">
        <f>ROUND(E62,2)</f>
        <v>9892033.5800000001</v>
      </c>
      <c r="F735" s="350">
        <f>ROUND(E63,2)</f>
        <v>0</v>
      </c>
      <c r="G735" s="350">
        <f>ROUND(E64,2)</f>
        <v>2415602.42</v>
      </c>
      <c r="H735" s="350">
        <f>ROUND(E65,2)</f>
        <v>6700</v>
      </c>
      <c r="I735" s="350">
        <f>ROUND(E66,2)</f>
        <v>38851.96</v>
      </c>
      <c r="J735" s="350">
        <f>ROUND(E67,2)</f>
        <v>2806478.55</v>
      </c>
      <c r="K735" s="350">
        <f>ROUND(E68,2)</f>
        <v>532475.61</v>
      </c>
      <c r="L735" s="350">
        <f>ROUND(E70,2)</f>
        <v>35839.22</v>
      </c>
      <c r="M735" s="350">
        <f>ROUND(E71,2)</f>
        <v>50455595.439999998</v>
      </c>
      <c r="N735" s="350">
        <f>ROUND(E76,2)</f>
        <v>134471.17000000001</v>
      </c>
      <c r="O735" s="350">
        <f>ROUND(E74,2)</f>
        <v>22981952</v>
      </c>
      <c r="P735" s="350">
        <f>IF(E77&gt;0,ROUND(E77,2),2)</f>
        <v>167024</v>
      </c>
      <c r="Q735" s="350">
        <f>IF(E78&gt;0,ROUND(E78,2),2)</f>
        <v>60199.81</v>
      </c>
      <c r="R735" s="350">
        <f>IF(E79&gt;0,ROUND(E79,2),2)</f>
        <v>696307.26</v>
      </c>
      <c r="S735" s="350">
        <f>IF(E80&gt;0,ROUND(E80,2),2)</f>
        <v>228.54</v>
      </c>
      <c r="T735" s="351">
        <f>IF(E81&gt;0,ROUND(E81,2),2)</f>
        <v>2</v>
      </c>
      <c r="U735" s="282"/>
      <c r="X735" s="282"/>
      <c r="Y735" s="282"/>
      <c r="Z735" s="350">
        <f t="shared" si="23"/>
        <v>1640118.75</v>
      </c>
    </row>
    <row r="736" spans="1:84" ht="12.65" customHeight="1" x14ac:dyDescent="0.35">
      <c r="A736" s="209" t="str">
        <f>RIGHT($C$84,3)&amp;"*"&amp;RIGHT($C$83,4)&amp;"*"&amp;F$55&amp;"*"&amp;"A"</f>
        <v>ter*170*6100*A</v>
      </c>
      <c r="B736" s="350">
        <f>ROUND(F59,2)</f>
        <v>4822</v>
      </c>
      <c r="C736" s="285">
        <f>ROUND(F60,2)</f>
        <v>85.71</v>
      </c>
      <c r="D736" s="350">
        <f>ROUND(F61,2)</f>
        <v>10862077.609999999</v>
      </c>
      <c r="E736" s="350">
        <f>ROUND(F62,2)</f>
        <v>2644493.0299999998</v>
      </c>
      <c r="F736" s="350">
        <f>ROUND(F63,2)</f>
        <v>161768.35</v>
      </c>
      <c r="G736" s="350">
        <f>ROUND(F64,2)</f>
        <v>1160450.3600000001</v>
      </c>
      <c r="H736" s="350">
        <f>ROUND(F65,2)</f>
        <v>6638.4</v>
      </c>
      <c r="I736" s="350">
        <f>ROUND(F66,2)</f>
        <v>283681.52</v>
      </c>
      <c r="J736" s="350">
        <f>ROUND(F67,2)</f>
        <v>979887.97</v>
      </c>
      <c r="K736" s="350">
        <f>ROUND(F68,2)</f>
        <v>258764.07</v>
      </c>
      <c r="L736" s="350">
        <f>ROUND(F70,2)</f>
        <v>19902.16</v>
      </c>
      <c r="M736" s="350">
        <f>ROUND(F71,2)</f>
        <v>16350872.1</v>
      </c>
      <c r="N736" s="350">
        <f>ROUND(F76,2)</f>
        <v>44551</v>
      </c>
      <c r="O736" s="350">
        <f>ROUND(F74,2)</f>
        <v>8414671.7200000007</v>
      </c>
      <c r="P736" s="350">
        <f>IF(F77&gt;0,ROUND(F77,2),2)</f>
        <v>2</v>
      </c>
      <c r="Q736" s="350">
        <f>IF(F78&gt;0,ROUND(F78,2),2)</f>
        <v>19944.509999999998</v>
      </c>
      <c r="R736" s="350">
        <f>IF(F79&gt;0,ROUND(F79,2),2)</f>
        <v>158001.62</v>
      </c>
      <c r="S736" s="350">
        <f>IF(F80&gt;0,ROUND(F80,2),2)</f>
        <v>51.86</v>
      </c>
      <c r="T736" s="351">
        <f>IF(F81&gt;0,ROUND(F81,2),2)</f>
        <v>2</v>
      </c>
      <c r="U736" s="282"/>
      <c r="X736" s="282"/>
      <c r="Y736" s="282"/>
      <c r="Z736" s="350">
        <f t="shared" si="23"/>
        <v>41387056.68</v>
      </c>
    </row>
    <row r="737" spans="1:26" ht="12.65" customHeight="1" x14ac:dyDescent="0.35">
      <c r="A737" s="209" t="str">
        <f>RIGHT($C$84,3)&amp;"*"&amp;RIGHT($C$83,4)&amp;"*"&amp;G$55&amp;"*"&amp;"A"</f>
        <v>ter*170*6120*A</v>
      </c>
      <c r="B737" s="350">
        <f>ROUND(G59,2)</f>
        <v>3572</v>
      </c>
      <c r="C737" s="285">
        <f>ROUND(G60,2)</f>
        <v>19.12</v>
      </c>
      <c r="D737" s="350">
        <f>ROUND(G61,2)</f>
        <v>1599865.19</v>
      </c>
      <c r="E737" s="350">
        <f>ROUND(G62,2)</f>
        <v>474114.7</v>
      </c>
      <c r="F737" s="350">
        <f>ROUND(G63,2)</f>
        <v>0</v>
      </c>
      <c r="G737" s="350">
        <f>ROUND(G64,2)</f>
        <v>61781.16</v>
      </c>
      <c r="H737" s="350">
        <f>ROUND(G65,2)</f>
        <v>0</v>
      </c>
      <c r="I737" s="350">
        <f>ROUND(G66,2)</f>
        <v>25.71</v>
      </c>
      <c r="J737" s="350">
        <f>ROUND(G67,2)</f>
        <v>279781.82</v>
      </c>
      <c r="K737" s="350">
        <f>ROUND(G68,2)</f>
        <v>18104.39</v>
      </c>
      <c r="L737" s="350">
        <f>ROUND(G70,2)</f>
        <v>0</v>
      </c>
      <c r="M737" s="350">
        <f>ROUND(G71,2)</f>
        <v>2437059.0299999998</v>
      </c>
      <c r="N737" s="350">
        <f>ROUND(G76,2)</f>
        <v>15133</v>
      </c>
      <c r="O737" s="350">
        <f>ROUND(G74,2)</f>
        <v>0</v>
      </c>
      <c r="P737" s="350">
        <f>IF(G77&gt;0,ROUND(G77,2),2)</f>
        <v>7425</v>
      </c>
      <c r="Q737" s="350">
        <f>IF(G78&gt;0,ROUND(G78,2),2)</f>
        <v>6774.71</v>
      </c>
      <c r="R737" s="350">
        <f>IF(G79&gt;0,ROUND(G79,2),2)</f>
        <v>30965.74</v>
      </c>
      <c r="S737" s="350">
        <f>IF(G80&gt;0,ROUND(G80,2),2)</f>
        <v>10.16</v>
      </c>
      <c r="T737" s="351">
        <f>IF(G81&gt;0,ROUND(G81,2),2)</f>
        <v>2</v>
      </c>
      <c r="U737" s="282"/>
      <c r="X737" s="282"/>
      <c r="Y737" s="282"/>
      <c r="Z737" s="350">
        <f t="shared" si="23"/>
        <v>11122298.609999999</v>
      </c>
    </row>
    <row r="738" spans="1:26" ht="12.65" customHeight="1" x14ac:dyDescent="0.35">
      <c r="A738" s="209" t="str">
        <f>RIGHT($C$84,3)&amp;"*"&amp;RIGHT($C$83,4)&amp;"*"&amp;H$55&amp;"*"&amp;"A"</f>
        <v>ter*170*6140*A</v>
      </c>
      <c r="B738" s="350">
        <f>ROUND(H59,2)</f>
        <v>0</v>
      </c>
      <c r="C738" s="285">
        <f>ROUND(H60,2)</f>
        <v>0</v>
      </c>
      <c r="D738" s="350">
        <f>ROUND(H61,2)</f>
        <v>0</v>
      </c>
      <c r="E738" s="350">
        <f>ROUND(H62,2)</f>
        <v>0</v>
      </c>
      <c r="F738" s="350">
        <f>ROUND(H63,2)</f>
        <v>0</v>
      </c>
      <c r="G738" s="350">
        <f>ROUND(H64,2)</f>
        <v>0</v>
      </c>
      <c r="H738" s="350">
        <f>ROUND(H65,2)</f>
        <v>0</v>
      </c>
      <c r="I738" s="350">
        <f>ROUND(H66,2)</f>
        <v>0</v>
      </c>
      <c r="J738" s="350">
        <f>ROUND(H67,2)</f>
        <v>157170.20000000001</v>
      </c>
      <c r="K738" s="350">
        <f>ROUND(H68,2)</f>
        <v>0</v>
      </c>
      <c r="L738" s="350">
        <f>ROUND(H70,2)</f>
        <v>0</v>
      </c>
      <c r="M738" s="350">
        <f>ROUND(H71,2)</f>
        <v>157170.20000000001</v>
      </c>
      <c r="N738" s="350">
        <f>ROUND(H76,2)</f>
        <v>8539.98</v>
      </c>
      <c r="O738" s="350">
        <f>ROUND(H74,2)</f>
        <v>0</v>
      </c>
      <c r="P738" s="350">
        <f>IF(H77&gt;0,ROUND(H77,2),2)</f>
        <v>694</v>
      </c>
      <c r="Q738" s="350">
        <f>IF(H78&gt;0,ROUND(H78,2),2)</f>
        <v>3823.16</v>
      </c>
      <c r="R738" s="350">
        <f>IF(H79&gt;0,ROUND(H79,2),2)</f>
        <v>2</v>
      </c>
      <c r="S738" s="350">
        <f>IF(H80&gt;0,ROUND(H80,2),2)</f>
        <v>2</v>
      </c>
      <c r="T738" s="351">
        <f>IF(H81&gt;0,ROUND(H81,2),2)</f>
        <v>2</v>
      </c>
      <c r="U738" s="282"/>
      <c r="X738" s="282"/>
      <c r="Y738" s="282"/>
      <c r="Z738" s="350">
        <f t="shared" si="23"/>
        <v>3249095.6</v>
      </c>
    </row>
    <row r="739" spans="1:26" ht="12.65" customHeight="1" x14ac:dyDescent="0.35">
      <c r="A739" s="209" t="str">
        <f>RIGHT($C$84,3)&amp;"*"&amp;RIGHT($C$83,4)&amp;"*"&amp;I$55&amp;"*"&amp;"A"</f>
        <v>ter*170*6150*A</v>
      </c>
      <c r="B739" s="350">
        <f>ROUND(I59,2)</f>
        <v>0</v>
      </c>
      <c r="C739" s="285">
        <f>ROUND(I60,2)</f>
        <v>0</v>
      </c>
      <c r="D739" s="350">
        <f>ROUND(I61,2)</f>
        <v>0</v>
      </c>
      <c r="E739" s="350">
        <f>ROUND(I62,2)</f>
        <v>0</v>
      </c>
      <c r="F739" s="350">
        <f>ROUND(I63,2)</f>
        <v>0</v>
      </c>
      <c r="G739" s="350">
        <f>ROUND(I64,2)</f>
        <v>0</v>
      </c>
      <c r="H739" s="350">
        <f>ROUND(I65,2)</f>
        <v>0</v>
      </c>
      <c r="I739" s="350">
        <f>ROUND(I66,2)</f>
        <v>0</v>
      </c>
      <c r="J739" s="350">
        <f>ROUND(I67,2)</f>
        <v>0</v>
      </c>
      <c r="K739" s="350">
        <f>ROUND(I68,2)</f>
        <v>0</v>
      </c>
      <c r="L739" s="350">
        <f>ROUND(I70,2)</f>
        <v>0</v>
      </c>
      <c r="M739" s="350">
        <f>ROUND(I71,2)</f>
        <v>0</v>
      </c>
      <c r="N739" s="350">
        <f>ROUND(I76,2)</f>
        <v>0</v>
      </c>
      <c r="O739" s="350">
        <f>ROUND(I74,2)</f>
        <v>0</v>
      </c>
      <c r="P739" s="350">
        <f>IF(I77&gt;0,ROUND(I77,2),2)</f>
        <v>2</v>
      </c>
      <c r="Q739" s="350">
        <f>IF(I78&gt;0,ROUND(I78,2),2)</f>
        <v>2</v>
      </c>
      <c r="R739" s="350">
        <f>IF(I79&gt;0,ROUND(I79,2),2)</f>
        <v>2</v>
      </c>
      <c r="S739" s="350">
        <f>IF(I80&gt;0,ROUND(I80,2),2)</f>
        <v>2</v>
      </c>
      <c r="T739" s="351">
        <f>IF(I81&gt;0,ROUND(I81,2),2)</f>
        <v>2</v>
      </c>
      <c r="U739" s="282"/>
      <c r="X739" s="282"/>
      <c r="Y739" s="282"/>
      <c r="Z739" s="350">
        <f t="shared" si="23"/>
        <v>1330191.95</v>
      </c>
    </row>
    <row r="740" spans="1:26" ht="12.65" customHeight="1" x14ac:dyDescent="0.35">
      <c r="A740" s="209" t="str">
        <f>RIGHT($C$84,3)&amp;"*"&amp;RIGHT($C$83,4)&amp;"*"&amp;J$55&amp;"*"&amp;"A"</f>
        <v>ter*170*6170*A</v>
      </c>
      <c r="B740" s="350">
        <f>ROUND(J59,2)</f>
        <v>3010</v>
      </c>
      <c r="C740" s="285">
        <f>ROUND(J60,2)</f>
        <v>15.22</v>
      </c>
      <c r="D740" s="350">
        <f>ROUND(J61,2)</f>
        <v>1928875.77</v>
      </c>
      <c r="E740" s="350">
        <f>ROUND(J62,2)</f>
        <v>469606.16</v>
      </c>
      <c r="F740" s="350">
        <f>ROUND(J63,2)</f>
        <v>28726.65</v>
      </c>
      <c r="G740" s="350">
        <f>ROUND(J64,2)</f>
        <v>206071.49</v>
      </c>
      <c r="H740" s="350">
        <f>ROUND(J65,2)</f>
        <v>1178.8399999999999</v>
      </c>
      <c r="I740" s="350">
        <f>ROUND(J66,2)</f>
        <v>50375.85</v>
      </c>
      <c r="J740" s="350">
        <f>ROUND(J67,2)</f>
        <v>28407.16</v>
      </c>
      <c r="K740" s="350">
        <f>ROUND(J68,2)</f>
        <v>45951.040000000001</v>
      </c>
      <c r="L740" s="350">
        <f>ROUND(J70,2)</f>
        <v>3534.2</v>
      </c>
      <c r="M740" s="350">
        <f>ROUND(J71,2)</f>
        <v>2757969.58</v>
      </c>
      <c r="N740" s="350">
        <f>ROUND(J76,2)</f>
        <v>0</v>
      </c>
      <c r="O740" s="350">
        <f>ROUND(J74,2)</f>
        <v>1494268.13</v>
      </c>
      <c r="P740" s="350">
        <f>IF(J77&gt;0,ROUND(J77,2),2)</f>
        <v>2</v>
      </c>
      <c r="Q740" s="350">
        <f>IF(J78&gt;0,ROUND(J78,2),2)</f>
        <v>2</v>
      </c>
      <c r="R740" s="350">
        <f>IF(J79&gt;0,ROUND(J79,2),2)</f>
        <v>28057.75</v>
      </c>
      <c r="S740" s="350">
        <f>IF(J80&gt;0,ROUND(J80,2),2)</f>
        <v>9.2100000000000009</v>
      </c>
      <c r="T740" s="351">
        <f>IF(J81&gt;0,ROUND(J81,2),2)</f>
        <v>2</v>
      </c>
      <c r="U740" s="282"/>
      <c r="X740" s="282"/>
      <c r="Y740" s="282"/>
      <c r="Z740" s="350">
        <f t="shared" si="23"/>
        <v>2</v>
      </c>
    </row>
    <row r="741" spans="1:26" ht="12.65" customHeight="1" x14ac:dyDescent="0.35">
      <c r="A741" s="209" t="str">
        <f>RIGHT($C$84,3)&amp;"*"&amp;RIGHT($C$83,4)&amp;"*"&amp;K$55&amp;"*"&amp;"A"</f>
        <v>ter*170*6200*A</v>
      </c>
      <c r="B741" s="350">
        <f>ROUND(K59,2)</f>
        <v>0</v>
      </c>
      <c r="C741" s="285">
        <f>ROUND(K60,2)</f>
        <v>0</v>
      </c>
      <c r="D741" s="350">
        <f>ROUND(K61,2)</f>
        <v>0</v>
      </c>
      <c r="E741" s="350">
        <f>ROUND(K62,2)</f>
        <v>0</v>
      </c>
      <c r="F741" s="350">
        <f>ROUND(K63,2)</f>
        <v>0</v>
      </c>
      <c r="G741" s="350">
        <f>ROUND(K64,2)</f>
        <v>0</v>
      </c>
      <c r="H741" s="350">
        <f>ROUND(K65,2)</f>
        <v>0</v>
      </c>
      <c r="I741" s="350">
        <f>ROUND(K66,2)</f>
        <v>0</v>
      </c>
      <c r="J741" s="350">
        <f>ROUND(K67,2)</f>
        <v>0</v>
      </c>
      <c r="K741" s="350">
        <f>ROUND(K68,2)</f>
        <v>0</v>
      </c>
      <c r="L741" s="350">
        <f>ROUND(K70,2)</f>
        <v>0</v>
      </c>
      <c r="M741" s="350">
        <f>ROUND(K71,2)</f>
        <v>0</v>
      </c>
      <c r="N741" s="350">
        <f>ROUND(K76,2)</f>
        <v>0</v>
      </c>
      <c r="O741" s="350">
        <f>ROUND(K74,2)</f>
        <v>0</v>
      </c>
      <c r="P741" s="350">
        <f>IF(K77&gt;0,ROUND(K77,2),2)</f>
        <v>2</v>
      </c>
      <c r="Q741" s="350">
        <f>IF(K78&gt;0,ROUND(K78,2),2)</f>
        <v>2</v>
      </c>
      <c r="R741" s="350">
        <f>IF(K79&gt;0,ROUND(K79,2),2)</f>
        <v>2</v>
      </c>
      <c r="S741" s="350">
        <f>IF(K80&gt;0,ROUND(K80,2),2)</f>
        <v>2</v>
      </c>
      <c r="T741" s="351">
        <f>IF(K81&gt;0,ROUND(K81,2),2)</f>
        <v>2</v>
      </c>
      <c r="U741" s="282"/>
      <c r="X741" s="282"/>
      <c r="Y741" s="282"/>
      <c r="Z741" s="350">
        <f t="shared" si="23"/>
        <v>768185.59</v>
      </c>
    </row>
    <row r="742" spans="1:26" ht="12.65" customHeight="1" x14ac:dyDescent="0.35">
      <c r="A742" s="209" t="str">
        <f>RIGHT($C$84,3)&amp;"*"&amp;RIGHT($C$83,4)&amp;"*"&amp;L$55&amp;"*"&amp;"A"</f>
        <v>ter*170*6210*A</v>
      </c>
      <c r="B742" s="350">
        <f>ROUND(L59,2)</f>
        <v>0</v>
      </c>
      <c r="C742" s="285">
        <f>ROUND(L60,2)</f>
        <v>0</v>
      </c>
      <c r="D742" s="350">
        <f>ROUND(L61,2)</f>
        <v>0</v>
      </c>
      <c r="E742" s="350">
        <f>ROUND(L62,2)</f>
        <v>0</v>
      </c>
      <c r="F742" s="350">
        <f>ROUND(L63,2)</f>
        <v>0</v>
      </c>
      <c r="G742" s="350">
        <f>ROUND(L64,2)</f>
        <v>0</v>
      </c>
      <c r="H742" s="350">
        <f>ROUND(L65,2)</f>
        <v>0</v>
      </c>
      <c r="I742" s="350">
        <f>ROUND(L66,2)</f>
        <v>0</v>
      </c>
      <c r="J742" s="350">
        <f>ROUND(L67,2)</f>
        <v>0</v>
      </c>
      <c r="K742" s="350">
        <f>ROUND(L68,2)</f>
        <v>0</v>
      </c>
      <c r="L742" s="350">
        <f>ROUND(L70,2)</f>
        <v>0</v>
      </c>
      <c r="M742" s="350">
        <f>ROUND(L71,2)</f>
        <v>0</v>
      </c>
      <c r="N742" s="350">
        <f>ROUND(L76,2)</f>
        <v>0</v>
      </c>
      <c r="O742" s="350">
        <f>ROUND(L74,2)</f>
        <v>0</v>
      </c>
      <c r="P742" s="350">
        <f>IF(L77&gt;0,ROUND(L77,2),2)</f>
        <v>2</v>
      </c>
      <c r="Q742" s="350">
        <f>IF(L78&gt;0,ROUND(L78,2),2)</f>
        <v>2</v>
      </c>
      <c r="R742" s="350">
        <f>IF(L79&gt;0,ROUND(L79,2),2)</f>
        <v>2</v>
      </c>
      <c r="S742" s="350">
        <f>IF(L80&gt;0,ROUND(L80,2),2)</f>
        <v>2</v>
      </c>
      <c r="T742" s="351">
        <f>IF(L81&gt;0,ROUND(L81,2),2)</f>
        <v>2</v>
      </c>
      <c r="U742" s="282"/>
      <c r="X742" s="282"/>
      <c r="Y742" s="282"/>
      <c r="Z742" s="350">
        <f t="shared" si="23"/>
        <v>2</v>
      </c>
    </row>
    <row r="743" spans="1:26" ht="12.65" customHeight="1" x14ac:dyDescent="0.35">
      <c r="A743" s="209" t="str">
        <f>RIGHT($C$84,3)&amp;"*"&amp;RIGHT($C$83,4)&amp;"*"&amp;M$55&amp;"*"&amp;"A"</f>
        <v>ter*170*6330*A</v>
      </c>
      <c r="B743" s="350">
        <f>ROUND(M59,2)</f>
        <v>5443</v>
      </c>
      <c r="C743" s="285">
        <f>ROUND(M60,2)</f>
        <v>37.299999999999997</v>
      </c>
      <c r="D743" s="350">
        <f>ROUND(M61,2)</f>
        <v>3385960.98</v>
      </c>
      <c r="E743" s="350">
        <f>ROUND(M62,2)</f>
        <v>919900.74</v>
      </c>
      <c r="F743" s="350">
        <f>ROUND(M63,2)</f>
        <v>99160.320000000007</v>
      </c>
      <c r="G743" s="350">
        <f>ROUND(M64,2)</f>
        <v>113009.2</v>
      </c>
      <c r="H743" s="350">
        <f>ROUND(M65,2)</f>
        <v>2162.98</v>
      </c>
      <c r="I743" s="350">
        <f>ROUND(M66,2)</f>
        <v>35520.699999999997</v>
      </c>
      <c r="J743" s="350">
        <f>ROUND(M67,2)</f>
        <v>24748.73</v>
      </c>
      <c r="K743" s="350">
        <f>ROUND(M68,2)</f>
        <v>0</v>
      </c>
      <c r="L743" s="350">
        <f>ROUND(M70,2)</f>
        <v>411307.32</v>
      </c>
      <c r="M743" s="350">
        <f>ROUND(M71,2)</f>
        <v>4185003.7</v>
      </c>
      <c r="N743" s="350">
        <f>ROUND(M76,2)</f>
        <v>0</v>
      </c>
      <c r="O743" s="350">
        <f>ROUND(M74,2)</f>
        <v>4621167.8499999996</v>
      </c>
      <c r="P743" s="350">
        <f>IF(M77&gt;0,ROUND(M77,2),2)</f>
        <v>2</v>
      </c>
      <c r="Q743" s="350">
        <f>IF(M78&gt;0,ROUND(M78,2),2)</f>
        <v>2</v>
      </c>
      <c r="R743" s="350">
        <f>IF(M79&gt;0,ROUND(M79,2),2)</f>
        <v>43231.3</v>
      </c>
      <c r="S743" s="350">
        <f>IF(M80&gt;0,ROUND(M80,2),2)</f>
        <v>14.19</v>
      </c>
      <c r="T743" s="351">
        <f>IF(M81&gt;0,ROUND(M81,2),2)</f>
        <v>2</v>
      </c>
      <c r="U743" s="282"/>
      <c r="X743" s="282"/>
      <c r="Y743" s="282"/>
      <c r="Z743" s="350">
        <f t="shared" si="23"/>
        <v>2</v>
      </c>
    </row>
    <row r="744" spans="1:26" ht="12.65" customHeight="1" x14ac:dyDescent="0.35">
      <c r="A744" s="209" t="str">
        <f>RIGHT($C$84,3)&amp;"*"&amp;RIGHT($C$83,4)&amp;"*"&amp;N$55&amp;"*"&amp;"A"</f>
        <v>ter*170*6400*A</v>
      </c>
      <c r="B744" s="350">
        <f>ROUND(N59,2)</f>
        <v>0</v>
      </c>
      <c r="C744" s="285">
        <f>ROUND(N60,2)</f>
        <v>10.57</v>
      </c>
      <c r="D744" s="350">
        <f>ROUND(N61,2)</f>
        <v>4246928.59</v>
      </c>
      <c r="E744" s="350">
        <f>ROUND(N62,2)</f>
        <v>721024.95</v>
      </c>
      <c r="F744" s="350">
        <f>ROUND(N63,2)</f>
        <v>6640657.2999999998</v>
      </c>
      <c r="G744" s="350">
        <f>ROUND(N64,2)</f>
        <v>847.15</v>
      </c>
      <c r="H744" s="350">
        <f>ROUND(N65,2)</f>
        <v>1050</v>
      </c>
      <c r="I744" s="350">
        <f>ROUND(N66,2)</f>
        <v>441.53</v>
      </c>
      <c r="J744" s="350">
        <f>ROUND(N67,2)</f>
        <v>0</v>
      </c>
      <c r="K744" s="350">
        <f>ROUND(N68,2)</f>
        <v>0</v>
      </c>
      <c r="L744" s="350">
        <f>ROUND(N70,2)</f>
        <v>0</v>
      </c>
      <c r="M744" s="350">
        <f>ROUND(N71,2)</f>
        <v>11614599.52</v>
      </c>
      <c r="N744" s="350">
        <f>ROUND(N76,2)</f>
        <v>0</v>
      </c>
      <c r="O744" s="350">
        <f>ROUND(N74,2)</f>
        <v>5119781.5</v>
      </c>
      <c r="P744" s="350">
        <f>IF(N77&gt;0,ROUND(N77,2),2)</f>
        <v>2</v>
      </c>
      <c r="Q744" s="350">
        <f>IF(N78&gt;0,ROUND(N78,2),2)</f>
        <v>2</v>
      </c>
      <c r="R744" s="350">
        <f>IF(N79&gt;0,ROUND(N79,2),2)</f>
        <v>2</v>
      </c>
      <c r="S744" s="350">
        <f>IF(N80&gt;0,ROUND(N80,2),2)</f>
        <v>2</v>
      </c>
      <c r="T744" s="351">
        <f>IF(N81&gt;0,ROUND(N81,2),2)</f>
        <v>2</v>
      </c>
      <c r="U744" s="282"/>
      <c r="X744" s="282"/>
      <c r="Y744" s="282"/>
      <c r="Z744" s="350">
        <f t="shared" si="23"/>
        <v>1243662.99</v>
      </c>
    </row>
    <row r="745" spans="1:26" ht="12.65" customHeight="1" x14ac:dyDescent="0.35">
      <c r="A745" s="209" t="str">
        <f>RIGHT($C$84,3)&amp;"*"&amp;RIGHT($C$83,4)&amp;"*"&amp;O$55&amp;"*"&amp;"A"</f>
        <v>ter*170*7010*A</v>
      </c>
      <c r="B745" s="350">
        <f>ROUND(O59,2)</f>
        <v>1816</v>
      </c>
      <c r="C745" s="285">
        <f>ROUND(O60,2)</f>
        <v>0</v>
      </c>
      <c r="D745" s="350">
        <f>ROUND(O61,2)</f>
        <v>0</v>
      </c>
      <c r="E745" s="350">
        <f>ROUND(O62,2)</f>
        <v>0</v>
      </c>
      <c r="F745" s="350">
        <f>ROUND(O63,2)</f>
        <v>0</v>
      </c>
      <c r="G745" s="350">
        <f>ROUND(O64,2)</f>
        <v>0</v>
      </c>
      <c r="H745" s="350">
        <f>ROUND(O65,2)</f>
        <v>0</v>
      </c>
      <c r="I745" s="350">
        <f>ROUND(O66,2)</f>
        <v>0</v>
      </c>
      <c r="J745" s="350">
        <f>ROUND(O67,2)</f>
        <v>0</v>
      </c>
      <c r="K745" s="350">
        <f>ROUND(O68,2)</f>
        <v>0</v>
      </c>
      <c r="L745" s="350">
        <f>ROUND(O70,2)</f>
        <v>0</v>
      </c>
      <c r="M745" s="350">
        <f>ROUND(O71,2)</f>
        <v>0</v>
      </c>
      <c r="N745" s="350">
        <f>ROUND(O76,2)</f>
        <v>0</v>
      </c>
      <c r="O745" s="350">
        <f>ROUND(O74,2)</f>
        <v>0</v>
      </c>
      <c r="P745" s="350">
        <f>IF(O77&gt;0,ROUND(O77,2),2)</f>
        <v>2</v>
      </c>
      <c r="Q745" s="350">
        <f>IF(O78&gt;0,ROUND(O78,2),2)</f>
        <v>2</v>
      </c>
      <c r="R745" s="350">
        <f>IF(O79&gt;0,ROUND(O79,2),2)</f>
        <v>2</v>
      </c>
      <c r="S745" s="350">
        <f>IF(O80&gt;0,ROUND(O80,2),2)</f>
        <v>2</v>
      </c>
      <c r="T745" s="351">
        <f>IF(O81&gt;0,ROUND(O81,2),2)</f>
        <v>2</v>
      </c>
      <c r="U745" s="282"/>
      <c r="X745" s="282"/>
      <c r="Y745" s="282"/>
      <c r="Z745" s="350">
        <f t="shared" si="23"/>
        <v>2748529.07</v>
      </c>
    </row>
    <row r="746" spans="1:26" ht="12.65" customHeight="1" x14ac:dyDescent="0.35">
      <c r="A746" s="209" t="str">
        <f>RIGHT($C$84,3)&amp;"*"&amp;RIGHT($C$83,4)&amp;"*"&amp;P$55&amp;"*"&amp;"A"</f>
        <v>ter*170*7020*A</v>
      </c>
      <c r="B746" s="350">
        <f>ROUND(P59,2)</f>
        <v>1157252</v>
      </c>
      <c r="C746" s="285">
        <f>ROUND(P60,2)</f>
        <v>107.01</v>
      </c>
      <c r="D746" s="350">
        <f>ROUND(P61,2)</f>
        <v>10079491.82</v>
      </c>
      <c r="E746" s="350">
        <f>ROUND(P62,2)</f>
        <v>2792599.38</v>
      </c>
      <c r="F746" s="350">
        <f>ROUND(P63,2)</f>
        <v>80385.42</v>
      </c>
      <c r="G746" s="350">
        <f>ROUND(P64,2)</f>
        <v>29023718.190000001</v>
      </c>
      <c r="H746" s="350">
        <f>ROUND(P65,2)</f>
        <v>2400</v>
      </c>
      <c r="I746" s="350">
        <f>ROUND(P66,2)</f>
        <v>949309.12</v>
      </c>
      <c r="J746" s="350">
        <f>ROUND(P67,2)</f>
        <v>3038044.38</v>
      </c>
      <c r="K746" s="350">
        <f>ROUND(P68,2)</f>
        <v>7428.57</v>
      </c>
      <c r="L746" s="350">
        <f>ROUND(P70,2)</f>
        <v>64760.480000000003</v>
      </c>
      <c r="M746" s="350">
        <f>ROUND(P71,2)</f>
        <v>46061198.600000001</v>
      </c>
      <c r="N746" s="350">
        <f>ROUND(P76,2)</f>
        <v>41972.82</v>
      </c>
      <c r="O746" s="350">
        <f>ROUND(P74,2)</f>
        <v>87709285.829999998</v>
      </c>
      <c r="P746" s="350">
        <f>IF(P77&gt;0,ROUND(P77,2),2)</f>
        <v>2</v>
      </c>
      <c r="Q746" s="350">
        <f>IF(P78&gt;0,ROUND(P78,2),2)</f>
        <v>18790.32</v>
      </c>
      <c r="R746" s="350">
        <f>IF(P79&gt;0,ROUND(P79,2),2)</f>
        <v>157280.12</v>
      </c>
      <c r="S746" s="350">
        <f>IF(P80&gt;0,ROUND(P80,2),2)</f>
        <v>51.62</v>
      </c>
      <c r="T746" s="351">
        <f>IF(P81&gt;0,ROUND(P81,2),2)</f>
        <v>2</v>
      </c>
      <c r="U746" s="282"/>
      <c r="X746" s="282"/>
      <c r="Y746" s="282"/>
      <c r="Z746" s="350">
        <f t="shared" si="23"/>
        <v>2</v>
      </c>
    </row>
    <row r="747" spans="1:26" ht="12.65" customHeight="1" x14ac:dyDescent="0.35">
      <c r="A747" s="209" t="str">
        <f>RIGHT($C$84,3)&amp;"*"&amp;RIGHT($C$83,4)&amp;"*"&amp;Q$55&amp;"*"&amp;"A"</f>
        <v>ter*170*7030*A</v>
      </c>
      <c r="B747" s="350">
        <f>ROUND(Q59,2)</f>
        <v>609959</v>
      </c>
      <c r="C747" s="285">
        <f>ROUND(Q60,2)</f>
        <v>27.7</v>
      </c>
      <c r="D747" s="350">
        <f>ROUND(Q61,2)</f>
        <v>2958958.07</v>
      </c>
      <c r="E747" s="350">
        <f>ROUND(Q62,2)</f>
        <v>758861.97</v>
      </c>
      <c r="F747" s="350">
        <f>ROUND(Q63,2)</f>
        <v>0</v>
      </c>
      <c r="G747" s="350">
        <f>ROUND(Q64,2)</f>
        <v>41009.980000000003</v>
      </c>
      <c r="H747" s="350">
        <f>ROUND(Q65,2)</f>
        <v>500</v>
      </c>
      <c r="I747" s="350">
        <f>ROUND(Q66,2)</f>
        <v>0</v>
      </c>
      <c r="J747" s="350">
        <f>ROUND(Q67,2)</f>
        <v>245777.42</v>
      </c>
      <c r="K747" s="350">
        <f>ROUND(Q68,2)</f>
        <v>301.83</v>
      </c>
      <c r="L747" s="350">
        <f>ROUND(Q70,2)</f>
        <v>0</v>
      </c>
      <c r="M747" s="350">
        <f>ROUND(Q71,2)</f>
        <v>4007876.56</v>
      </c>
      <c r="N747" s="350">
        <f>ROUND(Q76,2)</f>
        <v>8497.5400000000009</v>
      </c>
      <c r="O747" s="350">
        <f>ROUND(Q74,2)</f>
        <v>6832514</v>
      </c>
      <c r="P747" s="350">
        <f>IF(Q77&gt;0,ROUND(Q77,2),2)</f>
        <v>2</v>
      </c>
      <c r="Q747" s="350">
        <f>IF(Q78&gt;0,ROUND(Q78,2),2)</f>
        <v>3804.16</v>
      </c>
      <c r="R747" s="350">
        <f>IF(Q79&gt;0,ROUND(Q79,2),2)</f>
        <v>55420.4</v>
      </c>
      <c r="S747" s="350">
        <f>IF(Q80&gt;0,ROUND(Q80,2),2)</f>
        <v>18.190000000000001</v>
      </c>
      <c r="T747" s="351">
        <f>IF(Q81&gt;0,ROUND(Q81,2),2)</f>
        <v>2</v>
      </c>
      <c r="U747" s="282"/>
      <c r="X747" s="282"/>
      <c r="Y747" s="282"/>
      <c r="Z747" s="350">
        <f t="shared" si="23"/>
        <v>16063259.310000001</v>
      </c>
    </row>
    <row r="748" spans="1:26" ht="12.65" customHeight="1" x14ac:dyDescent="0.35">
      <c r="A748" s="209" t="str">
        <f>RIGHT($C$84,3)&amp;"*"&amp;RIGHT($C$83,4)&amp;"*"&amp;R$55&amp;"*"&amp;"A"</f>
        <v>ter*170*7040*A</v>
      </c>
      <c r="B748" s="350">
        <f>ROUND(R59,2)</f>
        <v>2180978</v>
      </c>
      <c r="C748" s="285">
        <f>ROUND(R60,2)</f>
        <v>7.62</v>
      </c>
      <c r="D748" s="350">
        <f>ROUND(R61,2)</f>
        <v>502138.08</v>
      </c>
      <c r="E748" s="350">
        <f>ROUND(R62,2)</f>
        <v>144740.97</v>
      </c>
      <c r="F748" s="350">
        <f>ROUND(R63,2)</f>
        <v>2041627.45</v>
      </c>
      <c r="G748" s="350">
        <f>ROUND(R64,2)</f>
        <v>757262.95</v>
      </c>
      <c r="H748" s="350">
        <f>ROUND(R65,2)</f>
        <v>550</v>
      </c>
      <c r="I748" s="350">
        <f>ROUND(R66,2)</f>
        <v>3772.59</v>
      </c>
      <c r="J748" s="350">
        <f>ROUND(R67,2)</f>
        <v>243330.06</v>
      </c>
      <c r="K748" s="350">
        <f>ROUND(R68,2)</f>
        <v>0</v>
      </c>
      <c r="L748" s="350">
        <f>ROUND(R70,2)</f>
        <v>0</v>
      </c>
      <c r="M748" s="350">
        <f>ROUND(R71,2)</f>
        <v>3695194.84</v>
      </c>
      <c r="N748" s="350">
        <f>ROUND(R76,2)</f>
        <v>1008.45</v>
      </c>
      <c r="O748" s="350">
        <f>ROUND(R74,2)</f>
        <v>24766225.899999999</v>
      </c>
      <c r="P748" s="350">
        <f>IF(R77&gt;0,ROUND(R77,2),2)</f>
        <v>2</v>
      </c>
      <c r="Q748" s="350">
        <f>IF(R78&gt;0,ROUND(R78,2),2)</f>
        <v>451.46</v>
      </c>
      <c r="R748" s="350">
        <f>IF(R79&gt;0,ROUND(R79,2),2)</f>
        <v>2</v>
      </c>
      <c r="S748" s="350">
        <f>IF(R80&gt;0,ROUND(R80,2),2)</f>
        <v>2</v>
      </c>
      <c r="T748" s="351">
        <f>IF(R81&gt;0,ROUND(R81,2),2)</f>
        <v>2</v>
      </c>
      <c r="U748" s="282"/>
      <c r="X748" s="282"/>
      <c r="Y748" s="282"/>
      <c r="Z748" s="350">
        <f t="shared" si="23"/>
        <v>2457381.7999999998</v>
      </c>
    </row>
    <row r="749" spans="1:26" ht="12.65" customHeight="1" x14ac:dyDescent="0.35">
      <c r="A749" s="209" t="str">
        <f>RIGHT($C$84,3)&amp;"*"&amp;RIGHT($C$83,4)&amp;"*"&amp;S$55&amp;"*"&amp;"A"</f>
        <v>ter*170*7050*A</v>
      </c>
      <c r="B749" s="282"/>
      <c r="C749" s="285">
        <f>ROUND(S60,2)</f>
        <v>33.39</v>
      </c>
      <c r="D749" s="350">
        <f>ROUND(S61,2)</f>
        <v>1866789.25</v>
      </c>
      <c r="E749" s="350">
        <f>ROUND(S62,2)</f>
        <v>586175.36</v>
      </c>
      <c r="F749" s="350">
        <f>ROUND(S63,2)</f>
        <v>0</v>
      </c>
      <c r="G749" s="350">
        <f>ROUND(S64,2)</f>
        <v>596382.39</v>
      </c>
      <c r="H749" s="350">
        <f>ROUND(S65,2)</f>
        <v>500</v>
      </c>
      <c r="I749" s="350">
        <f>ROUND(S66,2)</f>
        <v>36788.76</v>
      </c>
      <c r="J749" s="350">
        <f>ROUND(S67,2)</f>
        <v>650457.46</v>
      </c>
      <c r="K749" s="350">
        <f>ROUND(S68,2)</f>
        <v>0</v>
      </c>
      <c r="L749" s="350">
        <f>ROUND(S70,2)</f>
        <v>0</v>
      </c>
      <c r="M749" s="350">
        <f>ROUND(S71,2)</f>
        <v>3741940.32</v>
      </c>
      <c r="N749" s="350">
        <f>ROUND(S76,2)</f>
        <v>19850.97</v>
      </c>
      <c r="O749" s="350">
        <f>ROUND(S74,2)</f>
        <v>0</v>
      </c>
      <c r="P749" s="350">
        <f>IF(S77&gt;0,ROUND(S77,2),2)</f>
        <v>2</v>
      </c>
      <c r="Q749" s="350">
        <f>IF(S78&gt;0,ROUND(S78,2),2)</f>
        <v>8886.85</v>
      </c>
      <c r="R749" s="350">
        <f>IF(S79&gt;0,ROUND(S79,2),2)</f>
        <v>2</v>
      </c>
      <c r="S749" s="350">
        <f>IF(S80&gt;0,ROUND(S80,2),2)</f>
        <v>2</v>
      </c>
      <c r="T749" s="351">
        <f>IF(S81&gt;0,ROUND(S81,2),2)</f>
        <v>2</v>
      </c>
      <c r="U749" s="282"/>
      <c r="X749" s="282"/>
      <c r="Y749" s="282"/>
      <c r="Z749" s="350">
        <f t="shared" si="23"/>
        <v>428068.03</v>
      </c>
    </row>
    <row r="750" spans="1:26" ht="12.65" customHeight="1" x14ac:dyDescent="0.35">
      <c r="A750" s="209" t="str">
        <f>RIGHT($C$84,3)&amp;"*"&amp;RIGHT($C$83,4)&amp;"*"&amp;T$55&amp;"*"&amp;"A"</f>
        <v>ter*170*7060*A</v>
      </c>
      <c r="B750" s="282"/>
      <c r="C750" s="285">
        <f>ROUND(T60,2)</f>
        <v>27.37</v>
      </c>
      <c r="D750" s="350">
        <f>ROUND(T61,2)</f>
        <v>3049830.83</v>
      </c>
      <c r="E750" s="350">
        <f>ROUND(T62,2)</f>
        <v>753571.43</v>
      </c>
      <c r="F750" s="350">
        <f>ROUND(T63,2)</f>
        <v>0</v>
      </c>
      <c r="G750" s="350">
        <f>ROUND(T64,2)</f>
        <v>576666.75</v>
      </c>
      <c r="H750" s="350">
        <f>ROUND(T65,2)</f>
        <v>0</v>
      </c>
      <c r="I750" s="350">
        <f>ROUND(T66,2)</f>
        <v>13172.44</v>
      </c>
      <c r="J750" s="350">
        <f>ROUND(T67,2)</f>
        <v>27408.799999999999</v>
      </c>
      <c r="K750" s="350">
        <f>ROUND(T68,2)</f>
        <v>207354.22</v>
      </c>
      <c r="L750" s="350">
        <f>ROUND(T70,2)</f>
        <v>10908.69</v>
      </c>
      <c r="M750" s="350">
        <f>ROUND(T71,2)</f>
        <v>4623324.95</v>
      </c>
      <c r="N750" s="350">
        <f>ROUND(T76,2)</f>
        <v>108.91</v>
      </c>
      <c r="O750" s="350">
        <f>ROUND(T74,2)</f>
        <v>15790584.039999999</v>
      </c>
      <c r="P750" s="350">
        <f>IF(T77&gt;0,ROUND(T77,2),2)</f>
        <v>2</v>
      </c>
      <c r="Q750" s="350">
        <f>IF(T78&gt;0,ROUND(T78,2),2)</f>
        <v>48.76</v>
      </c>
      <c r="R750" s="350">
        <f>IF(T79&gt;0,ROUND(T79,2),2)</f>
        <v>65975.429999999993</v>
      </c>
      <c r="S750" s="350">
        <f>IF(T80&gt;0,ROUND(T80,2),2)</f>
        <v>21.65</v>
      </c>
      <c r="T750" s="351">
        <f>IF(T81&gt;0,ROUND(T81,2),2)</f>
        <v>2</v>
      </c>
      <c r="U750" s="282"/>
      <c r="X750" s="282"/>
      <c r="Y750" s="282"/>
      <c r="Z750" s="350">
        <f t="shared" si="23"/>
        <v>3860714.35</v>
      </c>
    </row>
    <row r="751" spans="1:26" ht="12.65" customHeight="1" x14ac:dyDescent="0.35">
      <c r="A751" s="209" t="str">
        <f>RIGHT($C$84,3)&amp;"*"&amp;RIGHT($C$83,4)&amp;"*"&amp;U$55&amp;"*"&amp;"A"</f>
        <v>ter*170*7070*A</v>
      </c>
      <c r="B751" s="350">
        <f>ROUND(U59,2)</f>
        <v>955277</v>
      </c>
      <c r="C751" s="285">
        <f>ROUND(U60,2)</f>
        <v>84.72</v>
      </c>
      <c r="D751" s="350">
        <f>ROUND(U61,2)</f>
        <v>5801307.4699999997</v>
      </c>
      <c r="E751" s="350">
        <f>ROUND(U62,2)</f>
        <v>2026703.51</v>
      </c>
      <c r="F751" s="350">
        <f>ROUND(U63,2)</f>
        <v>0</v>
      </c>
      <c r="G751" s="350">
        <f>ROUND(U64,2)</f>
        <v>2309329.48</v>
      </c>
      <c r="H751" s="350">
        <f>ROUND(U65,2)</f>
        <v>1300</v>
      </c>
      <c r="I751" s="350">
        <f>ROUND(U66,2)</f>
        <v>6793123.0700000003</v>
      </c>
      <c r="J751" s="350">
        <f>ROUND(U67,2)</f>
        <v>337741.21</v>
      </c>
      <c r="K751" s="350">
        <f>ROUND(U68,2)</f>
        <v>33446.58</v>
      </c>
      <c r="L751" s="350">
        <f>ROUND(U70,2)</f>
        <v>23242.36</v>
      </c>
      <c r="M751" s="350">
        <f>ROUND(U71,2)</f>
        <v>17309218.949999999</v>
      </c>
      <c r="N751" s="350">
        <f>ROUND(U76,2)</f>
        <v>16163.77</v>
      </c>
      <c r="O751" s="350">
        <f>ROUND(U74,2)</f>
        <v>51140366.189999998</v>
      </c>
      <c r="P751" s="350">
        <f>IF(U77&gt;0,ROUND(U77,2),2)</f>
        <v>2</v>
      </c>
      <c r="Q751" s="350">
        <f>IF(U78&gt;0,ROUND(U78,2),2)</f>
        <v>7236.17</v>
      </c>
      <c r="R751" s="350">
        <f>IF(U79&gt;0,ROUND(U79,2),2)</f>
        <v>2</v>
      </c>
      <c r="S751" s="350">
        <f>IF(U80&gt;0,ROUND(U80,2),2)</f>
        <v>2</v>
      </c>
      <c r="T751" s="351">
        <f>IF(U81&gt;0,ROUND(U81,2),2)</f>
        <v>2</v>
      </c>
      <c r="U751" s="282"/>
      <c r="X751" s="282"/>
      <c r="Y751" s="282"/>
      <c r="Z751" s="350">
        <f t="shared" si="23"/>
        <v>1355573.81</v>
      </c>
    </row>
    <row r="752" spans="1:26" ht="12.65" customHeight="1" x14ac:dyDescent="0.35">
      <c r="A752" s="209" t="str">
        <f>RIGHT($C$84,3)&amp;"*"&amp;RIGHT($C$83,4)&amp;"*"&amp;V$55&amp;"*"&amp;"A"</f>
        <v>ter*170*7110*A</v>
      </c>
      <c r="B752" s="350">
        <f>ROUND(V59,2)</f>
        <v>43852</v>
      </c>
      <c r="C752" s="285">
        <f>ROUND(V60,2)</f>
        <v>12.27</v>
      </c>
      <c r="D752" s="350">
        <f>ROUND(V61,2)</f>
        <v>624233.77</v>
      </c>
      <c r="E752" s="350">
        <f>ROUND(V62,2)</f>
        <v>261252.48000000001</v>
      </c>
      <c r="F752" s="350">
        <f>ROUND(V63,2)</f>
        <v>74705</v>
      </c>
      <c r="G752" s="350">
        <f>ROUND(V64,2)</f>
        <v>17352.96</v>
      </c>
      <c r="H752" s="350">
        <f>ROUND(V65,2)</f>
        <v>0</v>
      </c>
      <c r="I752" s="350">
        <f>ROUND(V66,2)</f>
        <v>37.35</v>
      </c>
      <c r="J752" s="350">
        <f>ROUND(V67,2)</f>
        <v>11189.66</v>
      </c>
      <c r="K752" s="350">
        <f>ROUND(V68,2)</f>
        <v>0</v>
      </c>
      <c r="L752" s="350">
        <f>ROUND(V70,2)</f>
        <v>0</v>
      </c>
      <c r="M752" s="350">
        <f>ROUND(V71,2)</f>
        <v>989398.26</v>
      </c>
      <c r="N752" s="350">
        <f>ROUND(V76,2)</f>
        <v>608</v>
      </c>
      <c r="O752" s="350">
        <f>ROUND(V74,2)</f>
        <v>9091043</v>
      </c>
      <c r="P752" s="350">
        <f>IF(V77&gt;0,ROUND(V77,2),2)</f>
        <v>2</v>
      </c>
      <c r="Q752" s="350">
        <f>IF(V78&gt;0,ROUND(V78,2),2)</f>
        <v>272.19</v>
      </c>
      <c r="R752" s="350">
        <f>IF(V79&gt;0,ROUND(V79,2),2)</f>
        <v>2</v>
      </c>
      <c r="S752" s="350">
        <f>IF(V80&gt;0,ROUND(V80,2),2)</f>
        <v>2</v>
      </c>
      <c r="T752" s="351">
        <f>IF(V81&gt;0,ROUND(V81,2),2)</f>
        <v>2</v>
      </c>
      <c r="U752" s="282"/>
      <c r="X752" s="282"/>
      <c r="Y752" s="282"/>
      <c r="Z752" s="350">
        <f t="shared" si="23"/>
        <v>5133790.71</v>
      </c>
    </row>
    <row r="753" spans="1:26" ht="12.65" customHeight="1" x14ac:dyDescent="0.35">
      <c r="A753" s="209" t="str">
        <f>RIGHT($C$84,3)&amp;"*"&amp;RIGHT($C$83,4)&amp;"*"&amp;W$55&amp;"*"&amp;"A"</f>
        <v>ter*170*7120*A</v>
      </c>
      <c r="B753" s="350">
        <f>ROUND(W59,2)</f>
        <v>6346</v>
      </c>
      <c r="C753" s="285">
        <f>ROUND(W60,2)</f>
        <v>6.12</v>
      </c>
      <c r="D753" s="350">
        <f>ROUND(W61,2)</f>
        <v>625985.6</v>
      </c>
      <c r="E753" s="350">
        <f>ROUND(W62,2)</f>
        <v>202418.89</v>
      </c>
      <c r="F753" s="350">
        <f>ROUND(W63,2)</f>
        <v>0</v>
      </c>
      <c r="G753" s="350">
        <f>ROUND(W64,2)</f>
        <v>138262.39000000001</v>
      </c>
      <c r="H753" s="350">
        <f>ROUND(W65,2)</f>
        <v>0</v>
      </c>
      <c r="I753" s="350">
        <f>ROUND(W66,2)</f>
        <v>14835.22</v>
      </c>
      <c r="J753" s="350">
        <f>ROUND(W67,2)</f>
        <v>48162.45</v>
      </c>
      <c r="K753" s="350">
        <f>ROUND(W68,2)</f>
        <v>0</v>
      </c>
      <c r="L753" s="350">
        <f>ROUND(W70,2)</f>
        <v>0</v>
      </c>
      <c r="M753" s="350">
        <f>ROUND(W71,2)</f>
        <v>1029968.17</v>
      </c>
      <c r="N753" s="350">
        <f>ROUND(W76,2)</f>
        <v>1999.73</v>
      </c>
      <c r="O753" s="350">
        <f>ROUND(W74,2)</f>
        <v>12923640.35</v>
      </c>
      <c r="P753" s="350">
        <f>IF(W77&gt;0,ROUND(W77,2),2)</f>
        <v>2</v>
      </c>
      <c r="Q753" s="350">
        <f>IF(W78&gt;0,ROUND(W78,2),2)</f>
        <v>895.24</v>
      </c>
      <c r="R753" s="350">
        <f>IF(W79&gt;0,ROUND(W79,2),2)</f>
        <v>8.06</v>
      </c>
      <c r="S753" s="350">
        <f>IF(W80&gt;0,ROUND(W80,2),2)</f>
        <v>0</v>
      </c>
      <c r="T753" s="351">
        <f>IF(W81&gt;0,ROUND(W81,2),2)</f>
        <v>2</v>
      </c>
      <c r="U753" s="282"/>
      <c r="X753" s="282"/>
      <c r="Y753" s="282"/>
      <c r="Z753" s="350">
        <f t="shared" si="23"/>
        <v>165119.16</v>
      </c>
    </row>
    <row r="754" spans="1:26" ht="12.65" customHeight="1" x14ac:dyDescent="0.35">
      <c r="A754" s="209" t="str">
        <f>RIGHT($C$84,3)&amp;"*"&amp;RIGHT($C$83,4)&amp;"*"&amp;X$55&amp;"*"&amp;"A"</f>
        <v>ter*170*7130*A</v>
      </c>
      <c r="B754" s="350">
        <f>ROUND(X59,2)</f>
        <v>42345</v>
      </c>
      <c r="C754" s="285">
        <f>ROUND(X60,2)</f>
        <v>14.71</v>
      </c>
      <c r="D754" s="350">
        <f>ROUND(X61,2)</f>
        <v>1482071.4</v>
      </c>
      <c r="E754" s="350">
        <f>ROUND(X62,2)</f>
        <v>373182.29</v>
      </c>
      <c r="F754" s="350">
        <f>ROUND(X63,2)</f>
        <v>0</v>
      </c>
      <c r="G754" s="350">
        <f>ROUND(X64,2)</f>
        <v>444620.1</v>
      </c>
      <c r="H754" s="350">
        <f>ROUND(X65,2)</f>
        <v>0</v>
      </c>
      <c r="I754" s="350">
        <f>ROUND(X66,2)</f>
        <v>115831.42</v>
      </c>
      <c r="J754" s="350">
        <f>ROUND(X67,2)</f>
        <v>47952.05</v>
      </c>
      <c r="K754" s="350">
        <f>ROUND(X68,2)</f>
        <v>0</v>
      </c>
      <c r="L754" s="350">
        <f>ROUND(X70,2)</f>
        <v>0</v>
      </c>
      <c r="M754" s="350">
        <f>ROUND(X71,2)</f>
        <v>2468641.14</v>
      </c>
      <c r="N754" s="350">
        <f>ROUND(X76,2)</f>
        <v>2583.4499999999998</v>
      </c>
      <c r="O754" s="350">
        <f>ROUND(X74,2)</f>
        <v>72233682.549999997</v>
      </c>
      <c r="P754" s="350">
        <f>IF(X77&gt;0,ROUND(X77,2),2)</f>
        <v>2</v>
      </c>
      <c r="Q754" s="350">
        <f>IF(X78&gt;0,ROUND(X78,2),2)</f>
        <v>1156.55</v>
      </c>
      <c r="R754" s="350">
        <f>IF(X79&gt;0,ROUND(X79,2),2)</f>
        <v>6062.46</v>
      </c>
      <c r="S754" s="350">
        <f>IF(X80&gt;0,ROUND(X80,2),2)</f>
        <v>1.99</v>
      </c>
      <c r="T754" s="351">
        <f>IF(X81&gt;0,ROUND(X81,2),2)</f>
        <v>2</v>
      </c>
      <c r="U754" s="282"/>
      <c r="X754" s="282"/>
      <c r="Y754" s="282"/>
      <c r="Z754" s="350">
        <f t="shared" si="23"/>
        <v>317788.28999999998</v>
      </c>
    </row>
    <row r="755" spans="1:26" ht="12.65" customHeight="1" x14ac:dyDescent="0.35">
      <c r="A755" s="209" t="str">
        <f>RIGHT($C$84,3)&amp;"*"&amp;RIGHT($C$83,4)&amp;"*"&amp;Y$55&amp;"*"&amp;"A"</f>
        <v>ter*170*7140*A</v>
      </c>
      <c r="B755" s="350">
        <f>ROUND(Y59,2)</f>
        <v>120885</v>
      </c>
      <c r="C755" s="285">
        <f>ROUND(Y60,2)</f>
        <v>118.33</v>
      </c>
      <c r="D755" s="350">
        <f>ROUND(Y61,2)</f>
        <v>11173912.65</v>
      </c>
      <c r="E755" s="350">
        <f>ROUND(Y62,2)</f>
        <v>2725792.3</v>
      </c>
      <c r="F755" s="350">
        <f>ROUND(Y63,2)</f>
        <v>512649.67</v>
      </c>
      <c r="G755" s="350">
        <f>ROUND(Y64,2)</f>
        <v>25991215.829999998</v>
      </c>
      <c r="H755" s="350">
        <f>ROUND(Y65,2)</f>
        <v>3800</v>
      </c>
      <c r="I755" s="350">
        <f>ROUND(Y66,2)</f>
        <v>83935.4</v>
      </c>
      <c r="J755" s="350">
        <f>ROUND(Y67,2)</f>
        <v>2213777.9300000002</v>
      </c>
      <c r="K755" s="350">
        <f>ROUND(Y68,2)</f>
        <v>1202938.3500000001</v>
      </c>
      <c r="L755" s="350">
        <f>ROUND(Y70,2)</f>
        <v>6339</v>
      </c>
      <c r="M755" s="350">
        <f>ROUND(Y71,2)</f>
        <v>44063708.549999997</v>
      </c>
      <c r="N755" s="350">
        <f>ROUND(Y76,2)</f>
        <v>12051</v>
      </c>
      <c r="O755" s="350">
        <f>ROUND(Y74,2)</f>
        <v>174959628.58000001</v>
      </c>
      <c r="P755" s="350">
        <f>IF(Y77&gt;0,ROUND(Y77,2),2)</f>
        <v>2</v>
      </c>
      <c r="Q755" s="350">
        <f>IF(Y78&gt;0,ROUND(Y78,2),2)</f>
        <v>5394.97</v>
      </c>
      <c r="R755" s="350">
        <f>IF(Y79&gt;0,ROUND(Y79,2),2)</f>
        <v>34878.71</v>
      </c>
      <c r="S755" s="350">
        <f>IF(Y80&gt;0,ROUND(Y80,2),2)</f>
        <v>11.45</v>
      </c>
      <c r="T755" s="351">
        <f>IF(Y81&gt;0,ROUND(Y81,2),2)</f>
        <v>2</v>
      </c>
      <c r="U755" s="282"/>
      <c r="X755" s="282"/>
      <c r="Y755" s="282"/>
      <c r="Z755" s="350">
        <f t="shared" si="23"/>
        <v>-214798.52</v>
      </c>
    </row>
    <row r="756" spans="1:26" ht="12.65" customHeight="1" x14ac:dyDescent="0.35">
      <c r="A756" s="209" t="str">
        <f>RIGHT($C$84,3)&amp;"*"&amp;RIGHT($C$83,4)&amp;"*"&amp;Z$55&amp;"*"&amp;"A"</f>
        <v>ter*170*7150*A</v>
      </c>
      <c r="B756" s="350">
        <f>ROUND(Z59,2)</f>
        <v>9346</v>
      </c>
      <c r="C756" s="285">
        <f>ROUND(Z60,2)</f>
        <v>6.94</v>
      </c>
      <c r="D756" s="350">
        <f>ROUND(Z61,2)</f>
        <v>837743.38</v>
      </c>
      <c r="E756" s="350">
        <f>ROUND(Z62,2)</f>
        <v>194554.61</v>
      </c>
      <c r="F756" s="350">
        <f>ROUND(Z63,2)</f>
        <v>0</v>
      </c>
      <c r="G756" s="350">
        <f>ROUND(Z64,2)</f>
        <v>27567.62</v>
      </c>
      <c r="H756" s="350">
        <f>ROUND(Z65,2)</f>
        <v>0</v>
      </c>
      <c r="I756" s="350">
        <f>ROUND(Z66,2)</f>
        <v>230.59</v>
      </c>
      <c r="J756" s="350">
        <f>ROUND(Z67,2)</f>
        <v>310223.58</v>
      </c>
      <c r="K756" s="350">
        <f>ROUND(Z68,2)</f>
        <v>0</v>
      </c>
      <c r="L756" s="350">
        <f>ROUND(Z70,2)</f>
        <v>0</v>
      </c>
      <c r="M756" s="350">
        <f>ROUND(Z71,2)</f>
        <v>1376732.66</v>
      </c>
      <c r="N756" s="350">
        <f>ROUND(Z76,2)</f>
        <v>8730</v>
      </c>
      <c r="O756" s="350">
        <f>ROUND(Z74,2)</f>
        <v>17258351</v>
      </c>
      <c r="P756" s="350">
        <f>IF(Z77&gt;0,ROUND(Z77,2),2)</f>
        <v>2</v>
      </c>
      <c r="Q756" s="350">
        <f>IF(Z78&gt;0,ROUND(Z78,2),2)</f>
        <v>3908.23</v>
      </c>
      <c r="R756" s="350">
        <f>IF(Z79&gt;0,ROUND(Z79,2),2)</f>
        <v>2</v>
      </c>
      <c r="S756" s="350">
        <f>IF(Z80&gt;0,ROUND(Z80,2),2)</f>
        <v>2</v>
      </c>
      <c r="T756" s="351">
        <f>IF(Z81&gt;0,ROUND(Z81,2),2)</f>
        <v>2</v>
      </c>
      <c r="U756" s="282"/>
      <c r="X756" s="282"/>
      <c r="Y756" s="282"/>
      <c r="Z756" s="350">
        <f t="shared" si="23"/>
        <v>9101518.6400000006</v>
      </c>
    </row>
    <row r="757" spans="1:26" ht="12.65" customHeight="1" x14ac:dyDescent="0.35">
      <c r="A757" s="209" t="str">
        <f>RIGHT($C$84,3)&amp;"*"&amp;RIGHT($C$83,4)&amp;"*"&amp;AA$55&amp;"*"&amp;"A"</f>
        <v>ter*170*7160*A</v>
      </c>
      <c r="B757" s="350">
        <f>ROUND(AA59,2)</f>
        <v>1765</v>
      </c>
      <c r="C757" s="285">
        <f>ROUND(AA60,2)</f>
        <v>3.35</v>
      </c>
      <c r="D757" s="350">
        <f>ROUND(AA61,2)</f>
        <v>400162.7</v>
      </c>
      <c r="E757" s="350">
        <f>ROUND(AA62,2)</f>
        <v>101430.2</v>
      </c>
      <c r="F757" s="350">
        <f>ROUND(AA63,2)</f>
        <v>0</v>
      </c>
      <c r="G757" s="350">
        <f>ROUND(AA64,2)</f>
        <v>347437.06</v>
      </c>
      <c r="H757" s="350">
        <f>ROUND(AA65,2)</f>
        <v>0</v>
      </c>
      <c r="I757" s="350">
        <f>ROUND(AA66,2)</f>
        <v>238204.29</v>
      </c>
      <c r="J757" s="350">
        <f>ROUND(AA67,2)</f>
        <v>89258.97</v>
      </c>
      <c r="K757" s="350">
        <f>ROUND(AA68,2)</f>
        <v>0</v>
      </c>
      <c r="L757" s="350">
        <f>ROUND(AA70,2)</f>
        <v>0</v>
      </c>
      <c r="M757" s="350">
        <f>ROUND(AA71,2)</f>
        <v>1177178.23</v>
      </c>
      <c r="N757" s="350">
        <f>ROUND(AA76,2)</f>
        <v>2812.94</v>
      </c>
      <c r="O757" s="350">
        <f>ROUND(AA74,2)</f>
        <v>6839726.25</v>
      </c>
      <c r="P757" s="350">
        <f>IF(AA77&gt;0,ROUND(AA77,2),2)</f>
        <v>2</v>
      </c>
      <c r="Q757" s="350">
        <f>IF(AA78&gt;0,ROUND(AA78,2),2)</f>
        <v>1259.29</v>
      </c>
      <c r="R757" s="350">
        <f>IF(AA79&gt;0,ROUND(AA79,2),2)</f>
        <v>21.34</v>
      </c>
      <c r="S757" s="350">
        <f>IF(AA80&gt;0,ROUND(AA80,2),2)</f>
        <v>0.01</v>
      </c>
      <c r="T757" s="351">
        <f>IF(AA81&gt;0,ROUND(AA81,2),2)</f>
        <v>2</v>
      </c>
      <c r="U757" s="282"/>
      <c r="X757" s="282"/>
      <c r="Y757" s="282"/>
      <c r="Z757" s="350">
        <f t="shared" si="23"/>
        <v>1436493.41</v>
      </c>
    </row>
    <row r="758" spans="1:26" ht="12.65" customHeight="1" x14ac:dyDescent="0.35">
      <c r="A758" s="209" t="str">
        <f>RIGHT($C$84,3)&amp;"*"&amp;RIGHT($C$83,4)&amp;"*"&amp;AB$55&amp;"*"&amp;"A"</f>
        <v>ter*170*7170*A</v>
      </c>
      <c r="B758" s="282"/>
      <c r="C758" s="285">
        <f>ROUND(AB60,2)</f>
        <v>90.21</v>
      </c>
      <c r="D758" s="350">
        <f>ROUND(AB61,2)</f>
        <v>8962579.6899999995</v>
      </c>
      <c r="E758" s="350">
        <f>ROUND(AB62,2)</f>
        <v>-349900.33</v>
      </c>
      <c r="F758" s="350">
        <f>ROUND(AB63,2)</f>
        <v>0</v>
      </c>
      <c r="G758" s="350">
        <f>ROUND(AB64,2)</f>
        <v>27621968.57</v>
      </c>
      <c r="H758" s="350">
        <f>ROUND(AB65,2)</f>
        <v>6000.84</v>
      </c>
      <c r="I758" s="350">
        <f>ROUND(AB66,2)</f>
        <v>1439005.37</v>
      </c>
      <c r="J758" s="350">
        <f>ROUND(AB67,2)</f>
        <v>327218.02</v>
      </c>
      <c r="K758" s="350">
        <f>ROUND(AB68,2)</f>
        <v>498705.16</v>
      </c>
      <c r="L758" s="350">
        <f>ROUND(AB70,2)</f>
        <v>3710681.6</v>
      </c>
      <c r="M758" s="350">
        <f>ROUND(AB71,2)</f>
        <v>34834153.420000002</v>
      </c>
      <c r="N758" s="350">
        <f>ROUND(AB76,2)</f>
        <v>13397.6</v>
      </c>
      <c r="O758" s="350">
        <f>ROUND(AB74,2)</f>
        <v>69914469.920000002</v>
      </c>
      <c r="P758" s="350">
        <f>IF(AB77&gt;0,ROUND(AB77,2),2)</f>
        <v>2</v>
      </c>
      <c r="Q758" s="350">
        <f>IF(AB78&gt;0,ROUND(AB78,2),2)</f>
        <v>5997.81</v>
      </c>
      <c r="R758" s="350">
        <f>IF(AB79&gt;0,ROUND(AB79,2),2)</f>
        <v>2</v>
      </c>
      <c r="S758" s="350">
        <f>IF(AB80&gt;0,ROUND(AB80,2),2)</f>
        <v>2</v>
      </c>
      <c r="T758" s="351">
        <f>IF(AB81&gt;0,ROUND(AB81,2),2)</f>
        <v>2</v>
      </c>
      <c r="U758" s="282"/>
      <c r="X758" s="282"/>
      <c r="Y758" s="282"/>
      <c r="Z758" s="350">
        <f t="shared" si="23"/>
        <v>621791.30000000005</v>
      </c>
    </row>
    <row r="759" spans="1:26" ht="12.65" customHeight="1" x14ac:dyDescent="0.35">
      <c r="A759" s="209" t="str">
        <f>RIGHT($C$84,3)&amp;"*"&amp;RIGHT($C$83,4)&amp;"*"&amp;AC$55&amp;"*"&amp;"A"</f>
        <v>ter*170*7180*A</v>
      </c>
      <c r="B759" s="350">
        <f>ROUND(AC59,2)</f>
        <v>96409</v>
      </c>
      <c r="C759" s="285">
        <f>ROUND(AC60,2)</f>
        <v>56.56</v>
      </c>
      <c r="D759" s="350">
        <f>ROUND(AC61,2)</f>
        <v>5052934.8600000003</v>
      </c>
      <c r="E759" s="350">
        <f>ROUND(AC62,2)</f>
        <v>1345465.5</v>
      </c>
      <c r="F759" s="350">
        <f>ROUND(AC63,2)</f>
        <v>0</v>
      </c>
      <c r="G759" s="350">
        <f>ROUND(AC64,2)</f>
        <v>878983.42</v>
      </c>
      <c r="H759" s="350">
        <f>ROUND(AC65,2)</f>
        <v>450</v>
      </c>
      <c r="I759" s="350">
        <f>ROUND(AC66,2)</f>
        <v>47291.040000000001</v>
      </c>
      <c r="J759" s="350">
        <f>ROUND(AC67,2)</f>
        <v>167622.23000000001</v>
      </c>
      <c r="K759" s="350">
        <f>ROUND(AC68,2)</f>
        <v>0</v>
      </c>
      <c r="L759" s="350">
        <f>ROUND(AC70,2)</f>
        <v>0</v>
      </c>
      <c r="M759" s="350">
        <f>ROUND(AC71,2)</f>
        <v>7501059.4199999999</v>
      </c>
      <c r="N759" s="350">
        <f>ROUND(AC76,2)</f>
        <v>1687.24</v>
      </c>
      <c r="O759" s="350">
        <f>ROUND(AC74,2)</f>
        <v>2861161</v>
      </c>
      <c r="P759" s="350">
        <f>IF(AC77&gt;0,ROUND(AC77,2),2)</f>
        <v>2</v>
      </c>
      <c r="Q759" s="350">
        <f>IF(AC78&gt;0,ROUND(AC78,2),2)</f>
        <v>755.34</v>
      </c>
      <c r="R759" s="350">
        <f>IF(AC79&gt;0,ROUND(AC79,2),2)</f>
        <v>2</v>
      </c>
      <c r="S759" s="350">
        <f>IF(AC80&gt;0,ROUND(AC80,2),2)</f>
        <v>2</v>
      </c>
      <c r="T759" s="351">
        <f>IF(AC81&gt;0,ROUND(AC81,2),2)</f>
        <v>2</v>
      </c>
      <c r="U759" s="282"/>
      <c r="X759" s="282"/>
      <c r="Y759" s="282"/>
      <c r="Z759" s="350">
        <f t="shared" si="23"/>
        <v>9325301.0600000005</v>
      </c>
    </row>
    <row r="760" spans="1:26" ht="12.65" customHeight="1" x14ac:dyDescent="0.35">
      <c r="A760" s="209" t="str">
        <f>RIGHT($C$84,3)&amp;"*"&amp;RIGHT($C$83,4)&amp;"*"&amp;AD$55&amp;"*"&amp;"A"</f>
        <v>ter*170*7190*A</v>
      </c>
      <c r="B760" s="350">
        <f>ROUND(AD59,2)</f>
        <v>2142</v>
      </c>
      <c r="C760" s="285">
        <f>ROUND(AD60,2)</f>
        <v>0</v>
      </c>
      <c r="D760" s="350">
        <f>ROUND(AD61,2)</f>
        <v>0</v>
      </c>
      <c r="E760" s="350">
        <f>ROUND(AD62,2)</f>
        <v>0</v>
      </c>
      <c r="F760" s="350">
        <f>ROUND(AD63,2)</f>
        <v>0</v>
      </c>
      <c r="G760" s="350">
        <f>ROUND(AD64,2)</f>
        <v>19643.2</v>
      </c>
      <c r="H760" s="350">
        <f>ROUND(AD65,2)</f>
        <v>0</v>
      </c>
      <c r="I760" s="350">
        <f>ROUND(AD66,2)</f>
        <v>992812.93</v>
      </c>
      <c r="J760" s="350">
        <f>ROUND(AD67,2)</f>
        <v>5803.53</v>
      </c>
      <c r="K760" s="350">
        <f>ROUND(AD68,2)</f>
        <v>0</v>
      </c>
      <c r="L760" s="350">
        <f>ROUND(AD70,2)</f>
        <v>0</v>
      </c>
      <c r="M760" s="350">
        <f>ROUND(AD71,2)</f>
        <v>1018259.66</v>
      </c>
      <c r="N760" s="350">
        <f>ROUND(AD76,2)</f>
        <v>315.33999999999997</v>
      </c>
      <c r="O760" s="350">
        <f>ROUND(AD74,2)</f>
        <v>499010</v>
      </c>
      <c r="P760" s="350">
        <f>IF(AD77&gt;0,ROUND(AD77,2),2)</f>
        <v>2</v>
      </c>
      <c r="Q760" s="350">
        <f>IF(AD78&gt;0,ROUND(AD78,2),2)</f>
        <v>141.16999999999999</v>
      </c>
      <c r="R760" s="350">
        <f>IF(AD79&gt;0,ROUND(AD79,2),2)</f>
        <v>2</v>
      </c>
      <c r="S760" s="350">
        <f>IF(AD80&gt;0,ROUND(AD80,2),2)</f>
        <v>2</v>
      </c>
      <c r="T760" s="351">
        <f>IF(AD81&gt;0,ROUND(AD81,2),2)</f>
        <v>2</v>
      </c>
      <c r="U760" s="282"/>
      <c r="X760" s="282"/>
      <c r="Y760" s="282"/>
      <c r="Z760" s="350">
        <f t="shared" si="23"/>
        <v>1523365.18</v>
      </c>
    </row>
    <row r="761" spans="1:26" ht="12.65" customHeight="1" x14ac:dyDescent="0.35">
      <c r="A761" s="209" t="str">
        <f>RIGHT($C$84,3)&amp;"*"&amp;RIGHT($C$83,4)&amp;"*"&amp;AE$55&amp;"*"&amp;"A"</f>
        <v>ter*170*7200*A</v>
      </c>
      <c r="B761" s="350">
        <f>ROUND(AE59,2)</f>
        <v>175668</v>
      </c>
      <c r="C761" s="285">
        <f>ROUND(AE60,2)</f>
        <v>64.599999999999994</v>
      </c>
      <c r="D761" s="350">
        <f>ROUND(AE61,2)</f>
        <v>6179572.2300000004</v>
      </c>
      <c r="E761" s="350">
        <f>ROUND(AE62,2)</f>
        <v>1610304.31</v>
      </c>
      <c r="F761" s="350">
        <f>ROUND(AE63,2)</f>
        <v>0</v>
      </c>
      <c r="G761" s="350">
        <f>ROUND(AE64,2)</f>
        <v>78264.91</v>
      </c>
      <c r="H761" s="350">
        <f>ROUND(AE65,2)</f>
        <v>500</v>
      </c>
      <c r="I761" s="350">
        <f>ROUND(AE66,2)</f>
        <v>42099.14</v>
      </c>
      <c r="J761" s="350">
        <f>ROUND(AE67,2)</f>
        <v>122652.25</v>
      </c>
      <c r="K761" s="350">
        <f>ROUND(AE68,2)</f>
        <v>475769.97</v>
      </c>
      <c r="L761" s="350">
        <f>ROUND(AE70,2)</f>
        <v>3799.68</v>
      </c>
      <c r="M761" s="350">
        <f>ROUND(AE71,2)</f>
        <v>8519567.1600000001</v>
      </c>
      <c r="N761" s="350">
        <f>ROUND(AE76,2)</f>
        <v>1020.31</v>
      </c>
      <c r="O761" s="350">
        <f>ROUND(AE74,2)</f>
        <v>12851739.85</v>
      </c>
      <c r="P761" s="350">
        <f>IF(AE77&gt;0,ROUND(AE77,2),2)</f>
        <v>2</v>
      </c>
      <c r="Q761" s="350">
        <f>IF(AE78&gt;0,ROUND(AE78,2),2)</f>
        <v>456.77</v>
      </c>
      <c r="R761" s="350">
        <f>IF(AE79&gt;0,ROUND(AE79,2),2)</f>
        <v>2857.64</v>
      </c>
      <c r="S761" s="350">
        <f>IF(AE80&gt;0,ROUND(AE80,2),2)</f>
        <v>0.94</v>
      </c>
      <c r="T761" s="351">
        <f>IF(AE81&gt;0,ROUND(AE81,2),2)</f>
        <v>2</v>
      </c>
      <c r="U761" s="282"/>
      <c r="X761" s="282"/>
      <c r="Y761" s="282"/>
      <c r="Z761" s="350">
        <f t="shared" si="23"/>
        <v>230904.44</v>
      </c>
    </row>
    <row r="762" spans="1:26" ht="12.65" customHeight="1" x14ac:dyDescent="0.35">
      <c r="A762" s="209" t="str">
        <f>RIGHT($C$84,3)&amp;"*"&amp;RIGHT($C$83,4)&amp;"*"&amp;AF$55&amp;"*"&amp;"A"</f>
        <v>ter*170*7220*A</v>
      </c>
      <c r="B762" s="350">
        <f>ROUND(AF59,2)</f>
        <v>7213</v>
      </c>
      <c r="C762" s="285">
        <f>ROUND(AF60,2)</f>
        <v>12.57</v>
      </c>
      <c r="D762" s="350">
        <f>ROUND(AF61,2)</f>
        <v>2127425.5499999998</v>
      </c>
      <c r="E762" s="350">
        <f>ROUND(AF62,2)</f>
        <v>462080.09</v>
      </c>
      <c r="F762" s="350">
        <f>ROUND(AF63,2)</f>
        <v>0</v>
      </c>
      <c r="G762" s="350">
        <f>ROUND(AF64,2)</f>
        <v>33631.21</v>
      </c>
      <c r="H762" s="350">
        <f>ROUND(AF65,2)</f>
        <v>1500</v>
      </c>
      <c r="I762" s="350">
        <f>ROUND(AF66,2)</f>
        <v>2201.48</v>
      </c>
      <c r="J762" s="350">
        <f>ROUND(AF67,2)</f>
        <v>108370.97</v>
      </c>
      <c r="K762" s="350">
        <f>ROUND(AF68,2)</f>
        <v>0</v>
      </c>
      <c r="L762" s="350">
        <f>ROUND(AF70,2)</f>
        <v>86213.64</v>
      </c>
      <c r="M762" s="350">
        <f>ROUND(AF71,2)</f>
        <v>2659687.8199999998</v>
      </c>
      <c r="N762" s="350">
        <f>ROUND(AF76,2)</f>
        <v>4428.2700000000004</v>
      </c>
      <c r="O762" s="350">
        <f>ROUND(AF74,2)</f>
        <v>4099068.06</v>
      </c>
      <c r="P762" s="350">
        <f>IF(AF77&gt;0,ROUND(AF77,2),2)</f>
        <v>1155</v>
      </c>
      <c r="Q762" s="350">
        <f>IF(AF78&gt;0,ROUND(AF78,2),2)</f>
        <v>1982.44</v>
      </c>
      <c r="R762" s="350">
        <f>IF(AF79&gt;0,ROUND(AF79,2),2)</f>
        <v>7698.49</v>
      </c>
      <c r="S762" s="350">
        <f>IF(AF80&gt;0,ROUND(AF80,2),2)</f>
        <v>2.5299999999999998</v>
      </c>
      <c r="T762" s="351">
        <f>IF(AF81&gt;0,ROUND(AF81,2),2)</f>
        <v>2</v>
      </c>
      <c r="U762" s="282"/>
      <c r="X762" s="282"/>
      <c r="Y762" s="282"/>
      <c r="Z762" s="350">
        <f t="shared" si="23"/>
        <v>1894769.99</v>
      </c>
    </row>
    <row r="763" spans="1:26" ht="12.65" customHeight="1" x14ac:dyDescent="0.35">
      <c r="A763" s="209" t="str">
        <f>RIGHT($C$84,3)&amp;"*"&amp;RIGHT($C$83,4)&amp;"*"&amp;AG$55&amp;"*"&amp;"A"</f>
        <v>ter*170*7230*A</v>
      </c>
      <c r="B763" s="350">
        <f>ROUND(AG59,2)</f>
        <v>69929</v>
      </c>
      <c r="C763" s="285">
        <f>ROUND(AG60,2)</f>
        <v>167.21</v>
      </c>
      <c r="D763" s="350">
        <f>ROUND(AG61,2)</f>
        <v>20882898.359999999</v>
      </c>
      <c r="E763" s="350">
        <f>ROUND(AG62,2)</f>
        <v>4978145.1399999997</v>
      </c>
      <c r="F763" s="350">
        <f>ROUND(AG63,2)</f>
        <v>2648347.35</v>
      </c>
      <c r="G763" s="350">
        <f>ROUND(AG64,2)</f>
        <v>1837537.6</v>
      </c>
      <c r="H763" s="350">
        <f>ROUND(AG65,2)</f>
        <v>8974.3700000000008</v>
      </c>
      <c r="I763" s="350">
        <f>ROUND(AG66,2)</f>
        <v>978009.33</v>
      </c>
      <c r="J763" s="350">
        <f>ROUND(AG67,2)</f>
        <v>523961.69</v>
      </c>
      <c r="K763" s="350">
        <f>ROUND(AG68,2)</f>
        <v>342832.15</v>
      </c>
      <c r="L763" s="350">
        <f>ROUND(AG70,2)</f>
        <v>1557913.15</v>
      </c>
      <c r="M763" s="350">
        <f>ROUND(AG71,2)</f>
        <v>30755434.539999999</v>
      </c>
      <c r="N763" s="350">
        <f>ROUND(AG76,2)</f>
        <v>19360</v>
      </c>
      <c r="O763" s="350">
        <f>ROUND(AG74,2)</f>
        <v>180602751.08000001</v>
      </c>
      <c r="P763" s="350">
        <f>IF(AG77&gt;0,ROUND(AG77,2),2)</f>
        <v>50113</v>
      </c>
      <c r="Q763" s="350">
        <f>IF(AG78&gt;0,ROUND(AG78,2),2)</f>
        <v>8667.0499999999993</v>
      </c>
      <c r="R763" s="350">
        <f>IF(AG79&gt;0,ROUND(AG79,2),2)</f>
        <v>208916.39</v>
      </c>
      <c r="S763" s="350">
        <f>IF(AG80&gt;0,ROUND(AG80,2),2)</f>
        <v>68.569999999999993</v>
      </c>
      <c r="T763" s="351">
        <f>IF(AG81&gt;0,ROUND(AG81,2),2)</f>
        <v>2</v>
      </c>
      <c r="U763" s="282"/>
      <c r="X763" s="282"/>
      <c r="Y763" s="282"/>
      <c r="Z763" s="350">
        <f t="shared" si="23"/>
        <v>1352387.8</v>
      </c>
    </row>
    <row r="764" spans="1:26" ht="12.65" customHeight="1" x14ac:dyDescent="0.35">
      <c r="A764" s="209" t="str">
        <f>RIGHT($C$84,3)&amp;"*"&amp;RIGHT($C$83,4)&amp;"*"&amp;AH$55&amp;"*"&amp;"A"</f>
        <v>ter*170*7240*A</v>
      </c>
      <c r="B764" s="350">
        <f>ROUND(AH59,2)</f>
        <v>0</v>
      </c>
      <c r="C764" s="285">
        <f>ROUND(AH60,2)</f>
        <v>0</v>
      </c>
      <c r="D764" s="350">
        <f>ROUND(AH61,2)</f>
        <v>0</v>
      </c>
      <c r="E764" s="350">
        <f>ROUND(AH62,2)</f>
        <v>0</v>
      </c>
      <c r="F764" s="350">
        <f>ROUND(AH63,2)</f>
        <v>0</v>
      </c>
      <c r="G764" s="350">
        <f>ROUND(AH64,2)</f>
        <v>0</v>
      </c>
      <c r="H764" s="350">
        <f>ROUND(AH65,2)</f>
        <v>0</v>
      </c>
      <c r="I764" s="350">
        <f>ROUND(AH66,2)</f>
        <v>0</v>
      </c>
      <c r="J764" s="350">
        <f>ROUND(AH67,2)</f>
        <v>0</v>
      </c>
      <c r="K764" s="350">
        <f>ROUND(AH68,2)</f>
        <v>0</v>
      </c>
      <c r="L764" s="350">
        <f>ROUND(AH70,2)</f>
        <v>0</v>
      </c>
      <c r="M764" s="350">
        <f>ROUND(AH71,2)</f>
        <v>0</v>
      </c>
      <c r="N764" s="350">
        <f>ROUND(AH76,2)</f>
        <v>0</v>
      </c>
      <c r="O764" s="350">
        <f>ROUND(AH74,2)</f>
        <v>0</v>
      </c>
      <c r="P764" s="350">
        <f>IF(AH77&gt;0,ROUND(AH77,2),2)</f>
        <v>2</v>
      </c>
      <c r="Q764" s="350">
        <f>IF(AH78&gt;0,ROUND(AH78,2),2)</f>
        <v>2</v>
      </c>
      <c r="R764" s="350">
        <f>IF(AH79&gt;0,ROUND(AH79,2),2)</f>
        <v>2</v>
      </c>
      <c r="S764" s="350">
        <f>IF(AH80&gt;0,ROUND(AH80,2),2)</f>
        <v>2</v>
      </c>
      <c r="T764" s="351">
        <f>IF(AH81&gt;0,ROUND(AH81,2),2)</f>
        <v>2</v>
      </c>
      <c r="U764" s="282"/>
      <c r="X764" s="282"/>
      <c r="Y764" s="282"/>
      <c r="Z764" s="350">
        <f t="shared" si="23"/>
        <v>11038328.039999999</v>
      </c>
    </row>
    <row r="765" spans="1:26" ht="12.65" customHeight="1" x14ac:dyDescent="0.35">
      <c r="A765" s="209" t="str">
        <f>RIGHT($C$84,3)&amp;"*"&amp;RIGHT($C$83,4)&amp;"*"&amp;AI$55&amp;"*"&amp;"A"</f>
        <v>ter*170*7250*A</v>
      </c>
      <c r="B765" s="350">
        <f>ROUND(AI59,2)</f>
        <v>24856</v>
      </c>
      <c r="C765" s="285">
        <f>ROUND(AI60,2)</f>
        <v>53.99</v>
      </c>
      <c r="D765" s="350">
        <f>ROUND(AI61,2)</f>
        <v>5730178.9299999997</v>
      </c>
      <c r="E765" s="350">
        <f>ROUND(AI62,2)</f>
        <v>1514343.26</v>
      </c>
      <c r="F765" s="350">
        <f>ROUND(AI63,2)</f>
        <v>0</v>
      </c>
      <c r="G765" s="350">
        <f>ROUND(AI64,2)</f>
        <v>1048244.37</v>
      </c>
      <c r="H765" s="350">
        <f>ROUND(AI65,2)</f>
        <v>1750</v>
      </c>
      <c r="I765" s="350">
        <f>ROUND(AI66,2)</f>
        <v>433557.98</v>
      </c>
      <c r="J765" s="350">
        <f>ROUND(AI67,2)</f>
        <v>795202.36</v>
      </c>
      <c r="K765" s="350">
        <f>ROUND(AI68,2)</f>
        <v>0</v>
      </c>
      <c r="L765" s="350">
        <f>ROUND(AI70,2)</f>
        <v>0</v>
      </c>
      <c r="M765" s="350">
        <f>ROUND(AI71,2)</f>
        <v>9530467.3000000007</v>
      </c>
      <c r="N765" s="350">
        <f>ROUND(AI76,2)</f>
        <v>22076.09</v>
      </c>
      <c r="O765" s="350">
        <f>ROUND(AI74,2)</f>
        <v>7710121.4500000002</v>
      </c>
      <c r="P765" s="350">
        <f>IF(AI77&gt;0,ROUND(AI77,2),2)</f>
        <v>25440</v>
      </c>
      <c r="Q765" s="350">
        <f>IF(AI78&gt;0,ROUND(AI78,2),2)</f>
        <v>9882.98</v>
      </c>
      <c r="R765" s="350">
        <f>IF(AI79&gt;0,ROUND(AI79,2),2)</f>
        <v>106052.05</v>
      </c>
      <c r="S765" s="350">
        <f>IF(AI80&gt;0,ROUND(AI80,2),2)</f>
        <v>34.81</v>
      </c>
      <c r="T765" s="351">
        <f>IF(AI81&gt;0,ROUND(AI81,2),2)</f>
        <v>2</v>
      </c>
      <c r="U765" s="282"/>
      <c r="X765" s="282"/>
      <c r="Y765" s="282"/>
      <c r="Z765" s="350">
        <f t="shared" si="23"/>
        <v>2</v>
      </c>
    </row>
    <row r="766" spans="1:26" ht="12.65" customHeight="1" x14ac:dyDescent="0.35">
      <c r="A766" s="209" t="str">
        <f>RIGHT($C$84,3)&amp;"*"&amp;RIGHT($C$83,4)&amp;"*"&amp;AJ$55&amp;"*"&amp;"A"</f>
        <v>ter*170*7260*A</v>
      </c>
      <c r="B766" s="350">
        <f>ROUND(AJ59,2)</f>
        <v>174596</v>
      </c>
      <c r="C766" s="285">
        <f>ROUND(AJ60,2)</f>
        <v>300.64</v>
      </c>
      <c r="D766" s="350">
        <f>ROUND(AJ61,2)</f>
        <v>40536150.840000004</v>
      </c>
      <c r="E766" s="350">
        <f>ROUND(AJ62,2)</f>
        <v>9541879.4499999993</v>
      </c>
      <c r="F766" s="350">
        <f>ROUND(AJ63,2)</f>
        <v>2759413.69</v>
      </c>
      <c r="G766" s="350">
        <f>ROUND(AJ64,2)</f>
        <v>3345354.9</v>
      </c>
      <c r="H766" s="350">
        <f>ROUND(AJ65,2)</f>
        <v>32753.83</v>
      </c>
      <c r="I766" s="350">
        <f>ROUND(AJ66,2)</f>
        <v>336659.14</v>
      </c>
      <c r="J766" s="350">
        <f>ROUND(AJ67,2)</f>
        <v>410558.29</v>
      </c>
      <c r="K766" s="350">
        <f>ROUND(AJ68,2)</f>
        <v>3214348.65</v>
      </c>
      <c r="L766" s="350">
        <f>ROUND(AJ70,2)</f>
        <v>860962.55</v>
      </c>
      <c r="M766" s="350">
        <f>ROUND(AJ71,2)</f>
        <v>59619010.170000002</v>
      </c>
      <c r="N766" s="350">
        <f>ROUND(AJ76,2)</f>
        <v>0</v>
      </c>
      <c r="O766" s="350">
        <f>ROUND(AJ74,2)</f>
        <v>77341824.840000004</v>
      </c>
      <c r="P766" s="350">
        <f>IF(AJ77&gt;0,ROUND(AJ77,2),2)</f>
        <v>2</v>
      </c>
      <c r="Q766" s="350">
        <f>IF(AJ78&gt;0,ROUND(AJ78,2),2)</f>
        <v>2</v>
      </c>
      <c r="R766" s="350">
        <f>IF(AJ79&gt;0,ROUND(AJ79,2),2)</f>
        <v>28326.560000000001</v>
      </c>
      <c r="S766" s="350">
        <f>IF(AJ80&gt;0,ROUND(AJ80,2),2)</f>
        <v>9.3000000000000007</v>
      </c>
      <c r="T766" s="351">
        <f>IF(AJ81&gt;0,ROUND(AJ81,2),2)</f>
        <v>2</v>
      </c>
      <c r="U766" s="282"/>
      <c r="X766" s="282"/>
      <c r="Y766" s="282"/>
      <c r="Z766" s="350">
        <f t="shared" si="23"/>
        <v>7098293.54</v>
      </c>
    </row>
    <row r="767" spans="1:26" ht="12.65" customHeight="1" x14ac:dyDescent="0.35">
      <c r="A767" s="209" t="str">
        <f>RIGHT($C$84,3)&amp;"*"&amp;RIGHT($C$83,4)&amp;"*"&amp;AK$55&amp;"*"&amp;"A"</f>
        <v>ter*170*7310*A</v>
      </c>
      <c r="B767" s="350">
        <f>ROUND(AK59,2)</f>
        <v>0</v>
      </c>
      <c r="C767" s="285">
        <f>ROUND(AK60,2)</f>
        <v>0</v>
      </c>
      <c r="D767" s="350">
        <f>ROUND(AK61,2)</f>
        <v>0</v>
      </c>
      <c r="E767" s="350">
        <f>ROUND(AK62,2)</f>
        <v>0</v>
      </c>
      <c r="F767" s="350">
        <f>ROUND(AK63,2)</f>
        <v>0</v>
      </c>
      <c r="G767" s="350">
        <f>ROUND(AK64,2)</f>
        <v>0</v>
      </c>
      <c r="H767" s="350">
        <f>ROUND(AK65,2)</f>
        <v>0</v>
      </c>
      <c r="I767" s="350">
        <f>ROUND(AK66,2)</f>
        <v>0</v>
      </c>
      <c r="J767" s="350">
        <f>ROUND(AK67,2)</f>
        <v>0</v>
      </c>
      <c r="K767" s="350">
        <f>ROUND(AK68,2)</f>
        <v>0</v>
      </c>
      <c r="L767" s="350">
        <f>ROUND(AK70,2)</f>
        <v>0</v>
      </c>
      <c r="M767" s="350">
        <f>ROUND(AK71,2)</f>
        <v>0</v>
      </c>
      <c r="N767" s="350">
        <f>ROUND(AK76,2)</f>
        <v>0</v>
      </c>
      <c r="O767" s="350">
        <f>ROUND(AK74,2)</f>
        <v>0</v>
      </c>
      <c r="P767" s="350">
        <f>IF(AK77&gt;0,ROUND(AK77,2),2)</f>
        <v>2</v>
      </c>
      <c r="Q767" s="350">
        <f>IF(AK78&gt;0,ROUND(AK78,2),2)</f>
        <v>2</v>
      </c>
      <c r="R767" s="350">
        <f>IF(AK79&gt;0,ROUND(AK79,2),2)</f>
        <v>2</v>
      </c>
      <c r="S767" s="350">
        <f>IF(AK80&gt;0,ROUND(AK80,2),2)</f>
        <v>2</v>
      </c>
      <c r="T767" s="351">
        <f>IF(AK81&gt;0,ROUND(AK81,2),2)</f>
        <v>2</v>
      </c>
      <c r="U767" s="282"/>
      <c r="X767" s="282"/>
      <c r="Y767" s="282"/>
      <c r="Z767" s="350">
        <f t="shared" si="23"/>
        <v>13880947.93</v>
      </c>
    </row>
    <row r="768" spans="1:26" ht="12.65" customHeight="1" x14ac:dyDescent="0.35">
      <c r="A768" s="209" t="str">
        <f>RIGHT($C$84,3)&amp;"*"&amp;RIGHT($C$83,4)&amp;"*"&amp;AL$55&amp;"*"&amp;"A"</f>
        <v>ter*170*7320*A</v>
      </c>
      <c r="B768" s="350">
        <f>ROUND(AL59,2)</f>
        <v>0</v>
      </c>
      <c r="C768" s="285">
        <f>ROUND(AL60,2)</f>
        <v>0</v>
      </c>
      <c r="D768" s="350">
        <f>ROUND(AL61,2)</f>
        <v>0</v>
      </c>
      <c r="E768" s="350">
        <f>ROUND(AL62,2)</f>
        <v>0</v>
      </c>
      <c r="F768" s="350">
        <f>ROUND(AL63,2)</f>
        <v>0</v>
      </c>
      <c r="G768" s="350">
        <f>ROUND(AL64,2)</f>
        <v>0</v>
      </c>
      <c r="H768" s="350">
        <f>ROUND(AL65,2)</f>
        <v>0</v>
      </c>
      <c r="I768" s="350">
        <f>ROUND(AL66,2)</f>
        <v>0</v>
      </c>
      <c r="J768" s="350">
        <f>ROUND(AL67,2)</f>
        <v>0</v>
      </c>
      <c r="K768" s="350">
        <f>ROUND(AL68,2)</f>
        <v>0</v>
      </c>
      <c r="L768" s="350">
        <f>ROUND(AL70,2)</f>
        <v>0</v>
      </c>
      <c r="M768" s="350">
        <f>ROUND(AL71,2)</f>
        <v>0</v>
      </c>
      <c r="N768" s="350">
        <f>ROUND(AL76,2)</f>
        <v>0</v>
      </c>
      <c r="O768" s="350">
        <f>ROUND(AL74,2)</f>
        <v>0</v>
      </c>
      <c r="P768" s="350">
        <f>IF(AL77&gt;0,ROUND(AL77,2),2)</f>
        <v>2</v>
      </c>
      <c r="Q768" s="350">
        <f>IF(AL78&gt;0,ROUND(AL78,2),2)</f>
        <v>2</v>
      </c>
      <c r="R768" s="350">
        <f>IF(AL79&gt;0,ROUND(AL79,2),2)</f>
        <v>2</v>
      </c>
      <c r="S768" s="350">
        <f>IF(AL80&gt;0,ROUND(AL80,2),2)</f>
        <v>2</v>
      </c>
      <c r="T768" s="351">
        <f>IF(AL81&gt;0,ROUND(AL81,2),2)</f>
        <v>2</v>
      </c>
      <c r="U768" s="282"/>
      <c r="X768" s="282"/>
      <c r="Y768" s="282"/>
      <c r="Z768" s="350">
        <f t="shared" si="23"/>
        <v>2</v>
      </c>
    </row>
    <row r="769" spans="1:26" ht="12.65" customHeight="1" x14ac:dyDescent="0.35">
      <c r="A769" s="209" t="str">
        <f>RIGHT($C$84,3)&amp;"*"&amp;RIGHT($C$83,4)&amp;"*"&amp;AM$55&amp;"*"&amp;"A"</f>
        <v>ter*170*7330*A</v>
      </c>
      <c r="B769" s="350">
        <f>ROUND(AM59,2)</f>
        <v>0</v>
      </c>
      <c r="C769" s="285">
        <f>ROUND(AM60,2)</f>
        <v>0</v>
      </c>
      <c r="D769" s="350">
        <f>ROUND(AM61,2)</f>
        <v>0</v>
      </c>
      <c r="E769" s="350">
        <f>ROUND(AM62,2)</f>
        <v>0</v>
      </c>
      <c r="F769" s="350">
        <f>ROUND(AM63,2)</f>
        <v>0</v>
      </c>
      <c r="G769" s="350">
        <f>ROUND(AM64,2)</f>
        <v>0</v>
      </c>
      <c r="H769" s="350">
        <f>ROUND(AM65,2)</f>
        <v>0</v>
      </c>
      <c r="I769" s="350">
        <f>ROUND(AM66,2)</f>
        <v>0</v>
      </c>
      <c r="J769" s="350">
        <f>ROUND(AM67,2)</f>
        <v>0</v>
      </c>
      <c r="K769" s="350">
        <f>ROUND(AM68,2)</f>
        <v>0</v>
      </c>
      <c r="L769" s="350">
        <f>ROUND(AM70,2)</f>
        <v>0</v>
      </c>
      <c r="M769" s="350">
        <f>ROUND(AM71,2)</f>
        <v>0</v>
      </c>
      <c r="N769" s="350">
        <f>ROUND(AM76,2)</f>
        <v>0</v>
      </c>
      <c r="O769" s="350">
        <f>ROUND(AM74,2)</f>
        <v>0</v>
      </c>
      <c r="P769" s="350">
        <f>IF(AM77&gt;0,ROUND(AM77,2),2)</f>
        <v>2</v>
      </c>
      <c r="Q769" s="350">
        <f>IF(AM78&gt;0,ROUND(AM78,2),2)</f>
        <v>2</v>
      </c>
      <c r="R769" s="350">
        <f>IF(AM79&gt;0,ROUND(AM79,2),2)</f>
        <v>2</v>
      </c>
      <c r="S769" s="350">
        <f>IF(AM80&gt;0,ROUND(AM80,2),2)</f>
        <v>2</v>
      </c>
      <c r="T769" s="351">
        <f>IF(AM81&gt;0,ROUND(AM81,2),2)</f>
        <v>2</v>
      </c>
      <c r="U769" s="282"/>
      <c r="X769" s="282"/>
      <c r="Y769" s="282"/>
      <c r="Z769" s="350">
        <f t="shared" si="23"/>
        <v>2</v>
      </c>
    </row>
    <row r="770" spans="1:26" ht="12.65" customHeight="1" x14ac:dyDescent="0.35">
      <c r="A770" s="209" t="str">
        <f>RIGHT($C$84,3)&amp;"*"&amp;RIGHT($C$83,4)&amp;"*"&amp;AN$55&amp;"*"&amp;"A"</f>
        <v>ter*170*7340*A</v>
      </c>
      <c r="B770" s="350">
        <f>ROUND(AN59,2)</f>
        <v>0</v>
      </c>
      <c r="C770" s="285">
        <f>ROUND(AN60,2)</f>
        <v>0</v>
      </c>
      <c r="D770" s="350">
        <f>ROUND(AN61,2)</f>
        <v>0</v>
      </c>
      <c r="E770" s="350">
        <f>ROUND(AN62,2)</f>
        <v>0</v>
      </c>
      <c r="F770" s="350">
        <f>ROUND(AN63,2)</f>
        <v>0</v>
      </c>
      <c r="G770" s="350">
        <f>ROUND(AN64,2)</f>
        <v>0</v>
      </c>
      <c r="H770" s="350">
        <f>ROUND(AN65,2)</f>
        <v>0</v>
      </c>
      <c r="I770" s="350">
        <f>ROUND(AN66,2)</f>
        <v>0</v>
      </c>
      <c r="J770" s="350">
        <f>ROUND(AN67,2)</f>
        <v>0</v>
      </c>
      <c r="K770" s="350">
        <f>ROUND(AN68,2)</f>
        <v>0</v>
      </c>
      <c r="L770" s="350">
        <f>ROUND(AN70,2)</f>
        <v>0</v>
      </c>
      <c r="M770" s="350">
        <f>ROUND(AN71,2)</f>
        <v>0</v>
      </c>
      <c r="N770" s="350">
        <f>ROUND(AN76,2)</f>
        <v>0</v>
      </c>
      <c r="O770" s="350">
        <f>ROUND(AN74,2)</f>
        <v>0</v>
      </c>
      <c r="P770" s="350">
        <f>IF(AN77&gt;0,ROUND(AN77,2),2)</f>
        <v>2</v>
      </c>
      <c r="Q770" s="350">
        <f>IF(AN78&gt;0,ROUND(AN78,2),2)</f>
        <v>2</v>
      </c>
      <c r="R770" s="350">
        <f>IF(AN79&gt;0,ROUND(AN79,2),2)</f>
        <v>2</v>
      </c>
      <c r="S770" s="350">
        <f>IF(AN80&gt;0,ROUND(AN80,2),2)</f>
        <v>2</v>
      </c>
      <c r="T770" s="351">
        <f>IF(AN81&gt;0,ROUND(AN81,2),2)</f>
        <v>2</v>
      </c>
      <c r="U770" s="282"/>
      <c r="X770" s="282"/>
      <c r="Y770" s="282"/>
      <c r="Z770" s="350">
        <f t="shared" si="23"/>
        <v>2</v>
      </c>
    </row>
    <row r="771" spans="1:26" ht="12.65" customHeight="1" x14ac:dyDescent="0.35">
      <c r="A771" s="209" t="str">
        <f>RIGHT($C$84,3)&amp;"*"&amp;RIGHT($C$83,4)&amp;"*"&amp;AO$55&amp;"*"&amp;"A"</f>
        <v>ter*170*7350*A</v>
      </c>
      <c r="B771" s="350">
        <f>ROUND(AO59,2)</f>
        <v>0</v>
      </c>
      <c r="C771" s="285">
        <f>ROUND(AO60,2)</f>
        <v>0</v>
      </c>
      <c r="D771" s="350">
        <f>ROUND(AO61,2)</f>
        <v>0</v>
      </c>
      <c r="E771" s="350">
        <f>ROUND(AO62,2)</f>
        <v>0</v>
      </c>
      <c r="F771" s="350">
        <f>ROUND(AO63,2)</f>
        <v>0</v>
      </c>
      <c r="G771" s="350">
        <f>ROUND(AO64,2)</f>
        <v>82789.179999999993</v>
      </c>
      <c r="H771" s="350">
        <f>ROUND(AO65,2)</f>
        <v>0</v>
      </c>
      <c r="I771" s="350">
        <f>ROUND(AO66,2)</f>
        <v>0</v>
      </c>
      <c r="J771" s="350">
        <f>ROUND(AO67,2)</f>
        <v>85781.27</v>
      </c>
      <c r="K771" s="350">
        <f>ROUND(AO68,2)</f>
        <v>0</v>
      </c>
      <c r="L771" s="350">
        <f>ROUND(AO70,2)</f>
        <v>0</v>
      </c>
      <c r="M771" s="350">
        <f>ROUND(AO71,2)</f>
        <v>168570.45</v>
      </c>
      <c r="N771" s="350">
        <f>ROUND(AO76,2)</f>
        <v>4661</v>
      </c>
      <c r="O771" s="350">
        <f>ROUND(AO74,2)</f>
        <v>0</v>
      </c>
      <c r="P771" s="350">
        <f>IF(AO77&gt;0,ROUND(AO77,2),2)</f>
        <v>2</v>
      </c>
      <c r="Q771" s="350">
        <f>IF(AO78&gt;0,ROUND(AO78,2),2)</f>
        <v>2086.63</v>
      </c>
      <c r="R771" s="350">
        <f>IF(AO79&gt;0,ROUND(AO79,2),2)</f>
        <v>2</v>
      </c>
      <c r="S771" s="350">
        <f>IF(AO80&gt;0,ROUND(AO80,2),2)</f>
        <v>2</v>
      </c>
      <c r="T771" s="351">
        <f>IF(AO81&gt;0,ROUND(AO81,2),2)</f>
        <v>2</v>
      </c>
      <c r="U771" s="282"/>
      <c r="X771" s="282"/>
      <c r="Y771" s="282"/>
      <c r="Z771" s="350">
        <f t="shared" si="23"/>
        <v>2</v>
      </c>
    </row>
    <row r="772" spans="1:26" ht="12.65" customHeight="1" x14ac:dyDescent="0.35">
      <c r="A772" s="209" t="str">
        <f>RIGHT($C$84,3)&amp;"*"&amp;RIGHT($C$83,4)&amp;"*"&amp;AP$55&amp;"*"&amp;"A"</f>
        <v>ter*170*7380*A</v>
      </c>
      <c r="B772" s="350">
        <f>ROUND(AP59,2)</f>
        <v>108697</v>
      </c>
      <c r="C772" s="285">
        <f>ROUND(AP60,2)</f>
        <v>156.56</v>
      </c>
      <c r="D772" s="350">
        <f>ROUND(AP61,2)</f>
        <v>18996184.350000001</v>
      </c>
      <c r="E772" s="350">
        <f>ROUND(AP62,2)</f>
        <v>5276146.8499999996</v>
      </c>
      <c r="F772" s="350">
        <f>ROUND(AP63,2)</f>
        <v>1022499.05</v>
      </c>
      <c r="G772" s="350">
        <f>ROUND(AP64,2)</f>
        <v>3038409.47</v>
      </c>
      <c r="H772" s="350">
        <f>ROUND(AP65,2)</f>
        <v>33845.93</v>
      </c>
      <c r="I772" s="350">
        <f>ROUND(AP66,2)</f>
        <v>874630.83</v>
      </c>
      <c r="J772" s="350">
        <f>ROUND(AP67,2)</f>
        <v>266651.32</v>
      </c>
      <c r="K772" s="350">
        <f>ROUND(AP68,2)</f>
        <v>2356850.0299999998</v>
      </c>
      <c r="L772" s="350">
        <f>ROUND(AP70,2)</f>
        <v>922982.23</v>
      </c>
      <c r="M772" s="350">
        <f>ROUND(AP71,2)</f>
        <v>31040628.129999999</v>
      </c>
      <c r="N772" s="350">
        <f>ROUND(AP76,2)</f>
        <v>0</v>
      </c>
      <c r="O772" s="350">
        <f>ROUND(AP74,2)</f>
        <v>71197206.640000001</v>
      </c>
      <c r="P772" s="350">
        <f>IF(AP77&gt;0,ROUND(AP77,2),2)</f>
        <v>2</v>
      </c>
      <c r="Q772" s="350">
        <f>IF(AP78&gt;0,ROUND(AP78,2),2)</f>
        <v>2</v>
      </c>
      <c r="R772" s="350">
        <f>IF(AP79&gt;0,ROUND(AP79,2),2)</f>
        <v>44665.71</v>
      </c>
      <c r="S772" s="350">
        <f>IF(AP80&gt;0,ROUND(AP80,2),2)</f>
        <v>14.66</v>
      </c>
      <c r="T772" s="351">
        <f>IF(AP81&gt;0,ROUND(AP81,2),2)</f>
        <v>2</v>
      </c>
      <c r="U772" s="282"/>
      <c r="X772" s="282"/>
      <c r="Y772" s="282"/>
      <c r="Z772" s="350">
        <f t="shared" si="23"/>
        <v>731809.44</v>
      </c>
    </row>
    <row r="773" spans="1:26" ht="12.65" customHeight="1" x14ac:dyDescent="0.35">
      <c r="A773" s="209" t="str">
        <f>RIGHT($C$84,3)&amp;"*"&amp;RIGHT($C$83,4)&amp;"*"&amp;AQ$55&amp;"*"&amp;"A"</f>
        <v>ter*170*7390*A</v>
      </c>
      <c r="B773" s="350">
        <f>ROUND(AQ59,2)</f>
        <v>0</v>
      </c>
      <c r="C773" s="285">
        <f>ROUND(AQ60,2)</f>
        <v>0</v>
      </c>
      <c r="D773" s="350">
        <f>ROUND(AQ61,2)</f>
        <v>0</v>
      </c>
      <c r="E773" s="350">
        <f>ROUND(AQ62,2)</f>
        <v>0</v>
      </c>
      <c r="F773" s="350">
        <f>ROUND(AQ63,2)</f>
        <v>0</v>
      </c>
      <c r="G773" s="350">
        <f>ROUND(AQ64,2)</f>
        <v>0</v>
      </c>
      <c r="H773" s="350">
        <f>ROUND(AQ65,2)</f>
        <v>0</v>
      </c>
      <c r="I773" s="350">
        <f>ROUND(AQ66,2)</f>
        <v>0</v>
      </c>
      <c r="J773" s="350">
        <f>ROUND(AQ67,2)</f>
        <v>0</v>
      </c>
      <c r="K773" s="350">
        <f>ROUND(AQ68,2)</f>
        <v>0</v>
      </c>
      <c r="L773" s="350">
        <f>ROUND(AQ70,2)</f>
        <v>0</v>
      </c>
      <c r="M773" s="350">
        <f>ROUND(AQ71,2)</f>
        <v>0</v>
      </c>
      <c r="N773" s="350">
        <f>ROUND(AQ76,2)</f>
        <v>0</v>
      </c>
      <c r="O773" s="350">
        <f>ROUND(AQ74,2)</f>
        <v>0</v>
      </c>
      <c r="P773" s="350">
        <f>IF(AQ77&gt;0,ROUND(AQ77,2),2)</f>
        <v>2</v>
      </c>
      <c r="Q773" s="350">
        <f>IF(AQ78&gt;0,ROUND(AQ78,2),2)</f>
        <v>2</v>
      </c>
      <c r="R773" s="350">
        <f>IF(AQ79&gt;0,ROUND(AQ79,2),2)</f>
        <v>2</v>
      </c>
      <c r="S773" s="350">
        <f>IF(AQ80&gt;0,ROUND(AQ80,2),2)</f>
        <v>2</v>
      </c>
      <c r="T773" s="351">
        <f>IF(AQ81&gt;0,ROUND(AQ81,2),2)</f>
        <v>2</v>
      </c>
      <c r="U773" s="282"/>
      <c r="X773" s="282"/>
      <c r="Y773" s="282"/>
      <c r="Z773" s="350">
        <f t="shared" si="23"/>
        <v>7101377.2800000003</v>
      </c>
    </row>
    <row r="774" spans="1:26" ht="12.65" customHeight="1" x14ac:dyDescent="0.35">
      <c r="A774" s="209" t="str">
        <f>RIGHT($C$84,3)&amp;"*"&amp;RIGHT($C$83,4)&amp;"*"&amp;AR$55&amp;"*"&amp;"A"</f>
        <v>ter*170*7400*A</v>
      </c>
      <c r="B774" s="350">
        <f>ROUND(AR59,2)</f>
        <v>74761</v>
      </c>
      <c r="C774" s="285">
        <f>ROUND(AR60,2)</f>
        <v>135.91</v>
      </c>
      <c r="D774" s="350">
        <f>ROUND(AR61,2)</f>
        <v>13396832.59</v>
      </c>
      <c r="E774" s="350">
        <f>ROUND(AR62,2)</f>
        <v>3529260.69</v>
      </c>
      <c r="F774" s="350">
        <f>ROUND(AR63,2)</f>
        <v>234379.16</v>
      </c>
      <c r="G774" s="350">
        <f>ROUND(AR64,2)</f>
        <v>1051302.4099999999</v>
      </c>
      <c r="H774" s="350">
        <f>ROUND(AR65,2)</f>
        <v>1971.74</v>
      </c>
      <c r="I774" s="350">
        <f>ROUND(AR66,2)</f>
        <v>1342067.6599999999</v>
      </c>
      <c r="J774" s="350">
        <f>ROUND(AR67,2)</f>
        <v>13777</v>
      </c>
      <c r="K774" s="350">
        <f>ROUND(AR68,2)</f>
        <v>507513.57</v>
      </c>
      <c r="L774" s="350">
        <f>ROUND(AR70,2)</f>
        <v>48409.95</v>
      </c>
      <c r="M774" s="350">
        <f>ROUND(AR71,2)</f>
        <v>20548876.460000001</v>
      </c>
      <c r="N774" s="350">
        <f>ROUND(AR76,2)</f>
        <v>0</v>
      </c>
      <c r="O774" s="350">
        <f>ROUND(AR74,2)</f>
        <v>48383920.409999996</v>
      </c>
      <c r="P774" s="350">
        <f>IF(AR77&gt;0,ROUND(AR77,2),2)</f>
        <v>2</v>
      </c>
      <c r="Q774" s="350">
        <f>IF(AR78&gt;0,ROUND(AR78,2),2)</f>
        <v>2</v>
      </c>
      <c r="R774" s="350">
        <f>IF(AR79&gt;0,ROUND(AR79,2),2)</f>
        <v>177383.5</v>
      </c>
      <c r="S774" s="350">
        <f>IF(AR80&gt;0,ROUND(AR80,2),2)</f>
        <v>58.22</v>
      </c>
      <c r="T774" s="351">
        <f>IF(AR81&gt;0,ROUND(AR81,2),2)</f>
        <v>2</v>
      </c>
      <c r="U774" s="282"/>
      <c r="X774" s="282"/>
      <c r="Y774" s="282"/>
      <c r="Z774" s="350">
        <f t="shared" si="23"/>
        <v>2</v>
      </c>
    </row>
    <row r="775" spans="1:26" ht="12.65" customHeight="1" x14ac:dyDescent="0.35">
      <c r="A775" s="209" t="str">
        <f>RIGHT($C$84,3)&amp;"*"&amp;RIGHT($C$83,4)&amp;"*"&amp;AS$55&amp;"*"&amp;"A"</f>
        <v>ter*170*7410*A</v>
      </c>
      <c r="B775" s="350">
        <f>ROUND(AS59,2)</f>
        <v>0</v>
      </c>
      <c r="C775" s="285">
        <f>ROUND(AS60,2)</f>
        <v>0</v>
      </c>
      <c r="D775" s="350">
        <f>ROUND(AS61,2)</f>
        <v>0</v>
      </c>
      <c r="E775" s="350">
        <f>ROUND(AS62,2)</f>
        <v>0</v>
      </c>
      <c r="F775" s="350">
        <f>ROUND(AS63,2)</f>
        <v>0</v>
      </c>
      <c r="G775" s="350">
        <f>ROUND(AS64,2)</f>
        <v>0</v>
      </c>
      <c r="H775" s="350">
        <f>ROUND(AS65,2)</f>
        <v>0</v>
      </c>
      <c r="I775" s="350">
        <f>ROUND(AS66,2)</f>
        <v>0</v>
      </c>
      <c r="J775" s="350">
        <f>ROUND(AS67,2)</f>
        <v>0</v>
      </c>
      <c r="K775" s="350">
        <f>ROUND(AS68,2)</f>
        <v>0</v>
      </c>
      <c r="L775" s="350">
        <f>ROUND(AS70,2)</f>
        <v>0</v>
      </c>
      <c r="M775" s="350">
        <f>ROUND(AS71,2)</f>
        <v>0</v>
      </c>
      <c r="N775" s="350">
        <f>ROUND(AS76,2)</f>
        <v>0</v>
      </c>
      <c r="O775" s="350">
        <f>ROUND(AS74,2)</f>
        <v>0</v>
      </c>
      <c r="P775" s="350">
        <f>IF(AS77&gt;0,ROUND(AS77,2),2)</f>
        <v>2</v>
      </c>
      <c r="Q775" s="350">
        <f>IF(AS78&gt;0,ROUND(AS78,2),2)</f>
        <v>2</v>
      </c>
      <c r="R775" s="350">
        <f>IF(AS79&gt;0,ROUND(AS79,2),2)</f>
        <v>2</v>
      </c>
      <c r="S775" s="350">
        <f>IF(AS80&gt;0,ROUND(AS80,2),2)</f>
        <v>2</v>
      </c>
      <c r="T775" s="351">
        <f>IF(AS81&gt;0,ROUND(AS81,2),2)</f>
        <v>2</v>
      </c>
      <c r="U775" s="282"/>
      <c r="X775" s="282"/>
      <c r="Y775" s="282"/>
      <c r="Z775" s="350">
        <f t="shared" si="23"/>
        <v>5608462.7800000003</v>
      </c>
    </row>
    <row r="776" spans="1:26" ht="12.65" customHeight="1" x14ac:dyDescent="0.35">
      <c r="A776" s="209" t="str">
        <f>RIGHT($C$84,3)&amp;"*"&amp;RIGHT($C$83,4)&amp;"*"&amp;AT$55&amp;"*"&amp;"A"</f>
        <v>ter*170*7420*A</v>
      </c>
      <c r="B776" s="350">
        <f>ROUND(AT59,2)</f>
        <v>0</v>
      </c>
      <c r="C776" s="285">
        <f>ROUND(AT60,2)</f>
        <v>0</v>
      </c>
      <c r="D776" s="350">
        <f>ROUND(AT61,2)</f>
        <v>0</v>
      </c>
      <c r="E776" s="350">
        <f>ROUND(AT62,2)</f>
        <v>0</v>
      </c>
      <c r="F776" s="350">
        <f>ROUND(AT63,2)</f>
        <v>0</v>
      </c>
      <c r="G776" s="350">
        <f>ROUND(AT64,2)</f>
        <v>0</v>
      </c>
      <c r="H776" s="350">
        <f>ROUND(AT65,2)</f>
        <v>0</v>
      </c>
      <c r="I776" s="350">
        <f>ROUND(AT66,2)</f>
        <v>0</v>
      </c>
      <c r="J776" s="350">
        <f>ROUND(AT67,2)</f>
        <v>0</v>
      </c>
      <c r="K776" s="350">
        <f>ROUND(AT68,2)</f>
        <v>0</v>
      </c>
      <c r="L776" s="350">
        <f>ROUND(AT70,2)</f>
        <v>0</v>
      </c>
      <c r="M776" s="350">
        <f>ROUND(AT71,2)</f>
        <v>0</v>
      </c>
      <c r="N776" s="350">
        <f>ROUND(AT76,2)</f>
        <v>0</v>
      </c>
      <c r="O776" s="350">
        <f>ROUND(AT74,2)</f>
        <v>0</v>
      </c>
      <c r="P776" s="350">
        <f>IF(AT77&gt;0,ROUND(AT77,2),2)</f>
        <v>2</v>
      </c>
      <c r="Q776" s="350">
        <f>IF(AT78&gt;0,ROUND(AT78,2),2)</f>
        <v>2</v>
      </c>
      <c r="R776" s="350">
        <f>IF(AT79&gt;0,ROUND(AT79,2),2)</f>
        <v>2</v>
      </c>
      <c r="S776" s="350">
        <f>IF(AT80&gt;0,ROUND(AT80,2),2)</f>
        <v>2</v>
      </c>
      <c r="T776" s="351">
        <f>IF(AT81&gt;0,ROUND(AT81,2),2)</f>
        <v>2</v>
      </c>
      <c r="U776" s="282"/>
      <c r="X776" s="282"/>
      <c r="Y776" s="282"/>
      <c r="Z776" s="350">
        <f t="shared" si="23"/>
        <v>2</v>
      </c>
    </row>
    <row r="777" spans="1:26" ht="12.65" customHeight="1" x14ac:dyDescent="0.35">
      <c r="A777" s="209" t="str">
        <f>RIGHT($C$84,3)&amp;"*"&amp;RIGHT($C$83,4)&amp;"*"&amp;AU$55&amp;"*"&amp;"A"</f>
        <v>ter*170*7430*A</v>
      </c>
      <c r="B777" s="350">
        <f>ROUND(AU59,2)</f>
        <v>0</v>
      </c>
      <c r="C777" s="285">
        <f>ROUND(AU60,2)</f>
        <v>0</v>
      </c>
      <c r="D777" s="350">
        <f>ROUND(AU61,2)</f>
        <v>0</v>
      </c>
      <c r="E777" s="350">
        <f>ROUND(AU62,2)</f>
        <v>0</v>
      </c>
      <c r="F777" s="350">
        <f>ROUND(AU63,2)</f>
        <v>0</v>
      </c>
      <c r="G777" s="350">
        <f>ROUND(AU64,2)</f>
        <v>0</v>
      </c>
      <c r="H777" s="350">
        <f>ROUND(AU65,2)</f>
        <v>0</v>
      </c>
      <c r="I777" s="350">
        <f>ROUND(AU66,2)</f>
        <v>0</v>
      </c>
      <c r="J777" s="350">
        <f>ROUND(AU67,2)</f>
        <v>0</v>
      </c>
      <c r="K777" s="350">
        <f>ROUND(AU68,2)</f>
        <v>0</v>
      </c>
      <c r="L777" s="350">
        <f>ROUND(AU70,2)</f>
        <v>0</v>
      </c>
      <c r="M777" s="350">
        <f>ROUND(AU71,2)</f>
        <v>0</v>
      </c>
      <c r="N777" s="350">
        <f>ROUND(AU76,2)</f>
        <v>0</v>
      </c>
      <c r="O777" s="350">
        <f>ROUND(AU74,2)</f>
        <v>0</v>
      </c>
      <c r="P777" s="350">
        <f>IF(AU77&gt;0,ROUND(AU77,2),2)</f>
        <v>2</v>
      </c>
      <c r="Q777" s="350">
        <f>IF(AU78&gt;0,ROUND(AU78,2),2)</f>
        <v>2</v>
      </c>
      <c r="R777" s="350">
        <f>IF(AU79&gt;0,ROUND(AU79,2),2)</f>
        <v>2</v>
      </c>
      <c r="S777" s="350">
        <f>IF(AU80&gt;0,ROUND(AU80,2),2)</f>
        <v>2</v>
      </c>
      <c r="T777" s="351">
        <f>IF(AU81&gt;0,ROUND(AU81,2),2)</f>
        <v>2</v>
      </c>
      <c r="U777" s="282"/>
      <c r="X777" s="282"/>
      <c r="Y777" s="282"/>
      <c r="Z777" s="350">
        <f t="shared" si="23"/>
        <v>2</v>
      </c>
    </row>
    <row r="778" spans="1:26" ht="12.65" customHeight="1" x14ac:dyDescent="0.35">
      <c r="A778" s="209" t="str">
        <f>RIGHT($C$84,3)&amp;"*"&amp;RIGHT($C$83,4)&amp;"*"&amp;AV$55&amp;"*"&amp;"A"</f>
        <v>ter*170*7490*A</v>
      </c>
      <c r="B778" s="282"/>
      <c r="C778" s="285">
        <f>ROUND(AV60,2)</f>
        <v>5.23</v>
      </c>
      <c r="D778" s="350">
        <f>ROUND(AV61,2)</f>
        <v>420246.62</v>
      </c>
      <c r="E778" s="350">
        <f>ROUND(AV62,2)</f>
        <v>127882.39</v>
      </c>
      <c r="F778" s="350">
        <f>ROUND(AV63,2)</f>
        <v>0</v>
      </c>
      <c r="G778" s="350">
        <f>ROUND(AV64,2)</f>
        <v>24062.04</v>
      </c>
      <c r="H778" s="350">
        <f>ROUND(AV65,2)</f>
        <v>84.73</v>
      </c>
      <c r="I778" s="350">
        <f>ROUND(AV66,2)</f>
        <v>2816.72</v>
      </c>
      <c r="J778" s="350">
        <f>ROUND(AV67,2)</f>
        <v>23464.85</v>
      </c>
      <c r="K778" s="350">
        <f>ROUND(AV68,2)</f>
        <v>0</v>
      </c>
      <c r="L778" s="350">
        <f>ROUND(AV70,2)</f>
        <v>18684</v>
      </c>
      <c r="M778" s="350">
        <f>ROUND(AV71,2)</f>
        <v>587256.80000000005</v>
      </c>
      <c r="N778" s="350">
        <f>ROUND(AV76,2)</f>
        <v>573</v>
      </c>
      <c r="O778" s="350">
        <f>ROUND(AV74,2)</f>
        <v>3430992</v>
      </c>
      <c r="P778" s="350">
        <f>IF(AV77&gt;0,ROUND(AV77,2),2)</f>
        <v>862</v>
      </c>
      <c r="Q778" s="350">
        <f>IF(AV78&gt;0,ROUND(AV78,2),2)</f>
        <v>256.52</v>
      </c>
      <c r="R778" s="350">
        <f>IF(AV79&gt;0,ROUND(AV79,2),2)</f>
        <v>3583.13</v>
      </c>
      <c r="S778" s="350">
        <f>IF(AV80&gt;0,ROUND(AV80,2),2)</f>
        <v>1.18</v>
      </c>
      <c r="T778" s="351">
        <f>IF(AV81&gt;0,ROUND(AV81,2),2)</f>
        <v>2</v>
      </c>
      <c r="U778" s="282"/>
      <c r="X778" s="282"/>
      <c r="Y778" s="282"/>
      <c r="Z778" s="350">
        <f t="shared" si="23"/>
        <v>2</v>
      </c>
    </row>
    <row r="779" spans="1:26" ht="12.65" customHeight="1" x14ac:dyDescent="0.35">
      <c r="A779" s="209" t="str">
        <f>RIGHT($C$84,3)&amp;"*"&amp;RIGHT($C$83,4)&amp;"*"&amp;AW$55&amp;"*"&amp;"A"</f>
        <v>ter*170*8200*A</v>
      </c>
      <c r="B779" s="282"/>
      <c r="C779" s="285">
        <f>ROUND(AW60,2)</f>
        <v>0</v>
      </c>
      <c r="D779" s="350">
        <f>ROUND(AW61,2)</f>
        <v>0</v>
      </c>
      <c r="E779" s="350">
        <f>ROUND(AW62,2)</f>
        <v>0</v>
      </c>
      <c r="F779" s="350">
        <f>ROUND(AW63,2)</f>
        <v>0</v>
      </c>
      <c r="G779" s="350">
        <f>ROUND(AW64,2)</f>
        <v>0</v>
      </c>
      <c r="H779" s="350">
        <f>ROUND(AW65,2)</f>
        <v>0</v>
      </c>
      <c r="I779" s="350">
        <f>ROUND(AW66,2)</f>
        <v>0</v>
      </c>
      <c r="J779" s="350">
        <f>ROUND(AW67,2)</f>
        <v>0</v>
      </c>
      <c r="K779" s="350">
        <f>ROUND(AW68,2)</f>
        <v>0</v>
      </c>
      <c r="L779" s="350">
        <f>ROUND(AW70,2)</f>
        <v>0</v>
      </c>
      <c r="M779" s="350">
        <f>ROUND(AW71,2)</f>
        <v>0</v>
      </c>
      <c r="N779" s="282"/>
      <c r="O779" s="282"/>
      <c r="P779" s="350">
        <f>IF(AW77&gt;0,ROUND(AW77,2),2)</f>
        <v>2</v>
      </c>
      <c r="Q779" s="350">
        <f>IF(AW78&gt;0,ROUND(AW78,2),2)</f>
        <v>2</v>
      </c>
      <c r="R779" s="350">
        <f>IF(AW79&gt;0,ROUND(AW79,2),2)</f>
        <v>2</v>
      </c>
      <c r="S779" s="350">
        <f>IF(AW80&gt;0,ROUND(AW80,2),2)</f>
        <v>2</v>
      </c>
      <c r="T779" s="351">
        <f>IF(AW81&gt;0,ROUND(AW81,2),2)</f>
        <v>2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ter*170*8310*A</v>
      </c>
      <c r="B780" s="282"/>
      <c r="C780" s="285">
        <f>ROUND(AX60,2)</f>
        <v>0</v>
      </c>
      <c r="D780" s="350">
        <f>ROUND(AX61,2)</f>
        <v>0</v>
      </c>
      <c r="E780" s="350">
        <f>ROUND(AX62,2)</f>
        <v>0</v>
      </c>
      <c r="F780" s="350">
        <f>ROUND(AX63,2)</f>
        <v>0</v>
      </c>
      <c r="G780" s="350">
        <f>ROUND(AX64,2)</f>
        <v>0</v>
      </c>
      <c r="H780" s="350">
        <f>ROUND(AX65,2)</f>
        <v>0</v>
      </c>
      <c r="I780" s="350">
        <f>ROUND(AX66,2)</f>
        <v>0</v>
      </c>
      <c r="J780" s="350">
        <f>ROUND(AX67,2)</f>
        <v>0</v>
      </c>
      <c r="K780" s="350">
        <f>ROUND(AX68,2)</f>
        <v>0</v>
      </c>
      <c r="L780" s="350">
        <f>ROUND(AX70,2)</f>
        <v>0</v>
      </c>
      <c r="M780" s="350">
        <f>ROUND(AX71,2)</f>
        <v>0</v>
      </c>
      <c r="N780" s="282"/>
      <c r="O780" s="282"/>
      <c r="P780" s="350">
        <f>IF(AX77&gt;0,ROUND(AX77,2),2)</f>
        <v>2</v>
      </c>
      <c r="Q780" s="350">
        <f>IF(AX78&gt;0,ROUND(AX78,2),2)</f>
        <v>2</v>
      </c>
      <c r="R780" s="350">
        <f>IF(AX79&gt;0,ROUND(AX79,2),2)</f>
        <v>2</v>
      </c>
      <c r="S780" s="350">
        <f>IF(AX80&gt;0,ROUND(AX80,2),2)</f>
        <v>2</v>
      </c>
      <c r="T780" s="351">
        <f>IF(AX81&gt;0,ROUND(AX81,2),2)</f>
        <v>2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ter*170*8320*A</v>
      </c>
      <c r="B781" s="350">
        <f>ROUND(AY59,2)</f>
        <v>252713</v>
      </c>
      <c r="C781" s="285">
        <f>ROUND(AY60,2)</f>
        <v>80.400000000000006</v>
      </c>
      <c r="D781" s="350">
        <f>ROUND(AY61,2)</f>
        <v>3621166.64</v>
      </c>
      <c r="E781" s="350">
        <f>ROUND(AY62,2)</f>
        <v>1172093.93</v>
      </c>
      <c r="F781" s="350">
        <f>ROUND(AY63,2)</f>
        <v>0</v>
      </c>
      <c r="G781" s="350">
        <f>ROUND(AY64,2)</f>
        <v>83006.259999999995</v>
      </c>
      <c r="H781" s="350">
        <f>ROUND(AY65,2)</f>
        <v>0</v>
      </c>
      <c r="I781" s="350">
        <f>ROUND(AY66,2)</f>
        <v>857325.34</v>
      </c>
      <c r="J781" s="350">
        <f>ROUND(AY67,2)</f>
        <v>440447.01</v>
      </c>
      <c r="K781" s="350">
        <f>ROUND(AY68,2)</f>
        <v>844.44</v>
      </c>
      <c r="L781" s="350">
        <f>ROUND(AY70,2)</f>
        <v>0</v>
      </c>
      <c r="M781" s="350">
        <f>ROUND(AY71,2)</f>
        <v>6175473.3200000003</v>
      </c>
      <c r="N781" s="282"/>
      <c r="O781" s="282"/>
      <c r="P781" s="350">
        <f>IF(AY77&gt;0,ROUND(AY77,2),2)</f>
        <v>2</v>
      </c>
      <c r="Q781" s="350">
        <f>IF(AY78&gt;0,ROUND(AY78,2),2)</f>
        <v>2</v>
      </c>
      <c r="R781" s="350">
        <f>IF(AY79&gt;0,ROUND(AY79,2),2)</f>
        <v>2</v>
      </c>
      <c r="S781" s="350">
        <f>IF(AY80&gt;0,ROUND(AY80,2),2)</f>
        <v>2</v>
      </c>
      <c r="T781" s="351">
        <f>IF(AY81&gt;0,ROUND(AY81,2),2)</f>
        <v>2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ter*170*8330*A</v>
      </c>
      <c r="B782" s="350">
        <f>ROUND(AZ59,2)</f>
        <v>0</v>
      </c>
      <c r="C782" s="285">
        <f>ROUND(AZ60,2)</f>
        <v>0</v>
      </c>
      <c r="D782" s="350">
        <f>ROUND(AZ61,2)</f>
        <v>0</v>
      </c>
      <c r="E782" s="350">
        <f>ROUND(AZ62,2)</f>
        <v>0</v>
      </c>
      <c r="F782" s="350">
        <f>ROUND(AZ63,2)</f>
        <v>0</v>
      </c>
      <c r="G782" s="350">
        <f>ROUND(AZ64,2)</f>
        <v>0</v>
      </c>
      <c r="H782" s="350">
        <f>ROUND(AZ65,2)</f>
        <v>0</v>
      </c>
      <c r="I782" s="350">
        <f>ROUND(AZ66,2)</f>
        <v>0</v>
      </c>
      <c r="J782" s="350">
        <f>ROUND(AZ67,2)</f>
        <v>0</v>
      </c>
      <c r="K782" s="350">
        <f>ROUND(AZ68,2)</f>
        <v>0</v>
      </c>
      <c r="L782" s="350">
        <f>ROUND(AZ70,2)</f>
        <v>0</v>
      </c>
      <c r="M782" s="350">
        <f>ROUND(AZ71,2)</f>
        <v>0</v>
      </c>
      <c r="N782" s="282"/>
      <c r="O782" s="282"/>
      <c r="P782" s="350">
        <f>IF(AZ77&gt;0,ROUND(AZ77,2),2)</f>
        <v>2</v>
      </c>
      <c r="Q782" s="350">
        <f>IF(AZ78&gt;0,ROUND(AZ78,2),2)</f>
        <v>2</v>
      </c>
      <c r="R782" s="350">
        <f>IF(AZ79&gt;0,ROUND(AZ79,2),2)</f>
        <v>2</v>
      </c>
      <c r="S782" s="350">
        <f>IF(AZ80&gt;0,ROUND(AZ80,2),2)</f>
        <v>2</v>
      </c>
      <c r="T782" s="351">
        <f>IF(AZ81&gt;0,ROUND(AZ81,2),2)</f>
        <v>2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ter*170*8350*A</v>
      </c>
      <c r="B783" s="350">
        <f>ROUND(BA59,2)</f>
        <v>0</v>
      </c>
      <c r="C783" s="285">
        <f>ROUND(BA60,2)</f>
        <v>0</v>
      </c>
      <c r="D783" s="350">
        <f>ROUND(BA61,2)</f>
        <v>0</v>
      </c>
      <c r="E783" s="350">
        <f>ROUND(BA62,2)</f>
        <v>0</v>
      </c>
      <c r="F783" s="350">
        <f>ROUND(BA63,2)</f>
        <v>0</v>
      </c>
      <c r="G783" s="350">
        <f>ROUND(BA64,2)</f>
        <v>0</v>
      </c>
      <c r="H783" s="350">
        <f>ROUND(BA65,2)</f>
        <v>0</v>
      </c>
      <c r="I783" s="350">
        <f>ROUND(BA66,2)</f>
        <v>0</v>
      </c>
      <c r="J783" s="350">
        <f>ROUND(BA67,2)</f>
        <v>0</v>
      </c>
      <c r="K783" s="350">
        <f>ROUND(BA68,2)</f>
        <v>0</v>
      </c>
      <c r="L783" s="350">
        <f>ROUND(BA70,2)</f>
        <v>0</v>
      </c>
      <c r="M783" s="350">
        <f>ROUND(BA71,2)</f>
        <v>0</v>
      </c>
      <c r="N783" s="282"/>
      <c r="O783" s="282"/>
      <c r="P783" s="350">
        <f>IF(BA77&gt;0,ROUND(BA77,2),2)</f>
        <v>2</v>
      </c>
      <c r="Q783" s="350">
        <f>IF(BA78&gt;0,ROUND(BA78,2),2)</f>
        <v>2</v>
      </c>
      <c r="R783" s="350">
        <f>IF(BA79&gt;0,ROUND(BA79,2),2)</f>
        <v>2</v>
      </c>
      <c r="S783" s="350">
        <f>IF(BA80&gt;0,ROUND(BA80,2),2)</f>
        <v>2</v>
      </c>
      <c r="T783" s="351">
        <f>IF(BA81&gt;0,ROUND(BA81,2),2)</f>
        <v>2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ter*170*8360*A</v>
      </c>
      <c r="B784" s="282"/>
      <c r="C784" s="285">
        <f>ROUND(BB60,2)</f>
        <v>50.21</v>
      </c>
      <c r="D784" s="350">
        <f>ROUND(BB61,2)</f>
        <v>5464719.71</v>
      </c>
      <c r="E784" s="350">
        <f>ROUND(BB62,2)</f>
        <v>1291726.55</v>
      </c>
      <c r="F784" s="350">
        <f>ROUND(BB63,2)</f>
        <v>0</v>
      </c>
      <c r="G784" s="350">
        <f>ROUND(BB64,2)</f>
        <v>14857.96</v>
      </c>
      <c r="H784" s="350">
        <f>ROUND(BB65,2)</f>
        <v>850</v>
      </c>
      <c r="I784" s="350">
        <f>ROUND(BB66,2)</f>
        <v>1661575.01</v>
      </c>
      <c r="J784" s="350">
        <f>ROUND(BB67,2)</f>
        <v>1021.09</v>
      </c>
      <c r="K784" s="350">
        <f>ROUND(BB68,2)</f>
        <v>0</v>
      </c>
      <c r="L784" s="350">
        <f>ROUND(BB70,2)</f>
        <v>331.04</v>
      </c>
      <c r="M784" s="350">
        <f>ROUND(BB71,2)</f>
        <v>8527351.3800000008</v>
      </c>
      <c r="N784" s="282"/>
      <c r="O784" s="282"/>
      <c r="P784" s="350">
        <f>IF(BB77&gt;0,ROUND(BB77,2),2)</f>
        <v>2</v>
      </c>
      <c r="Q784" s="350">
        <f>IF(BB78&gt;0,ROUND(BB78,2),2)</f>
        <v>2</v>
      </c>
      <c r="R784" s="350">
        <f>IF(BB79&gt;0,ROUND(BB79,2),2)</f>
        <v>2</v>
      </c>
      <c r="S784" s="350">
        <f>IF(BB80&gt;0,ROUND(BB80,2),2)</f>
        <v>2</v>
      </c>
      <c r="T784" s="351">
        <f>IF(BB81&gt;0,ROUND(BB81,2),2)</f>
        <v>2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ter*170*8370*A</v>
      </c>
      <c r="B785" s="282"/>
      <c r="C785" s="285">
        <f>ROUND(BC60,2)</f>
        <v>0</v>
      </c>
      <c r="D785" s="350">
        <f>ROUND(BC61,2)</f>
        <v>0</v>
      </c>
      <c r="E785" s="350">
        <f>ROUND(BC62,2)</f>
        <v>0</v>
      </c>
      <c r="F785" s="350">
        <f>ROUND(BC63,2)</f>
        <v>0</v>
      </c>
      <c r="G785" s="350">
        <f>ROUND(BC64,2)</f>
        <v>0</v>
      </c>
      <c r="H785" s="350">
        <f>ROUND(BC65,2)</f>
        <v>0</v>
      </c>
      <c r="I785" s="350">
        <f>ROUND(BC66,2)</f>
        <v>0</v>
      </c>
      <c r="J785" s="350">
        <f>ROUND(BC67,2)</f>
        <v>0</v>
      </c>
      <c r="K785" s="350">
        <f>ROUND(BC68,2)</f>
        <v>0</v>
      </c>
      <c r="L785" s="350">
        <f>ROUND(BC70,2)</f>
        <v>0</v>
      </c>
      <c r="M785" s="350">
        <f>ROUND(BC71,2)</f>
        <v>0</v>
      </c>
      <c r="N785" s="282"/>
      <c r="O785" s="282"/>
      <c r="P785" s="350">
        <f>IF(BC77&gt;0,ROUND(BC77,2),2)</f>
        <v>2</v>
      </c>
      <c r="Q785" s="350">
        <f>IF(BC78&gt;0,ROUND(BC78,2),2)</f>
        <v>2</v>
      </c>
      <c r="R785" s="350">
        <f>IF(BC79&gt;0,ROUND(BC79,2),2)</f>
        <v>2</v>
      </c>
      <c r="S785" s="350">
        <f>IF(BC80&gt;0,ROUND(BC80,2),2)</f>
        <v>2</v>
      </c>
      <c r="T785" s="351">
        <f>IF(BC81&gt;0,ROUND(BC81,2),2)</f>
        <v>2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ter*170*8420*A</v>
      </c>
      <c r="B786" s="282"/>
      <c r="C786" s="285">
        <f>ROUND(BD60,2)</f>
        <v>0</v>
      </c>
      <c r="D786" s="350">
        <f>ROUND(BD61,2)</f>
        <v>0</v>
      </c>
      <c r="E786" s="350">
        <f>ROUND(BD62,2)</f>
        <v>0</v>
      </c>
      <c r="F786" s="350">
        <f>ROUND(BD63,2)</f>
        <v>0</v>
      </c>
      <c r="G786" s="350">
        <f>ROUND(BD64,2)</f>
        <v>0</v>
      </c>
      <c r="H786" s="350">
        <f>ROUND(BD65,2)</f>
        <v>0</v>
      </c>
      <c r="I786" s="350">
        <f>ROUND(BD66,2)</f>
        <v>0</v>
      </c>
      <c r="J786" s="350">
        <f>ROUND(BD67,2)</f>
        <v>141832.45000000001</v>
      </c>
      <c r="K786" s="350">
        <f>ROUND(BD68,2)</f>
        <v>0</v>
      </c>
      <c r="L786" s="350">
        <f>ROUND(BD70,2)</f>
        <v>0</v>
      </c>
      <c r="M786" s="350">
        <f>ROUND(BD71,2)</f>
        <v>141832.45000000001</v>
      </c>
      <c r="N786" s="282"/>
      <c r="O786" s="282"/>
      <c r="P786" s="350">
        <f>IF(BD77&gt;0,ROUND(BD77,2),2)</f>
        <v>2</v>
      </c>
      <c r="Q786" s="350">
        <f>IF(BD78&gt;0,ROUND(BD78,2),2)</f>
        <v>2</v>
      </c>
      <c r="R786" s="350">
        <f>IF(BD79&gt;0,ROUND(BD79,2),2)</f>
        <v>2</v>
      </c>
      <c r="S786" s="350">
        <f>IF(BD80&gt;0,ROUND(BD80,2),2)</f>
        <v>2</v>
      </c>
      <c r="T786" s="351">
        <f>IF(BD81&gt;0,ROUND(BD81,2),2)</f>
        <v>2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ter*170*8430*A</v>
      </c>
      <c r="B787" s="350">
        <f>ROUND(BE59,2)</f>
        <v>846278</v>
      </c>
      <c r="C787" s="285">
        <f>ROUND(BE60,2)</f>
        <v>36.79</v>
      </c>
      <c r="D787" s="350">
        <f>ROUND(BE61,2)</f>
        <v>2558819.16</v>
      </c>
      <c r="E787" s="350">
        <f>ROUND(BE62,2)</f>
        <v>880018.89</v>
      </c>
      <c r="F787" s="350">
        <f>ROUND(BE63,2)</f>
        <v>0</v>
      </c>
      <c r="G787" s="350">
        <f>ROUND(BE64,2)</f>
        <v>876715.04</v>
      </c>
      <c r="H787" s="350">
        <f>ROUND(BE65,2)</f>
        <v>2587383.62</v>
      </c>
      <c r="I787" s="350">
        <f>ROUND(BE66,2)</f>
        <v>10347585.199999999</v>
      </c>
      <c r="J787" s="350">
        <f>ROUND(BE67,2)</f>
        <v>5773617.6299999999</v>
      </c>
      <c r="K787" s="350">
        <f>ROUND(BE68,2)</f>
        <v>2173854.2200000002</v>
      </c>
      <c r="L787" s="350">
        <f>ROUND(BE70,2)</f>
        <v>646916.28</v>
      </c>
      <c r="M787" s="350">
        <f>ROUND(BE71,2)</f>
        <v>24615869.890000001</v>
      </c>
      <c r="N787" s="282"/>
      <c r="O787" s="282"/>
      <c r="P787" s="350">
        <f>IF(BE77&gt;0,ROUND(BE77,2),2)</f>
        <v>2</v>
      </c>
      <c r="Q787" s="350">
        <f>IF(BE78&gt;0,ROUND(BE78,2),2)</f>
        <v>2</v>
      </c>
      <c r="R787" s="350">
        <f>IF(BE79&gt;0,ROUND(BE79,2),2)</f>
        <v>2</v>
      </c>
      <c r="S787" s="350">
        <f>IF(BE80&gt;0,ROUND(BE80,2),2)</f>
        <v>2</v>
      </c>
      <c r="T787" s="351">
        <f>IF(BE81&gt;0,ROUND(BE81,2),2)</f>
        <v>2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ter*170*8460*A</v>
      </c>
      <c r="B788" s="282"/>
      <c r="C788" s="285">
        <f>ROUND(BF60,2)</f>
        <v>100.52</v>
      </c>
      <c r="D788" s="350">
        <f>ROUND(BF61,2)</f>
        <v>4123296.4</v>
      </c>
      <c r="E788" s="350">
        <f>ROUND(BF62,2)</f>
        <v>1555918.25</v>
      </c>
      <c r="F788" s="350">
        <f>ROUND(BF63,2)</f>
        <v>0</v>
      </c>
      <c r="G788" s="350">
        <f>ROUND(BF64,2)</f>
        <v>697730.97</v>
      </c>
      <c r="H788" s="350">
        <f>ROUND(BF65,2)</f>
        <v>382174.2</v>
      </c>
      <c r="I788" s="350">
        <f>ROUND(BF66,2)</f>
        <v>2386061.2799999998</v>
      </c>
      <c r="J788" s="350">
        <f>ROUND(BF67,2)</f>
        <v>441766.56</v>
      </c>
      <c r="K788" s="350">
        <f>ROUND(BF68,2)</f>
        <v>3579.83</v>
      </c>
      <c r="L788" s="350">
        <f>ROUND(BF70,2)</f>
        <v>5026.6899999999996</v>
      </c>
      <c r="M788" s="350">
        <f>ROUND(BF71,2)</f>
        <v>9587249.7699999996</v>
      </c>
      <c r="N788" s="282"/>
      <c r="O788" s="282"/>
      <c r="P788" s="350">
        <f>IF(BF77&gt;0,ROUND(BF77,2),2)</f>
        <v>2</v>
      </c>
      <c r="Q788" s="350">
        <f>IF(BF78&gt;0,ROUND(BF78,2),2)</f>
        <v>2</v>
      </c>
      <c r="R788" s="350">
        <f>IF(BF79&gt;0,ROUND(BF79,2),2)</f>
        <v>2</v>
      </c>
      <c r="S788" s="350">
        <f>IF(BF80&gt;0,ROUND(BF80,2),2)</f>
        <v>2</v>
      </c>
      <c r="T788" s="351">
        <f>IF(BF81&gt;0,ROUND(BF81,2),2)</f>
        <v>2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ter*170*8470*A</v>
      </c>
      <c r="B789" s="282"/>
      <c r="C789" s="285">
        <f>ROUND(BG60,2)</f>
        <v>9.6300000000000008</v>
      </c>
      <c r="D789" s="350">
        <f>ROUND(BG61,2)</f>
        <v>453777.37</v>
      </c>
      <c r="E789" s="350">
        <f>ROUND(BG62,2)</f>
        <v>196679.44</v>
      </c>
      <c r="F789" s="350">
        <f>ROUND(BG63,2)</f>
        <v>0</v>
      </c>
      <c r="G789" s="350">
        <f>ROUND(BG64,2)</f>
        <v>4022.98</v>
      </c>
      <c r="H789" s="350">
        <f>ROUND(BG65,2)</f>
        <v>0</v>
      </c>
      <c r="I789" s="350">
        <f>ROUND(BG66,2)</f>
        <v>0</v>
      </c>
      <c r="J789" s="350">
        <f>ROUND(BG67,2)</f>
        <v>59285.2</v>
      </c>
      <c r="K789" s="350">
        <f>ROUND(BG68,2)</f>
        <v>0</v>
      </c>
      <c r="L789" s="350">
        <f>ROUND(BG70,2)</f>
        <v>420</v>
      </c>
      <c r="M789" s="350">
        <f>ROUND(BG71,2)</f>
        <v>713344.99</v>
      </c>
      <c r="N789" s="282"/>
      <c r="O789" s="282"/>
      <c r="P789" s="350">
        <f>IF(BG77&gt;0,ROUND(BG77,2),2)</f>
        <v>2</v>
      </c>
      <c r="Q789" s="350">
        <f>IF(BG78&gt;0,ROUND(BG78,2),2)</f>
        <v>2</v>
      </c>
      <c r="R789" s="350">
        <f>IF(BG79&gt;0,ROUND(BG79,2),2)</f>
        <v>2</v>
      </c>
      <c r="S789" s="350">
        <f>IF(BG80&gt;0,ROUND(BG80,2),2)</f>
        <v>2</v>
      </c>
      <c r="T789" s="351">
        <f>IF(BG81&gt;0,ROUND(BG81,2),2)</f>
        <v>2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ter*170*8480*A</v>
      </c>
      <c r="B790" s="282"/>
      <c r="C790" s="285">
        <f>ROUND(BH60,2)</f>
        <v>0</v>
      </c>
      <c r="D790" s="350">
        <f>ROUND(BH61,2)</f>
        <v>0</v>
      </c>
      <c r="E790" s="350">
        <f>ROUND(BH62,2)</f>
        <v>0</v>
      </c>
      <c r="F790" s="350">
        <f>ROUND(BH63,2)</f>
        <v>0</v>
      </c>
      <c r="G790" s="350">
        <f>ROUND(BH64,2)</f>
        <v>0</v>
      </c>
      <c r="H790" s="350">
        <f>ROUND(BH65,2)</f>
        <v>0</v>
      </c>
      <c r="I790" s="350">
        <f>ROUND(BH66,2)</f>
        <v>0</v>
      </c>
      <c r="J790" s="350">
        <f>ROUND(BH67,2)</f>
        <v>55977.02</v>
      </c>
      <c r="K790" s="350">
        <f>ROUND(BH68,2)</f>
        <v>0</v>
      </c>
      <c r="L790" s="350">
        <f>ROUND(BH70,2)</f>
        <v>0</v>
      </c>
      <c r="M790" s="350">
        <f>ROUND(BH71,2)</f>
        <v>55977.02</v>
      </c>
      <c r="N790" s="282"/>
      <c r="O790" s="282"/>
      <c r="P790" s="350">
        <f>IF(BH77&gt;0,ROUND(BH77,2),2)</f>
        <v>2</v>
      </c>
      <c r="Q790" s="350">
        <f>IF(BH78&gt;0,ROUND(BH78,2),2)</f>
        <v>1361.64</v>
      </c>
      <c r="R790" s="350">
        <f>IF(BH79&gt;0,ROUND(BH79,2),2)</f>
        <v>2</v>
      </c>
      <c r="S790" s="350">
        <f>IF(BH80&gt;0,ROUND(BH80,2),2)</f>
        <v>2</v>
      </c>
      <c r="T790" s="351">
        <f>IF(BH81&gt;0,ROUND(BH81,2),2)</f>
        <v>2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ter*170*8490*A</v>
      </c>
      <c r="B791" s="282"/>
      <c r="C791" s="285">
        <f>ROUND(BI60,2)</f>
        <v>0</v>
      </c>
      <c r="D791" s="350">
        <f>ROUND(BI61,2)</f>
        <v>0</v>
      </c>
      <c r="E791" s="350">
        <f>ROUND(BI62,2)</f>
        <v>0</v>
      </c>
      <c r="F791" s="350">
        <f>ROUND(BI63,2)</f>
        <v>0</v>
      </c>
      <c r="G791" s="350">
        <f>ROUND(BI64,2)</f>
        <v>0</v>
      </c>
      <c r="H791" s="350">
        <f>ROUND(BI65,2)</f>
        <v>0</v>
      </c>
      <c r="I791" s="350">
        <f>ROUND(BI66,2)</f>
        <v>0</v>
      </c>
      <c r="J791" s="350">
        <f>ROUND(BI67,2)</f>
        <v>0</v>
      </c>
      <c r="K791" s="350">
        <f>ROUND(BI68,2)</f>
        <v>0</v>
      </c>
      <c r="L791" s="350">
        <f>ROUND(BI70,2)</f>
        <v>0</v>
      </c>
      <c r="M791" s="350">
        <f>ROUND(BI71,2)</f>
        <v>0</v>
      </c>
      <c r="N791" s="282"/>
      <c r="O791" s="282"/>
      <c r="P791" s="350">
        <f>IF(BI77&gt;0,ROUND(BI77,2),2)</f>
        <v>2</v>
      </c>
      <c r="Q791" s="350">
        <f>IF(BI78&gt;0,ROUND(BI78,2),2)</f>
        <v>2</v>
      </c>
      <c r="R791" s="350">
        <f>IF(BI79&gt;0,ROUND(BI79,2),2)</f>
        <v>2</v>
      </c>
      <c r="S791" s="350">
        <f>IF(BI80&gt;0,ROUND(BI80,2),2)</f>
        <v>2</v>
      </c>
      <c r="T791" s="351">
        <f>IF(BI81&gt;0,ROUND(BI81,2),2)</f>
        <v>2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ter*170*8510*A</v>
      </c>
      <c r="B792" s="282"/>
      <c r="C792" s="285">
        <f>ROUND(BJ60,2)</f>
        <v>0</v>
      </c>
      <c r="D792" s="350">
        <f>ROUND(BJ61,2)</f>
        <v>0</v>
      </c>
      <c r="E792" s="350">
        <f>ROUND(BJ62,2)</f>
        <v>0</v>
      </c>
      <c r="F792" s="350">
        <f>ROUND(BJ63,2)</f>
        <v>0</v>
      </c>
      <c r="G792" s="350">
        <f>ROUND(BJ64,2)</f>
        <v>0</v>
      </c>
      <c r="H792" s="350">
        <f>ROUND(BJ65,2)</f>
        <v>0</v>
      </c>
      <c r="I792" s="350">
        <f>ROUND(BJ66,2)</f>
        <v>0</v>
      </c>
      <c r="J792" s="350">
        <f>ROUND(BJ67,2)</f>
        <v>0</v>
      </c>
      <c r="K792" s="350">
        <f>ROUND(BJ68,2)</f>
        <v>0</v>
      </c>
      <c r="L792" s="350">
        <f>ROUND(BJ70,2)</f>
        <v>0</v>
      </c>
      <c r="M792" s="350">
        <f>ROUND(BJ71,2)</f>
        <v>0</v>
      </c>
      <c r="N792" s="282"/>
      <c r="O792" s="282"/>
      <c r="P792" s="350">
        <f>IF(BJ77&gt;0,ROUND(BJ77,2),2)</f>
        <v>2</v>
      </c>
      <c r="Q792" s="350">
        <f>IF(BJ78&gt;0,ROUND(BJ78,2),2)</f>
        <v>2</v>
      </c>
      <c r="R792" s="350">
        <f>IF(BJ79&gt;0,ROUND(BJ79,2),2)</f>
        <v>2</v>
      </c>
      <c r="S792" s="350">
        <f>IF(BJ80&gt;0,ROUND(BJ80,2),2)</f>
        <v>2</v>
      </c>
      <c r="T792" s="351">
        <f>IF(BJ81&gt;0,ROUND(BJ81,2),2)</f>
        <v>2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ter*170*8530*A</v>
      </c>
      <c r="B793" s="282"/>
      <c r="C793" s="285">
        <f>ROUND(BK60,2)</f>
        <v>0</v>
      </c>
      <c r="D793" s="350">
        <f>ROUND(BK61,2)</f>
        <v>0</v>
      </c>
      <c r="E793" s="350">
        <f>ROUND(BK62,2)</f>
        <v>0</v>
      </c>
      <c r="F793" s="350">
        <f>ROUND(BK63,2)</f>
        <v>0</v>
      </c>
      <c r="G793" s="350">
        <f>ROUND(BK64,2)</f>
        <v>0</v>
      </c>
      <c r="H793" s="350">
        <f>ROUND(BK65,2)</f>
        <v>0</v>
      </c>
      <c r="I793" s="350">
        <f>ROUND(BK66,2)</f>
        <v>0</v>
      </c>
      <c r="J793" s="350">
        <f>ROUND(BK67,2)</f>
        <v>0</v>
      </c>
      <c r="K793" s="350">
        <f>ROUND(BK68,2)</f>
        <v>0</v>
      </c>
      <c r="L793" s="350">
        <f>ROUND(BK70,2)</f>
        <v>0</v>
      </c>
      <c r="M793" s="350">
        <f>ROUND(BK71,2)</f>
        <v>0</v>
      </c>
      <c r="N793" s="282"/>
      <c r="O793" s="282"/>
      <c r="P793" s="350">
        <f>IF(BK77&gt;0,ROUND(BK77,2),2)</f>
        <v>2</v>
      </c>
      <c r="Q793" s="350">
        <f>IF(BK78&gt;0,ROUND(BK78,2),2)</f>
        <v>2</v>
      </c>
      <c r="R793" s="350">
        <f>IF(BK79&gt;0,ROUND(BK79,2),2)</f>
        <v>2</v>
      </c>
      <c r="S793" s="350">
        <f>IF(BK80&gt;0,ROUND(BK80,2),2)</f>
        <v>2</v>
      </c>
      <c r="T793" s="351">
        <f>IF(BK81&gt;0,ROUND(BK81,2),2)</f>
        <v>2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ter*170*8560*A</v>
      </c>
      <c r="B794" s="282"/>
      <c r="C794" s="285">
        <f>ROUND(BL60,2)</f>
        <v>0</v>
      </c>
      <c r="D794" s="350">
        <f>ROUND(BL61,2)</f>
        <v>0</v>
      </c>
      <c r="E794" s="350">
        <f>ROUND(BL62,2)</f>
        <v>0</v>
      </c>
      <c r="F794" s="350">
        <f>ROUND(BL63,2)</f>
        <v>0</v>
      </c>
      <c r="G794" s="350">
        <f>ROUND(BL64,2)</f>
        <v>0</v>
      </c>
      <c r="H794" s="350">
        <f>ROUND(BL65,2)</f>
        <v>0</v>
      </c>
      <c r="I794" s="350">
        <f>ROUND(BL66,2)</f>
        <v>0</v>
      </c>
      <c r="J794" s="350">
        <f>ROUND(BL67,2)</f>
        <v>86579.82</v>
      </c>
      <c r="K794" s="350">
        <f>ROUND(BL68,2)</f>
        <v>0</v>
      </c>
      <c r="L794" s="350">
        <f>ROUND(BL70,2)</f>
        <v>0</v>
      </c>
      <c r="M794" s="350">
        <f>ROUND(BL71,2)</f>
        <v>86579.82</v>
      </c>
      <c r="N794" s="282"/>
      <c r="O794" s="282"/>
      <c r="P794" s="350">
        <f>IF(BL77&gt;0,ROUND(BL77,2),2)</f>
        <v>2</v>
      </c>
      <c r="Q794" s="350">
        <f>IF(BL78&gt;0,ROUND(BL78,2),2)</f>
        <v>2106.0500000000002</v>
      </c>
      <c r="R794" s="350">
        <f>IF(BL79&gt;0,ROUND(BL79,2),2)</f>
        <v>2</v>
      </c>
      <c r="S794" s="350">
        <f>IF(BL80&gt;0,ROUND(BL80,2),2)</f>
        <v>2</v>
      </c>
      <c r="T794" s="351">
        <f>IF(BL81&gt;0,ROUND(BL81,2),2)</f>
        <v>2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ter*170*8590*A</v>
      </c>
      <c r="B795" s="282"/>
      <c r="C795" s="285">
        <f>ROUND(BM60,2)</f>
        <v>0</v>
      </c>
      <c r="D795" s="350">
        <f>ROUND(BM61,2)</f>
        <v>0</v>
      </c>
      <c r="E795" s="350">
        <f>ROUND(BM62,2)</f>
        <v>0</v>
      </c>
      <c r="F795" s="350">
        <f>ROUND(BM63,2)</f>
        <v>0</v>
      </c>
      <c r="G795" s="350">
        <f>ROUND(BM64,2)</f>
        <v>0</v>
      </c>
      <c r="H795" s="350">
        <f>ROUND(BM65,2)</f>
        <v>0</v>
      </c>
      <c r="I795" s="350">
        <f>ROUND(BM66,2)</f>
        <v>0</v>
      </c>
      <c r="J795" s="350">
        <f>ROUND(BM67,2)</f>
        <v>0</v>
      </c>
      <c r="K795" s="350">
        <f>ROUND(BM68,2)</f>
        <v>0</v>
      </c>
      <c r="L795" s="350">
        <f>ROUND(BM70,2)</f>
        <v>0</v>
      </c>
      <c r="M795" s="350">
        <f>ROUND(BM71,2)</f>
        <v>0</v>
      </c>
      <c r="N795" s="282"/>
      <c r="O795" s="282"/>
      <c r="P795" s="350">
        <f>IF(BM77&gt;0,ROUND(BM77,2),2)</f>
        <v>2</v>
      </c>
      <c r="Q795" s="350">
        <f>IF(BM78&gt;0,ROUND(BM78,2),2)</f>
        <v>2</v>
      </c>
      <c r="R795" s="350">
        <f>IF(BM79&gt;0,ROUND(BM79,2),2)</f>
        <v>2</v>
      </c>
      <c r="S795" s="350">
        <f>IF(BM80&gt;0,ROUND(BM80,2),2)</f>
        <v>2</v>
      </c>
      <c r="T795" s="351">
        <f>IF(BM81&gt;0,ROUND(BM81,2),2)</f>
        <v>2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ter*170*8610*A</v>
      </c>
      <c r="B796" s="282"/>
      <c r="C796" s="285">
        <f>ROUND(BN60,2)</f>
        <v>6.8</v>
      </c>
      <c r="D796" s="350">
        <f>ROUND(BN61,2)</f>
        <v>2533717.16</v>
      </c>
      <c r="E796" s="350">
        <f>ROUND(BN62,2)</f>
        <v>493288.48</v>
      </c>
      <c r="F796" s="350">
        <f>ROUND(BN63,2)</f>
        <v>9982.4500000000007</v>
      </c>
      <c r="G796" s="350">
        <f>ROUND(BN64,2)</f>
        <v>40916</v>
      </c>
      <c r="H796" s="350">
        <f>ROUND(BN65,2)</f>
        <v>2200</v>
      </c>
      <c r="I796" s="350">
        <f>ROUND(BN66,2)</f>
        <v>73522839.920000002</v>
      </c>
      <c r="J796" s="350">
        <f>ROUND(BN67,2)</f>
        <v>18727012.109999999</v>
      </c>
      <c r="K796" s="350">
        <f>ROUND(BN68,2)</f>
        <v>0</v>
      </c>
      <c r="L796" s="350">
        <f>ROUND(BN70,2)</f>
        <v>12494.36</v>
      </c>
      <c r="M796" s="350">
        <f>ROUND(BN71,2)</f>
        <v>95386328.920000002</v>
      </c>
      <c r="N796" s="282"/>
      <c r="O796" s="282"/>
      <c r="P796" s="350">
        <f>IF(BN77&gt;0,ROUND(BN77,2),2)</f>
        <v>2</v>
      </c>
      <c r="Q796" s="350">
        <f>IF(BN78&gt;0,ROUND(BN78,2),2)</f>
        <v>2</v>
      </c>
      <c r="R796" s="350">
        <f>IF(BN79&gt;0,ROUND(BN79,2),2)</f>
        <v>2</v>
      </c>
      <c r="S796" s="350">
        <f>IF(BN80&gt;0,ROUND(BN80,2),2)</f>
        <v>2</v>
      </c>
      <c r="T796" s="351">
        <f>IF(BN81&gt;0,ROUND(BN81,2),2)</f>
        <v>2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ter*170*8620*A</v>
      </c>
      <c r="B797" s="282"/>
      <c r="C797" s="285">
        <f>ROUND(BO60,2)</f>
        <v>5.49</v>
      </c>
      <c r="D797" s="350">
        <f>ROUND(BO61,2)</f>
        <v>362619.69</v>
      </c>
      <c r="E797" s="350">
        <f>ROUND(BO62,2)</f>
        <v>121738.25</v>
      </c>
      <c r="F797" s="350">
        <f>ROUND(BO63,2)</f>
        <v>0</v>
      </c>
      <c r="G797" s="350">
        <f>ROUND(BO64,2)</f>
        <v>0</v>
      </c>
      <c r="H797" s="350">
        <f>ROUND(BO65,2)</f>
        <v>0</v>
      </c>
      <c r="I797" s="350">
        <f>ROUND(BO66,2)</f>
        <v>0</v>
      </c>
      <c r="J797" s="350">
        <f>ROUND(BO67,2)</f>
        <v>0</v>
      </c>
      <c r="K797" s="350">
        <f>ROUND(BO68,2)</f>
        <v>0</v>
      </c>
      <c r="L797" s="350">
        <f>ROUND(BO70,2)</f>
        <v>0</v>
      </c>
      <c r="M797" s="350">
        <f>ROUND(BO71,2)</f>
        <v>484357.94</v>
      </c>
      <c r="N797" s="282"/>
      <c r="O797" s="282"/>
      <c r="P797" s="350">
        <f>IF(BO77&gt;0,ROUND(BO77,2),2)</f>
        <v>2</v>
      </c>
      <c r="Q797" s="350">
        <f>IF(BO78&gt;0,ROUND(BO78,2),2)</f>
        <v>2</v>
      </c>
      <c r="R797" s="350">
        <f>IF(BO79&gt;0,ROUND(BO79,2),2)</f>
        <v>2</v>
      </c>
      <c r="S797" s="350">
        <f>IF(BO80&gt;0,ROUND(BO80,2),2)</f>
        <v>2</v>
      </c>
      <c r="T797" s="351">
        <f>IF(BO81&gt;0,ROUND(BO81,2),2)</f>
        <v>2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ter*170*8630*A</v>
      </c>
      <c r="B798" s="282"/>
      <c r="C798" s="285">
        <f>ROUND(BP60,2)</f>
        <v>0</v>
      </c>
      <c r="D798" s="350">
        <f>ROUND(BP61,2)</f>
        <v>0</v>
      </c>
      <c r="E798" s="350">
        <f>ROUND(BP62,2)</f>
        <v>0</v>
      </c>
      <c r="F798" s="350">
        <f>ROUND(BP63,2)</f>
        <v>0</v>
      </c>
      <c r="G798" s="350">
        <f>ROUND(BP64,2)</f>
        <v>0</v>
      </c>
      <c r="H798" s="350">
        <f>ROUND(BP65,2)</f>
        <v>0</v>
      </c>
      <c r="I798" s="350">
        <f>ROUND(BP66,2)</f>
        <v>0</v>
      </c>
      <c r="J798" s="350">
        <f>ROUND(BP67,2)</f>
        <v>0</v>
      </c>
      <c r="K798" s="350">
        <f>ROUND(BP68,2)</f>
        <v>0</v>
      </c>
      <c r="L798" s="350">
        <f>ROUND(BP70,2)</f>
        <v>0</v>
      </c>
      <c r="M798" s="350">
        <f>ROUND(BP71,2)</f>
        <v>0</v>
      </c>
      <c r="N798" s="282"/>
      <c r="O798" s="282"/>
      <c r="P798" s="350">
        <f>IF(BP77&gt;0,ROUND(BP77,2),2)</f>
        <v>2</v>
      </c>
      <c r="Q798" s="350">
        <f>IF(BP78&gt;0,ROUND(BP78,2),2)</f>
        <v>2</v>
      </c>
      <c r="R798" s="350">
        <f>IF(BP79&gt;0,ROUND(BP79,2),2)</f>
        <v>2</v>
      </c>
      <c r="S798" s="350">
        <f>IF(BP80&gt;0,ROUND(BP80,2),2)</f>
        <v>2</v>
      </c>
      <c r="T798" s="351">
        <f>IF(BP81&gt;0,ROUND(BP81,2),2)</f>
        <v>2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ter*170*8640*A</v>
      </c>
      <c r="B799" s="282"/>
      <c r="C799" s="285">
        <f>ROUND(BQ60,2)</f>
        <v>0</v>
      </c>
      <c r="D799" s="350">
        <f>ROUND(BQ61,2)</f>
        <v>0</v>
      </c>
      <c r="E799" s="350">
        <f>ROUND(BQ62,2)</f>
        <v>0</v>
      </c>
      <c r="F799" s="350">
        <f>ROUND(BQ63,2)</f>
        <v>0</v>
      </c>
      <c r="G799" s="350">
        <f>ROUND(BQ64,2)</f>
        <v>0</v>
      </c>
      <c r="H799" s="350">
        <f>ROUND(BQ65,2)</f>
        <v>0</v>
      </c>
      <c r="I799" s="350">
        <f>ROUND(BQ66,2)</f>
        <v>0</v>
      </c>
      <c r="J799" s="350">
        <f>ROUND(BQ67,2)</f>
        <v>0</v>
      </c>
      <c r="K799" s="350">
        <f>ROUND(BQ68,2)</f>
        <v>0</v>
      </c>
      <c r="L799" s="350">
        <f>ROUND(BQ70,2)</f>
        <v>0</v>
      </c>
      <c r="M799" s="350">
        <f>ROUND(BQ71,2)</f>
        <v>0</v>
      </c>
      <c r="N799" s="282"/>
      <c r="O799" s="282"/>
      <c r="P799" s="350">
        <f>IF(BQ77&gt;0,ROUND(BQ77,2),2)</f>
        <v>2</v>
      </c>
      <c r="Q799" s="350">
        <f>IF(BQ78&gt;0,ROUND(BQ78,2),2)</f>
        <v>2</v>
      </c>
      <c r="R799" s="350">
        <f>IF(BQ79&gt;0,ROUND(BQ79,2),2)</f>
        <v>2</v>
      </c>
      <c r="S799" s="350">
        <f>IF(BQ80&gt;0,ROUND(BQ80,2),2)</f>
        <v>2</v>
      </c>
      <c r="T799" s="351">
        <f>IF(BQ81&gt;0,ROUND(BQ81,2),2)</f>
        <v>2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ter*170*8650*A</v>
      </c>
      <c r="B800" s="282"/>
      <c r="C800" s="285">
        <f>ROUND(BR60,2)</f>
        <v>0</v>
      </c>
      <c r="D800" s="350">
        <f>ROUND(BR61,2)</f>
        <v>0</v>
      </c>
      <c r="E800" s="350">
        <f>ROUND(BR62,2)</f>
        <v>0</v>
      </c>
      <c r="F800" s="350">
        <f>ROUND(BR63,2)</f>
        <v>0</v>
      </c>
      <c r="G800" s="350">
        <f>ROUND(BR64,2)</f>
        <v>0</v>
      </c>
      <c r="H800" s="350">
        <f>ROUND(BR65,2)</f>
        <v>0</v>
      </c>
      <c r="I800" s="350">
        <f>ROUND(BR66,2)</f>
        <v>0</v>
      </c>
      <c r="J800" s="350">
        <f>ROUND(BR67,2)</f>
        <v>52947.71</v>
      </c>
      <c r="K800" s="350">
        <f>ROUND(BR68,2)</f>
        <v>0</v>
      </c>
      <c r="L800" s="350">
        <f>ROUND(BR70,2)</f>
        <v>0</v>
      </c>
      <c r="M800" s="350">
        <f>ROUND(BR71,2)</f>
        <v>52947.71</v>
      </c>
      <c r="N800" s="282"/>
      <c r="O800" s="282"/>
      <c r="P800" s="350">
        <f>IF(BR77&gt;0,ROUND(BR77,2),2)</f>
        <v>2</v>
      </c>
      <c r="Q800" s="350">
        <f>IF(BR78&gt;0,ROUND(BR78,2),2)</f>
        <v>2</v>
      </c>
      <c r="R800" s="350">
        <f>IF(BR79&gt;0,ROUND(BR79,2),2)</f>
        <v>2</v>
      </c>
      <c r="S800" s="350">
        <f>IF(BR80&gt;0,ROUND(BR80,2),2)</f>
        <v>2</v>
      </c>
      <c r="T800" s="351">
        <f>IF(BR81&gt;0,ROUND(BR81,2),2)</f>
        <v>2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ter*170*8660*A</v>
      </c>
      <c r="B801" s="282"/>
      <c r="C801" s="285">
        <f>ROUND(BS60,2)</f>
        <v>3.09</v>
      </c>
      <c r="D801" s="350">
        <f>ROUND(BS61,2)</f>
        <v>187781.55</v>
      </c>
      <c r="E801" s="350">
        <f>ROUND(BS62,2)</f>
        <v>61438.86</v>
      </c>
      <c r="F801" s="350">
        <f>ROUND(BS63,2)</f>
        <v>0</v>
      </c>
      <c r="G801" s="350">
        <f>ROUND(BS64,2)</f>
        <v>29368.81</v>
      </c>
      <c r="H801" s="350">
        <f>ROUND(BS65,2)</f>
        <v>0</v>
      </c>
      <c r="I801" s="350">
        <f>ROUND(BS66,2)</f>
        <v>3166.97</v>
      </c>
      <c r="J801" s="350">
        <f>ROUND(BS67,2)</f>
        <v>33460.959999999999</v>
      </c>
      <c r="K801" s="350">
        <f>ROUND(BS68,2)</f>
        <v>0</v>
      </c>
      <c r="L801" s="350">
        <f>ROUND(BS70,2)</f>
        <v>233235.23</v>
      </c>
      <c r="M801" s="350">
        <f>ROUND(BS71,2)</f>
        <v>238998.63</v>
      </c>
      <c r="N801" s="282"/>
      <c r="O801" s="282"/>
      <c r="P801" s="350">
        <f>IF(BS77&gt;0,ROUND(BS77,2),2)</f>
        <v>2</v>
      </c>
      <c r="Q801" s="350">
        <f>IF(BS78&gt;0,ROUND(BS78,2),2)</f>
        <v>756.19</v>
      </c>
      <c r="R801" s="350">
        <f>IF(BS79&gt;0,ROUND(BS79,2),2)</f>
        <v>2</v>
      </c>
      <c r="S801" s="350">
        <f>IF(BS80&gt;0,ROUND(BS80,2),2)</f>
        <v>2</v>
      </c>
      <c r="T801" s="351">
        <f>IF(BS81&gt;0,ROUND(BS81,2),2)</f>
        <v>2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ter*170*8670*A</v>
      </c>
      <c r="B802" s="282"/>
      <c r="C802" s="285">
        <f>ROUND(BT60,2)</f>
        <v>7.67</v>
      </c>
      <c r="D802" s="350">
        <f>ROUND(BT61,2)</f>
        <v>674335.12</v>
      </c>
      <c r="E802" s="350">
        <f>ROUND(BT62,2)</f>
        <v>207340.03</v>
      </c>
      <c r="F802" s="350">
        <f>ROUND(BT63,2)</f>
        <v>0</v>
      </c>
      <c r="G802" s="350">
        <f>ROUND(BT64,2)</f>
        <v>7069.64</v>
      </c>
      <c r="H802" s="350">
        <f>ROUND(BT65,2)</f>
        <v>4200</v>
      </c>
      <c r="I802" s="350">
        <f>ROUND(BT66,2)</f>
        <v>170</v>
      </c>
      <c r="J802" s="350">
        <f>ROUND(BT67,2)</f>
        <v>25364.83</v>
      </c>
      <c r="K802" s="350">
        <f>ROUND(BT68,2)</f>
        <v>0</v>
      </c>
      <c r="L802" s="350">
        <f>ROUND(BT70,2)</f>
        <v>38957.94</v>
      </c>
      <c r="M802" s="350">
        <f>ROUND(BT71,2)</f>
        <v>920702.4</v>
      </c>
      <c r="N802" s="282"/>
      <c r="O802" s="282"/>
      <c r="P802" s="350">
        <f>IF(BT77&gt;0,ROUND(BT77,2),2)</f>
        <v>2</v>
      </c>
      <c r="Q802" s="350">
        <f>IF(BT78&gt;0,ROUND(BT78,2),2)</f>
        <v>617</v>
      </c>
      <c r="R802" s="350">
        <f>IF(BT79&gt;0,ROUND(BT79,2),2)</f>
        <v>2</v>
      </c>
      <c r="S802" s="350">
        <f>IF(BT80&gt;0,ROUND(BT80,2),2)</f>
        <v>2</v>
      </c>
      <c r="T802" s="351">
        <f>IF(BT81&gt;0,ROUND(BT81,2),2)</f>
        <v>2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ter*170*8680*A</v>
      </c>
      <c r="B803" s="282"/>
      <c r="C803" s="285">
        <f>ROUND(BU60,2)</f>
        <v>0</v>
      </c>
      <c r="D803" s="350">
        <f>ROUND(BU61,2)</f>
        <v>0</v>
      </c>
      <c r="E803" s="350">
        <f>ROUND(BU62,2)</f>
        <v>0</v>
      </c>
      <c r="F803" s="350">
        <f>ROUND(BU63,2)</f>
        <v>0</v>
      </c>
      <c r="G803" s="350">
        <f>ROUND(BU64,2)</f>
        <v>0</v>
      </c>
      <c r="H803" s="350">
        <f>ROUND(BU65,2)</f>
        <v>0</v>
      </c>
      <c r="I803" s="350">
        <f>ROUND(BU66,2)</f>
        <v>0</v>
      </c>
      <c r="J803" s="350">
        <f>ROUND(BU67,2)</f>
        <v>30598.2</v>
      </c>
      <c r="K803" s="350">
        <f>ROUND(BU68,2)</f>
        <v>0</v>
      </c>
      <c r="L803" s="350">
        <f>ROUND(BU70,2)</f>
        <v>0</v>
      </c>
      <c r="M803" s="350">
        <f>ROUND(BU71,2)</f>
        <v>30598.2</v>
      </c>
      <c r="N803" s="282"/>
      <c r="O803" s="282"/>
      <c r="P803" s="350">
        <f>IF(BU77&gt;0,ROUND(BU77,2),2)</f>
        <v>2</v>
      </c>
      <c r="Q803" s="350">
        <f>IF(BU78&gt;0,ROUND(BU78,2),2)</f>
        <v>744.3</v>
      </c>
      <c r="R803" s="350">
        <f>IF(BU79&gt;0,ROUND(BU79,2),2)</f>
        <v>2</v>
      </c>
      <c r="S803" s="350">
        <f>IF(BU80&gt;0,ROUND(BU80,2),2)</f>
        <v>2</v>
      </c>
      <c r="T803" s="351">
        <f>IF(BU81&gt;0,ROUND(BU81,2),2)</f>
        <v>2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ter*170*8690*A</v>
      </c>
      <c r="B804" s="282"/>
      <c r="C804" s="285">
        <f>ROUND(BV60,2)</f>
        <v>0</v>
      </c>
      <c r="D804" s="350">
        <f>ROUND(BV61,2)</f>
        <v>0</v>
      </c>
      <c r="E804" s="350">
        <f>ROUND(BV62,2)</f>
        <v>0</v>
      </c>
      <c r="F804" s="350">
        <f>ROUND(BV63,2)</f>
        <v>0</v>
      </c>
      <c r="G804" s="350">
        <f>ROUND(BV64,2)</f>
        <v>0</v>
      </c>
      <c r="H804" s="350">
        <f>ROUND(BV65,2)</f>
        <v>0</v>
      </c>
      <c r="I804" s="350">
        <f>ROUND(BV66,2)</f>
        <v>100530.47</v>
      </c>
      <c r="J804" s="350">
        <f>ROUND(BV67,2)</f>
        <v>143789.35</v>
      </c>
      <c r="K804" s="350">
        <f>ROUND(BV68,2)</f>
        <v>0</v>
      </c>
      <c r="L804" s="350">
        <f>ROUND(BV70,2)</f>
        <v>0</v>
      </c>
      <c r="M804" s="350">
        <f>ROUND(BV71,2)</f>
        <v>246170.31</v>
      </c>
      <c r="N804" s="282"/>
      <c r="O804" s="282"/>
      <c r="P804" s="350">
        <f>IF(BV77&gt;0,ROUND(BV77,2),2)</f>
        <v>2</v>
      </c>
      <c r="Q804" s="350">
        <f>IF(BV78&gt;0,ROUND(BV78,2),2)</f>
        <v>3497.67</v>
      </c>
      <c r="R804" s="350">
        <f>IF(BV79&gt;0,ROUND(BV79,2),2)</f>
        <v>2</v>
      </c>
      <c r="S804" s="350">
        <f>IF(BV80&gt;0,ROUND(BV80,2),2)</f>
        <v>2</v>
      </c>
      <c r="T804" s="351">
        <f>IF(BV81&gt;0,ROUND(BV81,2),2)</f>
        <v>2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ter*170*8700*A</v>
      </c>
      <c r="B805" s="282"/>
      <c r="C805" s="285">
        <f>ROUND(BW60,2)</f>
        <v>5.57</v>
      </c>
      <c r="D805" s="350">
        <f>ROUND(BW61,2)</f>
        <v>532232.75</v>
      </c>
      <c r="E805" s="350">
        <f>ROUND(BW62,2)</f>
        <v>155081.47</v>
      </c>
      <c r="F805" s="350">
        <f>ROUND(BW63,2)</f>
        <v>97701.75</v>
      </c>
      <c r="G805" s="350">
        <f>ROUND(BW64,2)</f>
        <v>215199.44</v>
      </c>
      <c r="H805" s="350">
        <f>ROUND(BW65,2)</f>
        <v>0</v>
      </c>
      <c r="I805" s="350">
        <f>ROUND(BW66,2)</f>
        <v>2423.0700000000002</v>
      </c>
      <c r="J805" s="350">
        <f>ROUND(BW67,2)</f>
        <v>31922.54</v>
      </c>
      <c r="K805" s="350">
        <f>ROUND(BW68,2)</f>
        <v>47559.28</v>
      </c>
      <c r="L805" s="350">
        <f>ROUND(BW70,2)</f>
        <v>2000</v>
      </c>
      <c r="M805" s="350">
        <f>ROUND(BW71,2)</f>
        <v>1086400.6299999999</v>
      </c>
      <c r="N805" s="282"/>
      <c r="O805" s="282"/>
      <c r="P805" s="350">
        <f>IF(BW77&gt;0,ROUND(BW77,2),2)</f>
        <v>2</v>
      </c>
      <c r="Q805" s="350">
        <f>IF(BW78&gt;0,ROUND(BW78,2),2)</f>
        <v>766.21</v>
      </c>
      <c r="R805" s="350">
        <f>IF(BW79&gt;0,ROUND(BW79,2),2)</f>
        <v>2</v>
      </c>
      <c r="S805" s="350">
        <f>IF(BW80&gt;0,ROUND(BW80,2),2)</f>
        <v>2</v>
      </c>
      <c r="T805" s="351">
        <f>IF(BW81&gt;0,ROUND(BW81,2),2)</f>
        <v>2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ter*170*8710*A</v>
      </c>
      <c r="B806" s="282"/>
      <c r="C806" s="285">
        <f>ROUND(BX60,2)</f>
        <v>41.95</v>
      </c>
      <c r="D806" s="350">
        <f>ROUND(BX61,2)</f>
        <v>4218018.54</v>
      </c>
      <c r="E806" s="350">
        <f>ROUND(BX62,2)</f>
        <v>1015426.31</v>
      </c>
      <c r="F806" s="350">
        <f>ROUND(BX63,2)</f>
        <v>10475</v>
      </c>
      <c r="G806" s="350">
        <f>ROUND(BX64,2)</f>
        <v>2814412.93</v>
      </c>
      <c r="H806" s="350">
        <f>ROUND(BX65,2)</f>
        <v>0</v>
      </c>
      <c r="I806" s="350">
        <f>ROUND(BX66,2)</f>
        <v>1619477.77</v>
      </c>
      <c r="J806" s="350">
        <f>ROUND(BX67,2)</f>
        <v>21084.97</v>
      </c>
      <c r="K806" s="350">
        <f>ROUND(BX68,2)</f>
        <v>145774.59</v>
      </c>
      <c r="L806" s="350">
        <f>ROUND(BX70,2)</f>
        <v>41348753.719999999</v>
      </c>
      <c r="M806" s="350">
        <f>ROUND(BX71,2)</f>
        <v>-31446056.149999999</v>
      </c>
      <c r="N806" s="282"/>
      <c r="O806" s="282"/>
      <c r="P806" s="350">
        <f>IF(BX77&gt;0,ROUND(BX77,2),2)</f>
        <v>2</v>
      </c>
      <c r="Q806" s="350">
        <f>IF(BX78&gt;0,ROUND(BX78,2),2)</f>
        <v>512.89</v>
      </c>
      <c r="R806" s="350">
        <f>IF(BX79&gt;0,ROUND(BX79,2),2)</f>
        <v>2</v>
      </c>
      <c r="S806" s="350">
        <f>IF(BX80&gt;0,ROUND(BX80,2),2)</f>
        <v>2</v>
      </c>
      <c r="T806" s="351">
        <f>IF(BX81&gt;0,ROUND(BX81,2),2)</f>
        <v>2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ter*170*8720*A</v>
      </c>
      <c r="B807" s="282"/>
      <c r="C807" s="285">
        <f>ROUND(BY60,2)</f>
        <v>33.950000000000003</v>
      </c>
      <c r="D807" s="350">
        <f>ROUND(BY61,2)</f>
        <v>3420342.42</v>
      </c>
      <c r="E807" s="350">
        <f>ROUND(BY62,2)</f>
        <v>576132.82999999996</v>
      </c>
      <c r="F807" s="350">
        <f>ROUND(BY63,2)</f>
        <v>0</v>
      </c>
      <c r="G807" s="350">
        <f>ROUND(BY64,2)</f>
        <v>7422.93</v>
      </c>
      <c r="H807" s="350">
        <f>ROUND(BY65,2)</f>
        <v>2000</v>
      </c>
      <c r="I807" s="350">
        <f>ROUND(BY66,2)</f>
        <v>36.82</v>
      </c>
      <c r="J807" s="350">
        <f>ROUND(BY67,2)</f>
        <v>379187.99</v>
      </c>
      <c r="K807" s="350">
        <f>ROUND(BY68,2)</f>
        <v>0</v>
      </c>
      <c r="L807" s="350">
        <f>ROUND(BY70,2)</f>
        <v>22422.959999999999</v>
      </c>
      <c r="M807" s="350">
        <f>ROUND(BY71,2)</f>
        <v>4412291.01</v>
      </c>
      <c r="N807" s="282"/>
      <c r="O807" s="282"/>
      <c r="P807" s="350">
        <f>IF(BY77&gt;0,ROUND(BY77,2),2)</f>
        <v>2</v>
      </c>
      <c r="Q807" s="350">
        <f>IF(BY78&gt;0,ROUND(BY78,2),2)</f>
        <v>1995.97</v>
      </c>
      <c r="R807" s="350">
        <f>IF(BY79&gt;0,ROUND(BY79,2),2)</f>
        <v>2</v>
      </c>
      <c r="S807" s="350">
        <f>IF(BY80&gt;0,ROUND(BY80,2),2)</f>
        <v>2</v>
      </c>
      <c r="T807" s="351">
        <f>IF(BY81&gt;0,ROUND(BY81,2),2)</f>
        <v>2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ter*170*8730*A</v>
      </c>
      <c r="B808" s="282"/>
      <c r="C808" s="285">
        <f>ROUND(BZ60,2)</f>
        <v>37.380000000000003</v>
      </c>
      <c r="D808" s="350">
        <f>ROUND(BZ61,2)</f>
        <v>4150567.22</v>
      </c>
      <c r="E808" s="350">
        <f>ROUND(BZ62,2)</f>
        <v>1157093.33</v>
      </c>
      <c r="F808" s="350">
        <f>ROUND(BZ63,2)</f>
        <v>0</v>
      </c>
      <c r="G808" s="350">
        <f>ROUND(BZ64,2)</f>
        <v>8901.2000000000007</v>
      </c>
      <c r="H808" s="350">
        <f>ROUND(BZ65,2)</f>
        <v>1500</v>
      </c>
      <c r="I808" s="350">
        <f>ROUND(BZ66,2)</f>
        <v>0</v>
      </c>
      <c r="J808" s="350">
        <f>ROUND(BZ67,2)</f>
        <v>1044.97</v>
      </c>
      <c r="K808" s="350">
        <f>ROUND(BZ68,2)</f>
        <v>0</v>
      </c>
      <c r="L808" s="350">
        <f>ROUND(BZ70,2)</f>
        <v>0</v>
      </c>
      <c r="M808" s="350">
        <f>ROUND(BZ71,2)</f>
        <v>5322511.47</v>
      </c>
      <c r="N808" s="282"/>
      <c r="O808" s="282"/>
      <c r="P808" s="350">
        <f>IF(BZ77&gt;0,ROUND(BZ77,2),2)</f>
        <v>2</v>
      </c>
      <c r="Q808" s="350">
        <f>IF(BZ78&gt;0,ROUND(BZ78,2),2)</f>
        <v>2</v>
      </c>
      <c r="R808" s="350">
        <f>IF(BZ79&gt;0,ROUND(BZ79,2),2)</f>
        <v>2</v>
      </c>
      <c r="S808" s="350">
        <f>IF(BZ80&gt;0,ROUND(BZ80,2),2)</f>
        <v>2</v>
      </c>
      <c r="T808" s="351">
        <f>IF(BZ81&gt;0,ROUND(BZ81,2),2)</f>
        <v>2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ter*170*8740*A</v>
      </c>
      <c r="B809" s="282"/>
      <c r="C809" s="285">
        <f>ROUND(CA60,2)</f>
        <v>0</v>
      </c>
      <c r="D809" s="350">
        <f>ROUND(CA61,2)</f>
        <v>0</v>
      </c>
      <c r="E809" s="350">
        <f>ROUND(CA62,2)</f>
        <v>0</v>
      </c>
      <c r="F809" s="350">
        <f>ROUND(CA63,2)</f>
        <v>0</v>
      </c>
      <c r="G809" s="350">
        <f>ROUND(CA64,2)</f>
        <v>0</v>
      </c>
      <c r="H809" s="350">
        <f>ROUND(CA65,2)</f>
        <v>0</v>
      </c>
      <c r="I809" s="350">
        <f>ROUND(CA66,2)</f>
        <v>0</v>
      </c>
      <c r="J809" s="350">
        <f>ROUND(CA67,2)</f>
        <v>179980.18</v>
      </c>
      <c r="K809" s="350">
        <f>ROUND(CA68,2)</f>
        <v>0</v>
      </c>
      <c r="L809" s="350">
        <f>ROUND(CA70,2)</f>
        <v>0</v>
      </c>
      <c r="M809" s="350">
        <f>ROUND(CA71,2)</f>
        <v>179980.18</v>
      </c>
      <c r="N809" s="282"/>
      <c r="O809" s="282"/>
      <c r="P809" s="350">
        <f>IF(CA77&gt;0,ROUND(CA77,2),2)</f>
        <v>2</v>
      </c>
      <c r="Q809" s="350">
        <f>IF(CA78&gt;0,ROUND(CA78,2),2)</f>
        <v>4378.01</v>
      </c>
      <c r="R809" s="350">
        <f>IF(CA79&gt;0,ROUND(CA79,2),2)</f>
        <v>2</v>
      </c>
      <c r="S809" s="350">
        <f>IF(CA80&gt;0,ROUND(CA80,2),2)</f>
        <v>2</v>
      </c>
      <c r="T809" s="351">
        <f>IF(CA81&gt;0,ROUND(CA81,2),2)</f>
        <v>2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ter*170*8770*A</v>
      </c>
      <c r="B810" s="282"/>
      <c r="C810" s="285">
        <f>ROUND(CB60,2)</f>
        <v>0</v>
      </c>
      <c r="D810" s="350">
        <f>ROUND(CB61,2)</f>
        <v>0</v>
      </c>
      <c r="E810" s="350">
        <f>ROUND(CB62,2)</f>
        <v>0</v>
      </c>
      <c r="F810" s="350">
        <f>ROUND(CB63,2)</f>
        <v>0</v>
      </c>
      <c r="G810" s="350">
        <f>ROUND(CB64,2)</f>
        <v>0</v>
      </c>
      <c r="H810" s="350">
        <f>ROUND(CB65,2)</f>
        <v>0</v>
      </c>
      <c r="I810" s="350">
        <f>ROUND(CB66,2)</f>
        <v>0</v>
      </c>
      <c r="J810" s="350">
        <f>ROUND(CB67,2)</f>
        <v>0</v>
      </c>
      <c r="K810" s="350">
        <f>ROUND(CB68,2)</f>
        <v>0</v>
      </c>
      <c r="L810" s="350">
        <f>ROUND(CB70,2)</f>
        <v>100000</v>
      </c>
      <c r="M810" s="350">
        <f>ROUND(CB71,2)</f>
        <v>-77766</v>
      </c>
      <c r="N810" s="282"/>
      <c r="O810" s="282"/>
      <c r="P810" s="350">
        <f>IF(CB77&gt;0,ROUND(CB77,2),2)</f>
        <v>2</v>
      </c>
      <c r="Q810" s="350">
        <f>IF(CB78&gt;0,ROUND(CB78,2),2)</f>
        <v>2</v>
      </c>
      <c r="R810" s="350">
        <f>IF(CB79&gt;0,ROUND(CB79,2),2)</f>
        <v>2</v>
      </c>
      <c r="S810" s="350">
        <f>IF(CB80&gt;0,ROUND(CB80,2),2)</f>
        <v>2</v>
      </c>
      <c r="T810" s="351">
        <f>IF(CB81&gt;0,ROUND(CB81,2),2)</f>
        <v>2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ter*170*8790*A</v>
      </c>
      <c r="B811" s="282"/>
      <c r="C811" s="285">
        <f>ROUND(CC60,2)</f>
        <v>39.549999999999997</v>
      </c>
      <c r="D811" s="350">
        <f>ROUND(CC61,2)</f>
        <v>3492301.48</v>
      </c>
      <c r="E811" s="350">
        <f>ROUND(CC62,2)</f>
        <v>1182581.8999999999</v>
      </c>
      <c r="F811" s="350">
        <f>ROUND(CC63,2)</f>
        <v>858562.45</v>
      </c>
      <c r="G811" s="350">
        <f>ROUND(CC64,2)</f>
        <v>-617086.18999999994</v>
      </c>
      <c r="H811" s="350">
        <f>ROUND(CC65,2)</f>
        <v>3293.6</v>
      </c>
      <c r="I811" s="350">
        <f>ROUND(CC66,2)</f>
        <v>18165290.649999999</v>
      </c>
      <c r="J811" s="350">
        <f>ROUND(CC67,2)</f>
        <v>3380394.57</v>
      </c>
      <c r="K811" s="350">
        <f>ROUND(CC68,2)</f>
        <v>84634.55</v>
      </c>
      <c r="L811" s="350">
        <f>ROUND(CC70,2)</f>
        <v>338228.91</v>
      </c>
      <c r="M811" s="350">
        <f>ROUND(CC71,2)</f>
        <v>26718556.18</v>
      </c>
      <c r="N811" s="282"/>
      <c r="O811" s="282"/>
      <c r="P811" s="350">
        <f>IF(CC77&gt;0,ROUND(CC77,2),2)</f>
        <v>2</v>
      </c>
      <c r="Q811" s="350">
        <f>IF(CC78&gt;0,ROUND(CC78,2),2)</f>
        <v>2</v>
      </c>
      <c r="R811" s="350">
        <f>IF(CC79&gt;0,ROUND(CC79,2),2)</f>
        <v>2</v>
      </c>
      <c r="S811" s="350">
        <f>IF(CC80&gt;0,ROUND(CC80,2),2)</f>
        <v>2</v>
      </c>
      <c r="T811" s="351">
        <f>IF(CC81&gt;0,ROUND(CC81,2),2)</f>
        <v>2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ter*170*9000*A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350">
        <f>ROUND(CD70,2)</f>
        <v>20076.05</v>
      </c>
      <c r="V812" s="342">
        <f>ROUND(CD69,2)</f>
        <v>25642461.039999999</v>
      </c>
      <c r="W812" s="342">
        <f>ROUND(CD71,2)</f>
        <v>25622384.989999998</v>
      </c>
      <c r="X812" s="350">
        <f>ROUND(CE73,2)</f>
        <v>1069203751.4400001</v>
      </c>
      <c r="Y812" s="350">
        <f>ROUND(C132,2)</f>
        <v>0</v>
      </c>
      <c r="Z812" s="282"/>
    </row>
    <row r="814" spans="1:26" ht="12.65" customHeight="1" x14ac:dyDescent="0.35">
      <c r="B814" s="199" t="s">
        <v>1002</v>
      </c>
      <c r="C814" s="263">
        <f t="shared" ref="C814:K814" si="24">SUM(C733:C812)</f>
        <v>2729.76</v>
      </c>
      <c r="D814" s="180">
        <f t="shared" si="24"/>
        <v>276999145.47000009</v>
      </c>
      <c r="E814" s="180">
        <f t="shared" si="24"/>
        <v>69853953.640000001</v>
      </c>
      <c r="F814" s="180">
        <f t="shared" si="24"/>
        <v>19019859.84</v>
      </c>
      <c r="G814" s="180">
        <f t="shared" si="24"/>
        <v>109949046.09000003</v>
      </c>
      <c r="H814" s="180">
        <f t="shared" si="24"/>
        <v>3098763.0800000005</v>
      </c>
      <c r="I814" s="180">
        <f t="shared" si="24"/>
        <v>123981980.15999997</v>
      </c>
      <c r="J814" s="180">
        <f t="shared" si="24"/>
        <v>45597428.530000001</v>
      </c>
      <c r="K814" s="180">
        <f t="shared" si="24"/>
        <v>12638176.93</v>
      </c>
      <c r="L814" s="180">
        <f>SUM(L733:L812)+SUM(U733:U812)</f>
        <v>50664306.139999993</v>
      </c>
      <c r="M814" s="180">
        <f>SUM(M733:M812)+SUM(W733:W812)</f>
        <v>638739912.87999988</v>
      </c>
      <c r="N814" s="180">
        <f t="shared" ref="N814:Z814" si="25">SUM(N733:N812)</f>
        <v>429657.38</v>
      </c>
      <c r="O814" s="180">
        <f t="shared" si="25"/>
        <v>1003778488.14</v>
      </c>
      <c r="P814" s="180">
        <f t="shared" si="25"/>
        <v>252857</v>
      </c>
      <c r="Q814" s="180">
        <f t="shared" si="25"/>
        <v>209170.16000000003</v>
      </c>
      <c r="R814" s="180">
        <f t="shared" si="25"/>
        <v>2329578.0099999998</v>
      </c>
      <c r="S814" s="180">
        <f t="shared" si="25"/>
        <v>878.57999999999993</v>
      </c>
      <c r="T814" s="263">
        <f t="shared" si="25"/>
        <v>158</v>
      </c>
      <c r="U814" s="180">
        <f t="shared" si="25"/>
        <v>20076.05</v>
      </c>
      <c r="V814" s="180">
        <f t="shared" si="25"/>
        <v>25642461.039999999</v>
      </c>
      <c r="W814" s="180">
        <f t="shared" si="25"/>
        <v>25622384.989999998</v>
      </c>
      <c r="X814" s="180">
        <f t="shared" si="25"/>
        <v>1069203751.4400001</v>
      </c>
      <c r="Y814" s="180">
        <f t="shared" si="25"/>
        <v>0</v>
      </c>
      <c r="Z814" s="180">
        <f t="shared" si="25"/>
        <v>178833063.66999999</v>
      </c>
    </row>
    <row r="815" spans="1:26" ht="12.65" customHeight="1" x14ac:dyDescent="0.35">
      <c r="B815" s="180" t="s">
        <v>1003</v>
      </c>
      <c r="C815" s="263">
        <f>CE60</f>
        <v>2729.754265659928</v>
      </c>
      <c r="D815" s="180">
        <f>CE61</f>
        <v>276999145.47000009</v>
      </c>
      <c r="E815" s="180">
        <f>CE62</f>
        <v>69853953.640000001</v>
      </c>
      <c r="F815" s="180">
        <f>CE63</f>
        <v>19019859.84</v>
      </c>
      <c r="G815" s="180">
        <f>CE64</f>
        <v>109949046.09000003</v>
      </c>
      <c r="H815" s="240">
        <f>CE65</f>
        <v>3098763.0800000005</v>
      </c>
      <c r="I815" s="240">
        <f>CE66</f>
        <v>123981980.15999997</v>
      </c>
      <c r="J815" s="240">
        <f>CE67</f>
        <v>45597428.530000001</v>
      </c>
      <c r="K815" s="240">
        <f>CE68</f>
        <v>12638176.93</v>
      </c>
      <c r="L815" s="240">
        <f>CE70</f>
        <v>50664306.139999993</v>
      </c>
      <c r="M815" s="240">
        <f>CE71</f>
        <v>638739912.87999988</v>
      </c>
      <c r="N815" s="180">
        <f>CE76</f>
        <v>846278</v>
      </c>
      <c r="O815" s="180">
        <f>CE74</f>
        <v>1003778488.14</v>
      </c>
      <c r="P815" s="180">
        <f>CE77</f>
        <v>252713</v>
      </c>
      <c r="Q815" s="180">
        <f>CE78</f>
        <v>209084.17307207081</v>
      </c>
      <c r="R815" s="180">
        <f>CE79</f>
        <v>2329464.0000000009</v>
      </c>
      <c r="S815" s="180">
        <f>CE80</f>
        <v>764.58379419902678</v>
      </c>
      <c r="T815" s="263">
        <f>CE81</f>
        <v>0</v>
      </c>
      <c r="U815" s="181" t="s">
        <v>1004</v>
      </c>
      <c r="V815" s="181" t="s">
        <v>1004</v>
      </c>
      <c r="W815" s="181" t="s">
        <v>1004</v>
      </c>
      <c r="X815" s="181" t="s">
        <v>1004</v>
      </c>
      <c r="Y815" s="181" t="s">
        <v>1004</v>
      </c>
      <c r="Z815" s="180">
        <f>M715</f>
        <v>179082085.06999999</v>
      </c>
    </row>
    <row r="816" spans="1:26" ht="12.65" customHeight="1" x14ac:dyDescent="0.35">
      <c r="B816" s="180" t="s">
        <v>469</v>
      </c>
      <c r="C816" s="199" t="s">
        <v>1005</v>
      </c>
      <c r="D816" s="180">
        <f>C376</f>
        <v>0</v>
      </c>
      <c r="E816" s="180">
        <f>C377</f>
        <v>0</v>
      </c>
      <c r="F816" s="180">
        <f>C378</f>
        <v>276999145.47000009</v>
      </c>
      <c r="G816" s="240">
        <f>C379</f>
        <v>69853953.670000002</v>
      </c>
      <c r="H816" s="240">
        <f>C380</f>
        <v>19019859.84</v>
      </c>
      <c r="I816" s="240">
        <f>C381</f>
        <v>109949046.09000003</v>
      </c>
      <c r="J816" s="240">
        <f>C382</f>
        <v>3098763.0800000005</v>
      </c>
      <c r="K816" s="240">
        <f>C383</f>
        <v>123981980.15999997</v>
      </c>
      <c r="L816" s="240">
        <f>C384+C385+C386+C388</f>
        <v>64960615.376655675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1006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1007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1008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1261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1009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1010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1258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1259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1260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1011</v>
      </c>
      <c r="G16" s="8"/>
      <c r="H16" s="8"/>
      <c r="I16" s="8"/>
      <c r="J16" s="145"/>
    </row>
    <row r="17" spans="2:10" ht="15.45" thickTop="1" x14ac:dyDescent="0.35">
      <c r="B17" s="141"/>
      <c r="C17" s="150" t="s">
        <v>1012</v>
      </c>
      <c r="D17" s="150"/>
      <c r="E17" s="142" t="str">
        <f>+data!C84</f>
        <v>PeaceHealth Southwest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1013</v>
      </c>
      <c r="D18" s="151"/>
      <c r="E18" s="8" t="str">
        <f>+"H-"&amp;data!C83</f>
        <v>H-170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1014</v>
      </c>
      <c r="D19" s="151"/>
      <c r="E19" s="8" t="str">
        <f>+data!C85</f>
        <v>400 NE Mother Joseph Place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1015</v>
      </c>
      <c r="D20" s="151"/>
      <c r="E20" s="8" t="str">
        <f>+data!C86</f>
        <v>PO Box 1600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1016</v>
      </c>
      <c r="D21" s="151"/>
      <c r="E21" s="8" t="str">
        <f>+data!C87</f>
        <v>Vancouver, WA 98664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1017</v>
      </c>
      <c r="G26" s="70"/>
      <c r="H26" s="70"/>
      <c r="I26" s="70"/>
      <c r="J26" s="154"/>
    </row>
    <row r="27" spans="2:10" ht="15" x14ac:dyDescent="0.35">
      <c r="B27" s="155" t="s">
        <v>1018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1019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1020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1021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1022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1023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1024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1022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1023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1025</v>
      </c>
      <c r="H1" s="7"/>
    </row>
    <row r="2" spans="1:13" ht="20.149999999999999" customHeight="1" x14ac:dyDescent="0.35">
      <c r="A2" s="6" t="s">
        <v>1026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H-170</v>
      </c>
      <c r="G4" s="24"/>
      <c r="H4" s="7"/>
    </row>
    <row r="5" spans="1:13" ht="20.149999999999999" customHeight="1" x14ac:dyDescent="0.35">
      <c r="A5" s="13">
        <v>2</v>
      </c>
      <c r="B5" s="49" t="s">
        <v>255</v>
      </c>
      <c r="C5" s="24"/>
      <c r="D5" s="127" t="str">
        <f>"  "&amp;data!C84</f>
        <v xml:space="preserve">  PeaceHealth Southwest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257</v>
      </c>
      <c r="C6" s="24"/>
      <c r="D6" s="127" t="str">
        <f>"  "&amp;data!C88</f>
        <v xml:space="preserve">  Clark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1027</v>
      </c>
      <c r="C7" s="24"/>
      <c r="D7" s="127" t="str">
        <f>"  "&amp;data!C89</f>
        <v xml:space="preserve">  Sean Gregory, CEO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1028</v>
      </c>
      <c r="C8" s="24"/>
      <c r="D8" s="127" t="str">
        <f>"  "&amp;data!C90</f>
        <v xml:space="preserve">  Tracey Fernandez, CFO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1029</v>
      </c>
      <c r="C9" s="24"/>
      <c r="D9" s="127" t="str">
        <f>"  "&amp;data!C91</f>
        <v xml:space="preserve">  Renate Atkins, Community Health Board Chair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1030</v>
      </c>
      <c r="C10" s="24"/>
      <c r="D10" s="127" t="str">
        <f>"  "&amp;data!C92</f>
        <v xml:space="preserve">  (360) 256-2000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1031</v>
      </c>
      <c r="C11" s="24"/>
      <c r="D11" s="127" t="str">
        <f>"  "&amp;data!C93</f>
        <v xml:space="preserve">  (360) 514-2006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1032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264</v>
      </c>
      <c r="B15" s="35"/>
      <c r="C15" s="71" t="s">
        <v>267</v>
      </c>
      <c r="D15" s="35"/>
      <c r="E15" s="71" t="s">
        <v>269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265</v>
      </c>
      <c r="C16" s="15" t="str">
        <f>IF(data!C101&gt;0," X","")</f>
        <v/>
      </c>
      <c r="D16" s="22" t="s">
        <v>1033</v>
      </c>
      <c r="E16" s="15" t="str">
        <f>IF(data!C104&gt;0," X","")</f>
        <v/>
      </c>
      <c r="F16" s="129" t="s">
        <v>270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257</v>
      </c>
      <c r="C17" s="15" t="str">
        <f>IF(data!C102&gt;0," X","")</f>
        <v xml:space="preserve"> X</v>
      </c>
      <c r="D17" s="22" t="s">
        <v>347</v>
      </c>
      <c r="E17" s="15" t="str">
        <f>IF(data!C105&gt;0," X","")</f>
        <v/>
      </c>
      <c r="F17" s="129" t="s">
        <v>271</v>
      </c>
      <c r="G17" s="24"/>
      <c r="H17" s="7"/>
    </row>
    <row r="18" spans="1:9" ht="20.149999999999999" customHeight="1" x14ac:dyDescent="0.35">
      <c r="A18" s="130"/>
      <c r="B18" s="14" t="s">
        <v>1034</v>
      </c>
      <c r="C18" s="24"/>
      <c r="D18" s="24"/>
      <c r="E18" s="15" t="str">
        <f>IF(data!C106&gt;0," X","")</f>
        <v/>
      </c>
      <c r="F18" s="129" t="s">
        <v>272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1035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1036</v>
      </c>
      <c r="C22" s="38"/>
      <c r="D22" s="38"/>
      <c r="E22" s="38"/>
      <c r="F22" s="111" t="s">
        <v>275</v>
      </c>
      <c r="G22" s="15" t="s">
        <v>215</v>
      </c>
      <c r="H22" s="7"/>
    </row>
    <row r="23" spans="1:9" ht="20.149999999999999" customHeight="1" x14ac:dyDescent="0.35">
      <c r="A23" s="130"/>
      <c r="B23" s="49" t="s">
        <v>1037</v>
      </c>
      <c r="C23" s="38"/>
      <c r="D23" s="38"/>
      <c r="E23" s="38"/>
      <c r="F23" s="13">
        <f>data!C111</f>
        <v>17033</v>
      </c>
      <c r="G23" s="21">
        <f>data!D111</f>
        <v>86840</v>
      </c>
      <c r="H23" s="7"/>
    </row>
    <row r="24" spans="1:9" ht="20.149999999999999" customHeight="1" x14ac:dyDescent="0.35">
      <c r="A24" s="130"/>
      <c r="B24" s="49" t="s">
        <v>1038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1039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279</v>
      </c>
      <c r="C26" s="38"/>
      <c r="D26" s="38"/>
      <c r="E26" s="38"/>
      <c r="F26" s="13">
        <f>data!C114</f>
        <v>1798</v>
      </c>
      <c r="G26" s="13">
        <f>data!D114</f>
        <v>2704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1040</v>
      </c>
      <c r="C29" s="24"/>
      <c r="D29" s="15" t="s">
        <v>167</v>
      </c>
      <c r="E29" s="97" t="s">
        <v>1040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281</v>
      </c>
      <c r="C30" s="24"/>
      <c r="D30" s="21">
        <f>data!C116</f>
        <v>74</v>
      </c>
      <c r="E30" s="49" t="s">
        <v>286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1041</v>
      </c>
      <c r="C31" s="24"/>
      <c r="D31" s="21">
        <f>data!C117</f>
        <v>32</v>
      </c>
      <c r="E31" s="49" t="s">
        <v>287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1042</v>
      </c>
      <c r="C32" s="24"/>
      <c r="D32" s="21">
        <f>data!C118</f>
        <v>269</v>
      </c>
      <c r="E32" s="49" t="s">
        <v>1043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1044</v>
      </c>
      <c r="C33" s="24"/>
      <c r="D33" s="21">
        <f>data!C119</f>
        <v>8</v>
      </c>
      <c r="E33" s="49" t="s">
        <v>1045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1046</v>
      </c>
      <c r="C34" s="24"/>
      <c r="D34" s="21">
        <f>data!C120</f>
        <v>32</v>
      </c>
      <c r="E34" s="49" t="s">
        <v>289</v>
      </c>
      <c r="F34" s="24"/>
      <c r="G34" s="21">
        <f>data!E127</f>
        <v>429</v>
      </c>
      <c r="H34" s="7"/>
    </row>
    <row r="35" spans="1:8" ht="20.149999999999999" customHeight="1" x14ac:dyDescent="0.35">
      <c r="A35" s="130"/>
      <c r="B35" s="97" t="s">
        <v>1047</v>
      </c>
      <c r="C35" s="24"/>
      <c r="D35" s="21">
        <f>data!C121</f>
        <v>14</v>
      </c>
      <c r="E35" s="49" t="s">
        <v>1048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290</v>
      </c>
      <c r="F36" s="24"/>
      <c r="G36" s="21">
        <f>data!C128</f>
        <v>450</v>
      </c>
      <c r="H36" s="7"/>
    </row>
    <row r="37" spans="1:8" ht="20.149999999999999" customHeight="1" x14ac:dyDescent="0.35">
      <c r="A37" s="130"/>
      <c r="E37" s="49" t="s">
        <v>291</v>
      </c>
      <c r="F37" s="24"/>
      <c r="G37" s="21">
        <f>data!C129</f>
        <v>40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286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1049</v>
      </c>
      <c r="C40" s="136" t="s">
        <v>254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1050</v>
      </c>
      <c r="B1" s="8"/>
      <c r="C1" s="8"/>
      <c r="D1" s="8"/>
      <c r="E1" s="8"/>
      <c r="F1" s="8"/>
      <c r="G1" s="165" t="s">
        <v>1051</v>
      </c>
    </row>
    <row r="2" spans="1:13" ht="20.149999999999999" customHeight="1" x14ac:dyDescent="0.35">
      <c r="A2" s="105" t="str">
        <f>"Hospital Name: "&amp;data!C84</f>
        <v>Hospital Name: PeaceHealth Southwest Medical Center</v>
      </c>
      <c r="B2" s="8"/>
      <c r="C2" s="8"/>
      <c r="D2" s="8"/>
      <c r="E2" s="8"/>
      <c r="F2" s="11"/>
      <c r="G2" s="76" t="s">
        <v>1052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1053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1054</v>
      </c>
      <c r="C5" s="36"/>
      <c r="D5" s="36"/>
      <c r="E5" s="109" t="s">
        <v>300</v>
      </c>
      <c r="F5" s="36"/>
      <c r="G5" s="36"/>
    </row>
    <row r="6" spans="1:13" ht="20.149999999999999" customHeight="1" x14ac:dyDescent="0.35">
      <c r="A6" s="110" t="s">
        <v>487</v>
      </c>
      <c r="B6" s="15" t="s">
        <v>275</v>
      </c>
      <c r="C6" s="15" t="s">
        <v>1055</v>
      </c>
      <c r="D6" s="15" t="s">
        <v>296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294</v>
      </c>
      <c r="B7" s="48">
        <f>data!B138</f>
        <v>8726</v>
      </c>
      <c r="C7" s="48">
        <f>data!B139</f>
        <v>46706</v>
      </c>
      <c r="D7" s="48">
        <f>data!B140</f>
        <v>58372</v>
      </c>
      <c r="E7" s="48">
        <f>data!B141</f>
        <v>625918113</v>
      </c>
      <c r="F7" s="48">
        <f>data!B142</f>
        <v>545652649</v>
      </c>
      <c r="G7" s="48">
        <f>data!B141+data!B142</f>
        <v>1171570762</v>
      </c>
    </row>
    <row r="8" spans="1:13" ht="20.149999999999999" customHeight="1" x14ac:dyDescent="0.35">
      <c r="A8" s="23" t="s">
        <v>295</v>
      </c>
      <c r="B8" s="48">
        <f>data!C138</f>
        <v>3507</v>
      </c>
      <c r="C8" s="48">
        <f>data!C139</f>
        <v>18241</v>
      </c>
      <c r="D8" s="48">
        <f>data!C140</f>
        <v>40148</v>
      </c>
      <c r="E8" s="48">
        <f>data!C141</f>
        <v>225211534</v>
      </c>
      <c r="F8" s="48">
        <f>data!C142</f>
        <v>242195409</v>
      </c>
      <c r="G8" s="48">
        <f>data!C141+data!C142</f>
        <v>467406943</v>
      </c>
    </row>
    <row r="9" spans="1:13" ht="20.149999999999999" customHeight="1" x14ac:dyDescent="0.35">
      <c r="A9" s="23" t="s">
        <v>1056</v>
      </c>
      <c r="B9" s="48">
        <f>data!D138</f>
        <v>4800</v>
      </c>
      <c r="C9" s="48">
        <f>data!D139</f>
        <v>21893</v>
      </c>
      <c r="D9" s="48">
        <f>data!D140</f>
        <v>57648</v>
      </c>
      <c r="E9" s="48">
        <f>data!D141</f>
        <v>314966744</v>
      </c>
      <c r="F9" s="48">
        <f>data!D142</f>
        <v>385973806</v>
      </c>
      <c r="G9" s="48">
        <f>data!D141+data!D142</f>
        <v>700940550</v>
      </c>
    </row>
    <row r="10" spans="1:13" ht="20.149999999999999" customHeight="1" x14ac:dyDescent="0.35">
      <c r="A10" s="111" t="s">
        <v>203</v>
      </c>
      <c r="B10" s="48">
        <f>data!E138</f>
        <v>17033</v>
      </c>
      <c r="C10" s="48">
        <f>data!E139</f>
        <v>86840</v>
      </c>
      <c r="D10" s="48">
        <f>data!E140</f>
        <v>156168</v>
      </c>
      <c r="E10" s="48">
        <f>data!E141</f>
        <v>1166096391</v>
      </c>
      <c r="F10" s="48">
        <f>data!E142</f>
        <v>1173821864</v>
      </c>
      <c r="G10" s="48">
        <f>data!E141+data!E142</f>
        <v>2339918255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1057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1054</v>
      </c>
      <c r="C14" s="34"/>
      <c r="D14" s="34"/>
      <c r="E14" s="117" t="s">
        <v>300</v>
      </c>
      <c r="F14" s="34"/>
      <c r="G14" s="34"/>
    </row>
    <row r="15" spans="1:13" ht="20.149999999999999" customHeight="1" x14ac:dyDescent="0.35">
      <c r="A15" s="110" t="s">
        <v>487</v>
      </c>
      <c r="B15" s="15" t="s">
        <v>275</v>
      </c>
      <c r="C15" s="15" t="s">
        <v>1055</v>
      </c>
      <c r="D15" s="15" t="s">
        <v>296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294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295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1056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1058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1054</v>
      </c>
      <c r="C23" s="36"/>
      <c r="D23" s="36"/>
      <c r="E23" s="35" t="s">
        <v>300</v>
      </c>
      <c r="F23" s="36"/>
      <c r="G23" s="36"/>
    </row>
    <row r="24" spans="1:7" ht="20.149999999999999" customHeight="1" x14ac:dyDescent="0.35">
      <c r="A24" s="110" t="s">
        <v>487</v>
      </c>
      <c r="B24" s="15" t="s">
        <v>275</v>
      </c>
      <c r="C24" s="15" t="s">
        <v>1055</v>
      </c>
      <c r="D24" s="15" t="s">
        <v>296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294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295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1056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1059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1060</v>
      </c>
      <c r="C32" s="123">
        <f>data!B157</f>
        <v>107009681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1061</v>
      </c>
      <c r="C33" s="125">
        <f>data!C157</f>
        <v>66333880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303</v>
      </c>
      <c r="B1" s="5"/>
      <c r="C1" s="167" t="s">
        <v>1062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PeaceHealth Southwest Medical Center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304</v>
      </c>
      <c r="C5" s="95"/>
    </row>
    <row r="6" spans="1:13" ht="20.149999999999999" customHeight="1" x14ac:dyDescent="0.35">
      <c r="A6" s="96">
        <v>2</v>
      </c>
      <c r="B6" s="49" t="s">
        <v>1063</v>
      </c>
      <c r="C6" s="13">
        <f>data!C165</f>
        <v>19460762.289999999</v>
      </c>
    </row>
    <row r="7" spans="1:13" ht="20.149999999999999" customHeight="1" x14ac:dyDescent="0.35">
      <c r="A7" s="40">
        <v>3</v>
      </c>
      <c r="B7" s="97" t="s">
        <v>306</v>
      </c>
      <c r="C7" s="13">
        <f>data!C166</f>
        <v>338194.08</v>
      </c>
    </row>
    <row r="8" spans="1:13" ht="20.149999999999999" customHeight="1" x14ac:dyDescent="0.35">
      <c r="A8" s="40">
        <v>4</v>
      </c>
      <c r="B8" s="49" t="s">
        <v>307</v>
      </c>
      <c r="C8" s="13">
        <f>data!C167</f>
        <v>1804972.26</v>
      </c>
    </row>
    <row r="9" spans="1:13" ht="20.149999999999999" customHeight="1" x14ac:dyDescent="0.35">
      <c r="A9" s="40">
        <v>5</v>
      </c>
      <c r="B9" s="49" t="s">
        <v>308</v>
      </c>
      <c r="C9" s="13">
        <f>data!C168</f>
        <v>32784781.59</v>
      </c>
    </row>
    <row r="10" spans="1:13" ht="20.149999999999999" customHeight="1" x14ac:dyDescent="0.35">
      <c r="A10" s="40">
        <v>6</v>
      </c>
      <c r="B10" s="49" t="s">
        <v>309</v>
      </c>
      <c r="C10" s="13">
        <f>data!C169</f>
        <v>235627.63</v>
      </c>
    </row>
    <row r="11" spans="1:13" ht="20.149999999999999" customHeight="1" x14ac:dyDescent="0.35">
      <c r="A11" s="40">
        <v>7</v>
      </c>
      <c r="B11" s="49" t="s">
        <v>310</v>
      </c>
      <c r="C11" s="13">
        <f>data!C170</f>
        <v>18916792.57</v>
      </c>
    </row>
    <row r="12" spans="1:13" ht="20.149999999999999" customHeight="1" x14ac:dyDescent="0.35">
      <c r="A12" s="40">
        <v>8</v>
      </c>
      <c r="B12" s="49" t="s">
        <v>311</v>
      </c>
      <c r="C12" s="13">
        <f>data!C171</f>
        <v>1749839.57</v>
      </c>
    </row>
    <row r="13" spans="1:13" ht="20.149999999999999" customHeight="1" x14ac:dyDescent="0.35">
      <c r="A13" s="40">
        <v>9</v>
      </c>
      <c r="B13" s="49" t="s">
        <v>311</v>
      </c>
      <c r="C13" s="13">
        <f>data!C172</f>
        <v>53366.73</v>
      </c>
    </row>
    <row r="14" spans="1:13" ht="20.149999999999999" customHeight="1" x14ac:dyDescent="0.35">
      <c r="A14" s="40">
        <v>10</v>
      </c>
      <c r="B14" s="49" t="s">
        <v>1064</v>
      </c>
      <c r="C14" s="13">
        <f>data!D173</f>
        <v>75344336.719999999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312</v>
      </c>
      <c r="C17" s="101"/>
    </row>
    <row r="18" spans="1:3" ht="20.149999999999999" customHeight="1" x14ac:dyDescent="0.35">
      <c r="A18" s="13">
        <v>12</v>
      </c>
      <c r="B18" s="49" t="s">
        <v>1065</v>
      </c>
      <c r="C18" s="13">
        <f>data!C175</f>
        <v>10740696.039999999</v>
      </c>
    </row>
    <row r="19" spans="1:3" ht="20.149999999999999" customHeight="1" x14ac:dyDescent="0.35">
      <c r="A19" s="13">
        <v>13</v>
      </c>
      <c r="B19" s="49" t="s">
        <v>1066</v>
      </c>
      <c r="C19" s="13">
        <f>data!C176</f>
        <v>2890678.38</v>
      </c>
    </row>
    <row r="20" spans="1:3" ht="20.149999999999999" customHeight="1" x14ac:dyDescent="0.35">
      <c r="A20" s="13">
        <v>14</v>
      </c>
      <c r="B20" s="49" t="s">
        <v>1067</v>
      </c>
      <c r="C20" s="13">
        <f>data!D177</f>
        <v>13631374.419999998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315</v>
      </c>
      <c r="C23" s="95"/>
    </row>
    <row r="24" spans="1:3" ht="20.149999999999999" customHeight="1" x14ac:dyDescent="0.35">
      <c r="A24" s="13">
        <v>16</v>
      </c>
      <c r="B24" s="37" t="s">
        <v>1068</v>
      </c>
      <c r="C24" s="104"/>
    </row>
    <row r="25" spans="1:3" ht="20.149999999999999" customHeight="1" x14ac:dyDescent="0.35">
      <c r="A25" s="13">
        <v>17</v>
      </c>
      <c r="B25" s="49" t="s">
        <v>1069</v>
      </c>
      <c r="C25" s="13">
        <f>data!C179</f>
        <v>4517842.92</v>
      </c>
    </row>
    <row r="26" spans="1:3" ht="20.149999999999999" customHeight="1" x14ac:dyDescent="0.35">
      <c r="A26" s="13">
        <v>18</v>
      </c>
      <c r="B26" s="49" t="s">
        <v>317</v>
      </c>
      <c r="C26" s="13">
        <f>data!C180</f>
        <v>1384583.44</v>
      </c>
    </row>
    <row r="27" spans="1:3" ht="20.149999999999999" customHeight="1" x14ac:dyDescent="0.35">
      <c r="A27" s="13">
        <v>19</v>
      </c>
      <c r="B27" s="49" t="s">
        <v>1070</v>
      </c>
      <c r="C27" s="13">
        <f>data!D181</f>
        <v>5902426.3599999994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1071</v>
      </c>
      <c r="C30" s="34"/>
    </row>
    <row r="31" spans="1:3" ht="20.149999999999999" customHeight="1" x14ac:dyDescent="0.35">
      <c r="A31" s="13">
        <v>21</v>
      </c>
      <c r="B31" s="49" t="s">
        <v>319</v>
      </c>
      <c r="C31" s="13">
        <f>data!C183</f>
        <v>358694.40000000002</v>
      </c>
    </row>
    <row r="32" spans="1:3" ht="20.149999999999999" customHeight="1" x14ac:dyDescent="0.35">
      <c r="A32" s="13">
        <v>22</v>
      </c>
      <c r="B32" s="49" t="s">
        <v>1072</v>
      </c>
      <c r="C32" s="13">
        <f>data!C184</f>
        <v>19492019.27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1073</v>
      </c>
      <c r="C34" s="13">
        <f>data!D186</f>
        <v>19850713.669999998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321</v>
      </c>
      <c r="C37" s="95"/>
    </row>
    <row r="38" spans="1:3" ht="20.149999999999999" customHeight="1" x14ac:dyDescent="0.35">
      <c r="A38" s="13">
        <v>26</v>
      </c>
      <c r="B38" s="49" t="s">
        <v>1074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323</v>
      </c>
      <c r="C39" s="13">
        <f>data!C189</f>
        <v>688277.89</v>
      </c>
    </row>
    <row r="40" spans="1:3" ht="20.149999999999999" customHeight="1" x14ac:dyDescent="0.35">
      <c r="A40" s="13">
        <v>28</v>
      </c>
      <c r="B40" s="49" t="s">
        <v>1075</v>
      </c>
      <c r="C40" s="13">
        <f>data!D190</f>
        <v>688277.89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324</v>
      </c>
      <c r="B1" s="5"/>
      <c r="C1" s="5"/>
      <c r="D1" s="5"/>
      <c r="E1" s="5"/>
      <c r="F1" s="167" t="s">
        <v>1076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PeaceHealth Southwest Medical Center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325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1077</v>
      </c>
      <c r="D5" s="47"/>
      <c r="E5" s="47"/>
      <c r="F5" s="72" t="s">
        <v>1078</v>
      </c>
    </row>
    <row r="6" spans="1:13" ht="20.149999999999999" customHeight="1" x14ac:dyDescent="0.35">
      <c r="A6" s="19"/>
      <c r="B6" s="20"/>
      <c r="C6" s="18" t="s">
        <v>1079</v>
      </c>
      <c r="D6" s="18" t="s">
        <v>327</v>
      </c>
      <c r="E6" s="18" t="s">
        <v>1080</v>
      </c>
      <c r="F6" s="18" t="s">
        <v>1079</v>
      </c>
    </row>
    <row r="7" spans="1:13" ht="20.149999999999999" customHeight="1" x14ac:dyDescent="0.35">
      <c r="A7" s="13">
        <v>1</v>
      </c>
      <c r="B7" s="14" t="s">
        <v>330</v>
      </c>
      <c r="C7" s="21">
        <f>data!B195</f>
        <v>41708755.039999999</v>
      </c>
      <c r="D7" s="21">
        <f>data!C195</f>
        <v>0</v>
      </c>
      <c r="E7" s="21">
        <f>data!D195</f>
        <v>331366.90999999997</v>
      </c>
      <c r="F7" s="21">
        <f>data!E195</f>
        <v>41377388.130000003</v>
      </c>
    </row>
    <row r="8" spans="1:13" ht="20.149999999999999" customHeight="1" x14ac:dyDescent="0.35">
      <c r="A8" s="13">
        <v>2</v>
      </c>
      <c r="B8" s="14" t="s">
        <v>331</v>
      </c>
      <c r="C8" s="21">
        <f>data!B196</f>
        <v>6837782.6799999997</v>
      </c>
      <c r="D8" s="21">
        <f>data!C196</f>
        <v>0</v>
      </c>
      <c r="E8" s="21">
        <f>data!D196</f>
        <v>0</v>
      </c>
      <c r="F8" s="21">
        <f>data!E196</f>
        <v>6837782.6799999997</v>
      </c>
    </row>
    <row r="9" spans="1:13" ht="20.149999999999999" customHeight="1" x14ac:dyDescent="0.35">
      <c r="A9" s="13">
        <v>3</v>
      </c>
      <c r="B9" s="14" t="s">
        <v>332</v>
      </c>
      <c r="C9" s="21">
        <f>data!B197</f>
        <v>292560777.49999994</v>
      </c>
      <c r="D9" s="21">
        <f>data!C197</f>
        <v>2572983.86</v>
      </c>
      <c r="E9" s="21">
        <f>data!D197</f>
        <v>0</v>
      </c>
      <c r="F9" s="21">
        <f>data!E197</f>
        <v>295133761.35999995</v>
      </c>
    </row>
    <row r="10" spans="1:13" ht="20.149999999999999" customHeight="1" x14ac:dyDescent="0.35">
      <c r="A10" s="13">
        <v>4</v>
      </c>
      <c r="B10" s="14" t="s">
        <v>1081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1082</v>
      </c>
      <c r="C11" s="21">
        <f>data!B199</f>
        <v>46136028.649999999</v>
      </c>
      <c r="D11" s="21">
        <f>data!C199</f>
        <v>7019776.6799999997</v>
      </c>
      <c r="E11" s="21">
        <f>data!D199</f>
        <v>0</v>
      </c>
      <c r="F11" s="21">
        <f>data!E199</f>
        <v>53155805.329999998</v>
      </c>
    </row>
    <row r="12" spans="1:13" ht="20.149999999999999" customHeight="1" x14ac:dyDescent="0.35">
      <c r="A12" s="13">
        <v>6</v>
      </c>
      <c r="B12" s="14" t="s">
        <v>1083</v>
      </c>
      <c r="C12" s="21">
        <f>data!B200</f>
        <v>202555232.69999921</v>
      </c>
      <c r="D12" s="21">
        <f>data!C200</f>
        <v>26029469.350000001</v>
      </c>
      <c r="E12" s="21">
        <f>data!D200</f>
        <v>5632875.1100000003</v>
      </c>
      <c r="F12" s="21">
        <f>data!E200</f>
        <v>222951826.93999919</v>
      </c>
    </row>
    <row r="13" spans="1:13" ht="20.149999999999999" customHeight="1" x14ac:dyDescent="0.35">
      <c r="A13" s="13">
        <v>7</v>
      </c>
      <c r="B13" s="14" t="s">
        <v>1084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337</v>
      </c>
      <c r="C14" s="21">
        <f>data!B202</f>
        <v>17580993.910000004</v>
      </c>
      <c r="D14" s="21">
        <f>data!C202</f>
        <v>121829.43</v>
      </c>
      <c r="E14" s="21">
        <f>data!D202</f>
        <v>0</v>
      </c>
      <c r="F14" s="21">
        <f>data!E202</f>
        <v>17702823.340000004</v>
      </c>
    </row>
    <row r="15" spans="1:13" ht="20.149999999999999" customHeight="1" x14ac:dyDescent="0.35">
      <c r="A15" s="13">
        <v>9</v>
      </c>
      <c r="B15" s="14" t="s">
        <v>1085</v>
      </c>
      <c r="C15" s="21">
        <f>data!B203</f>
        <v>2129535.46</v>
      </c>
      <c r="D15" s="21">
        <f>data!C203</f>
        <v>3456273.13</v>
      </c>
      <c r="E15" s="21">
        <f>data!D203</f>
        <v>0</v>
      </c>
      <c r="F15" s="21">
        <f>data!E203</f>
        <v>5585808.5899999999</v>
      </c>
      <c r="M15" s="269"/>
    </row>
    <row r="16" spans="1:13" ht="20.149999999999999" customHeight="1" x14ac:dyDescent="0.35">
      <c r="A16" s="13">
        <v>10</v>
      </c>
      <c r="B16" s="14" t="s">
        <v>659</v>
      </c>
      <c r="C16" s="21">
        <f>data!B204</f>
        <v>609509105.9399991</v>
      </c>
      <c r="D16" s="21">
        <f>data!C204</f>
        <v>39200332.450000003</v>
      </c>
      <c r="E16" s="21">
        <f>data!D204</f>
        <v>5964242.0200000005</v>
      </c>
      <c r="F16" s="21">
        <f>data!E204</f>
        <v>642745196.36999917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339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1077</v>
      </c>
      <c r="D21" s="76" t="s">
        <v>203</v>
      </c>
      <c r="E21" s="25"/>
      <c r="F21" s="18" t="s">
        <v>1078</v>
      </c>
    </row>
    <row r="22" spans="1:6" ht="20.149999999999999" customHeight="1" x14ac:dyDescent="0.35">
      <c r="A22" s="75"/>
      <c r="B22" s="44"/>
      <c r="C22" s="18" t="s">
        <v>1079</v>
      </c>
      <c r="D22" s="18" t="s">
        <v>1086</v>
      </c>
      <c r="E22" s="18" t="s">
        <v>1080</v>
      </c>
      <c r="F22" s="18" t="s">
        <v>1079</v>
      </c>
    </row>
    <row r="23" spans="1:6" ht="20.149999999999999" customHeight="1" x14ac:dyDescent="0.35">
      <c r="A23" s="13">
        <v>11</v>
      </c>
      <c r="B23" s="93" t="s">
        <v>330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331</v>
      </c>
      <c r="C24" s="21">
        <f>data!B209</f>
        <v>5945739.049999998</v>
      </c>
      <c r="D24" s="21">
        <f>data!C209</f>
        <v>198713</v>
      </c>
      <c r="E24" s="21">
        <f>data!D209</f>
        <v>0</v>
      </c>
      <c r="F24" s="21">
        <f>data!E209</f>
        <v>6144452.049999998</v>
      </c>
    </row>
    <row r="25" spans="1:6" ht="20.149999999999999" customHeight="1" x14ac:dyDescent="0.35">
      <c r="A25" s="13">
        <v>13</v>
      </c>
      <c r="B25" s="14" t="s">
        <v>332</v>
      </c>
      <c r="C25" s="21">
        <f>data!B210</f>
        <v>170831642.78</v>
      </c>
      <c r="D25" s="21">
        <f>data!C210</f>
        <v>9128166</v>
      </c>
      <c r="E25" s="21">
        <f>data!D210</f>
        <v>0</v>
      </c>
      <c r="F25" s="21">
        <f>data!E210</f>
        <v>179959808.78</v>
      </c>
    </row>
    <row r="26" spans="1:6" ht="20.149999999999999" customHeight="1" x14ac:dyDescent="0.35">
      <c r="A26" s="13">
        <v>14</v>
      </c>
      <c r="B26" s="14" t="s">
        <v>1081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1082</v>
      </c>
      <c r="C27" s="21">
        <f>data!B212</f>
        <v>28296655.600000001</v>
      </c>
      <c r="D27" s="21">
        <f>data!C212</f>
        <v>2188967</v>
      </c>
      <c r="E27" s="21">
        <f>data!D212</f>
        <v>0</v>
      </c>
      <c r="F27" s="21">
        <f>data!E212</f>
        <v>30485622.600000001</v>
      </c>
    </row>
    <row r="28" spans="1:6" ht="20.149999999999999" customHeight="1" x14ac:dyDescent="0.35">
      <c r="A28" s="13">
        <v>16</v>
      </c>
      <c r="B28" s="14" t="s">
        <v>1083</v>
      </c>
      <c r="C28" s="21">
        <f>data!B213</f>
        <v>166017241.38999999</v>
      </c>
      <c r="D28" s="21">
        <f>data!C213</f>
        <v>13815479</v>
      </c>
      <c r="E28" s="21">
        <f>data!D213</f>
        <v>3041580.92</v>
      </c>
      <c r="F28" s="21">
        <f>data!E213</f>
        <v>176791139.47</v>
      </c>
    </row>
    <row r="29" spans="1:6" ht="20.149999999999999" customHeight="1" x14ac:dyDescent="0.35">
      <c r="A29" s="13">
        <v>17</v>
      </c>
      <c r="B29" s="14" t="s">
        <v>1084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337</v>
      </c>
      <c r="C30" s="21">
        <f>data!B215</f>
        <v>5638606.0599999996</v>
      </c>
      <c r="D30" s="21">
        <f>data!C215</f>
        <v>846869</v>
      </c>
      <c r="E30" s="21">
        <f>data!D215</f>
        <v>0</v>
      </c>
      <c r="F30" s="21">
        <f>data!E215</f>
        <v>6485475.0599999996</v>
      </c>
    </row>
    <row r="31" spans="1:6" ht="20.149999999999999" customHeight="1" x14ac:dyDescent="0.35">
      <c r="A31" s="13">
        <v>19</v>
      </c>
      <c r="B31" s="14" t="s">
        <v>1085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659</v>
      </c>
      <c r="C32" s="21">
        <f>data!B217</f>
        <v>376729884.88</v>
      </c>
      <c r="D32" s="21">
        <f>data!C217</f>
        <v>26178194</v>
      </c>
      <c r="E32" s="21">
        <f>data!D217</f>
        <v>3041580.92</v>
      </c>
      <c r="F32" s="21">
        <f>data!E217</f>
        <v>399866497.95999998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1087</v>
      </c>
      <c r="B1" s="6"/>
      <c r="C1" s="6"/>
      <c r="D1" s="169" t="s">
        <v>1088</v>
      </c>
    </row>
    <row r="2" spans="1:13" ht="20.149999999999999" customHeight="1" x14ac:dyDescent="0.35">
      <c r="A2" s="29" t="str">
        <f>"Hospital: "&amp;data!C84</f>
        <v>Hospital: PeaceHealth Southwest Medical Center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1089</v>
      </c>
      <c r="C4" s="41" t="s">
        <v>1090</v>
      </c>
      <c r="D4" s="54"/>
    </row>
    <row r="5" spans="1:13" ht="20.149999999999999" customHeight="1" x14ac:dyDescent="0.35">
      <c r="A5" s="102">
        <v>1</v>
      </c>
      <c r="B5" s="55"/>
      <c r="C5" s="22" t="s">
        <v>1252</v>
      </c>
      <c r="D5" s="14">
        <f>data!D221</f>
        <v>23017541.300000001</v>
      </c>
    </row>
    <row r="6" spans="1:13" ht="20.149999999999999" customHeight="1" x14ac:dyDescent="0.35">
      <c r="A6" s="13">
        <v>2</v>
      </c>
      <c r="B6" s="30"/>
      <c r="C6" s="31" t="s">
        <v>430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294</v>
      </c>
      <c r="D7" s="14">
        <f>data!C223</f>
        <v>880776795.42999995</v>
      </c>
    </row>
    <row r="8" spans="1:13" ht="20.149999999999999" customHeight="1" x14ac:dyDescent="0.35">
      <c r="A8" s="13">
        <v>4</v>
      </c>
      <c r="B8" s="55">
        <v>5820</v>
      </c>
      <c r="C8" s="14" t="s">
        <v>295</v>
      </c>
      <c r="D8" s="14">
        <f>data!C224</f>
        <v>356992942.19999999</v>
      </c>
    </row>
    <row r="9" spans="1:13" ht="20.149999999999999" customHeight="1" x14ac:dyDescent="0.35">
      <c r="A9" s="13">
        <v>5</v>
      </c>
      <c r="B9" s="55">
        <v>5830</v>
      </c>
      <c r="C9" s="14" t="s">
        <v>307</v>
      </c>
      <c r="D9" s="14">
        <f>data!C225</f>
        <v>11791309.609999999</v>
      </c>
    </row>
    <row r="10" spans="1:13" ht="20.149999999999999" customHeight="1" x14ac:dyDescent="0.35">
      <c r="A10" s="13">
        <v>6</v>
      </c>
      <c r="B10" s="55">
        <v>5840</v>
      </c>
      <c r="C10" s="14" t="s">
        <v>345</v>
      </c>
      <c r="D10" s="14">
        <f>data!C226</f>
        <v>55345002.880000003</v>
      </c>
    </row>
    <row r="11" spans="1:13" ht="20.149999999999999" customHeight="1" x14ac:dyDescent="0.35">
      <c r="A11" s="13">
        <v>7</v>
      </c>
      <c r="B11" s="55">
        <v>5850</v>
      </c>
      <c r="C11" s="14" t="s">
        <v>1091</v>
      </c>
      <c r="D11" s="14">
        <f>data!C227</f>
        <v>273402427.25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14812412.970000001</v>
      </c>
    </row>
    <row r="13" spans="1:13" ht="20.149999999999999" customHeight="1" x14ac:dyDescent="0.35">
      <c r="A13" s="23">
        <v>9</v>
      </c>
      <c r="B13" s="24"/>
      <c r="C13" s="14" t="s">
        <v>1092</v>
      </c>
      <c r="D13" s="14">
        <f>data!D229</f>
        <v>1593120890.3399999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349</v>
      </c>
      <c r="D15" s="25"/>
    </row>
    <row r="16" spans="1:13" ht="20.149999999999999" customHeight="1" x14ac:dyDescent="0.35">
      <c r="A16" s="81">
        <v>12</v>
      </c>
      <c r="B16" s="56"/>
      <c r="C16" s="49" t="s">
        <v>1093</v>
      </c>
      <c r="D16" s="140">
        <f>+data!C231</f>
        <v>23513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351</v>
      </c>
      <c r="D18" s="60">
        <f>data!C233</f>
        <v>14089215.960000001</v>
      </c>
    </row>
    <row r="19" spans="1:4" ht="20.149999999999999" customHeight="1" x14ac:dyDescent="0.35">
      <c r="A19" s="61">
        <v>15</v>
      </c>
      <c r="B19" s="55">
        <v>5910</v>
      </c>
      <c r="C19" s="22" t="s">
        <v>1094</v>
      </c>
      <c r="D19" s="14">
        <f>data!C234</f>
        <v>24388401.239999998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1095</v>
      </c>
      <c r="D22" s="14">
        <f>data!D236</f>
        <v>38477617.200000003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355</v>
      </c>
      <c r="D24" s="14">
        <f>data!C238</f>
        <v>966223.17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1096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1097</v>
      </c>
      <c r="C27" s="56"/>
      <c r="D27" s="14">
        <f>data!D242</f>
        <v>1655582272.01</v>
      </c>
    </row>
    <row r="28" spans="1:4" ht="20.149999999999999" customHeight="1" x14ac:dyDescent="0.35">
      <c r="A28" s="126">
        <v>24</v>
      </c>
      <c r="B28" s="65" t="s">
        <v>1098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/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1099</v>
      </c>
      <c r="B1" s="5"/>
      <c r="C1" s="6"/>
    </row>
    <row r="2" spans="1:13" ht="20.149999999999999" customHeight="1" x14ac:dyDescent="0.35">
      <c r="A2" s="4"/>
      <c r="B2" s="5"/>
      <c r="C2" s="167" t="s">
        <v>1100</v>
      </c>
    </row>
    <row r="3" spans="1:13" ht="20.149999999999999" customHeight="1" x14ac:dyDescent="0.35">
      <c r="A3" s="29" t="str">
        <f>"HOSPITAL: "&amp;data!C84</f>
        <v>HOSPITAL: PeaceHealth Southwest Medical Center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1101</v>
      </c>
      <c r="C4" s="34"/>
    </row>
    <row r="5" spans="1:13" ht="20.149999999999999" customHeight="1" x14ac:dyDescent="0.35">
      <c r="A5" s="23">
        <v>1</v>
      </c>
      <c r="B5" s="35" t="s">
        <v>359</v>
      </c>
      <c r="C5" s="36"/>
    </row>
    <row r="6" spans="1:13" ht="20.149999999999999" customHeight="1" x14ac:dyDescent="0.35">
      <c r="A6" s="13">
        <v>2</v>
      </c>
      <c r="B6" s="14" t="s">
        <v>360</v>
      </c>
      <c r="C6" s="21">
        <f>data!C250</f>
        <v>0</v>
      </c>
    </row>
    <row r="7" spans="1:13" ht="20.149999999999999" customHeight="1" x14ac:dyDescent="0.35">
      <c r="A7" s="13">
        <v>3</v>
      </c>
      <c r="B7" s="14" t="s">
        <v>361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362</v>
      </c>
      <c r="C8" s="21">
        <f>data!C252</f>
        <v>320995168</v>
      </c>
    </row>
    <row r="9" spans="1:13" ht="20.149999999999999" customHeight="1" x14ac:dyDescent="0.35">
      <c r="A9" s="13">
        <v>5</v>
      </c>
      <c r="B9" s="14" t="s">
        <v>1102</v>
      </c>
      <c r="C9" s="21">
        <f>data!C253</f>
        <v>235737911</v>
      </c>
    </row>
    <row r="10" spans="1:13" ht="20.149999999999999" customHeight="1" x14ac:dyDescent="0.35">
      <c r="A10" s="13">
        <v>6</v>
      </c>
      <c r="B10" s="14" t="s">
        <v>1103</v>
      </c>
      <c r="C10" s="21">
        <f>data!C254</f>
        <v>1333788</v>
      </c>
    </row>
    <row r="11" spans="1:13" ht="20.149999999999999" customHeight="1" x14ac:dyDescent="0.35">
      <c r="A11" s="13">
        <v>7</v>
      </c>
      <c r="B11" s="14" t="s">
        <v>1104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365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366</v>
      </c>
      <c r="C13" s="21">
        <f>data!C257</f>
        <v>0</v>
      </c>
    </row>
    <row r="14" spans="1:13" ht="20.149999999999999" customHeight="1" x14ac:dyDescent="0.35">
      <c r="A14" s="13">
        <v>10</v>
      </c>
      <c r="B14" s="14" t="s">
        <v>367</v>
      </c>
      <c r="C14" s="21">
        <f>data!C258</f>
        <v>0</v>
      </c>
    </row>
    <row r="15" spans="1:13" ht="20.149999999999999" customHeight="1" x14ac:dyDescent="0.35">
      <c r="A15" s="13">
        <v>11</v>
      </c>
      <c r="B15" s="14" t="s">
        <v>1105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1106</v>
      </c>
      <c r="C16" s="21">
        <f>data!D260</f>
        <v>86591045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1107</v>
      </c>
      <c r="C18" s="36"/>
    </row>
    <row r="19" spans="1:3" ht="20.149999999999999" customHeight="1" x14ac:dyDescent="0.35">
      <c r="A19" s="13">
        <v>15</v>
      </c>
      <c r="B19" s="14" t="s">
        <v>360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361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371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1108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1109</v>
      </c>
      <c r="C24" s="36"/>
    </row>
    <row r="25" spans="1:3" ht="20.149999999999999" customHeight="1" x14ac:dyDescent="0.35">
      <c r="A25" s="13">
        <v>21</v>
      </c>
      <c r="B25" s="14" t="s">
        <v>330</v>
      </c>
      <c r="C25" s="21">
        <f>data!C267</f>
        <v>41377388</v>
      </c>
    </row>
    <row r="26" spans="1:3" ht="20.149999999999999" customHeight="1" x14ac:dyDescent="0.35">
      <c r="A26" s="13">
        <v>22</v>
      </c>
      <c r="B26" s="14" t="s">
        <v>331</v>
      </c>
      <c r="C26" s="21">
        <f>data!C268</f>
        <v>6837783</v>
      </c>
    </row>
    <row r="27" spans="1:3" ht="20.149999999999999" customHeight="1" x14ac:dyDescent="0.35">
      <c r="A27" s="13">
        <v>23</v>
      </c>
      <c r="B27" s="14" t="s">
        <v>332</v>
      </c>
      <c r="C27" s="21">
        <f>data!C269</f>
        <v>295133761</v>
      </c>
    </row>
    <row r="28" spans="1:3" ht="20.149999999999999" customHeight="1" x14ac:dyDescent="0.35">
      <c r="A28" s="13">
        <v>24</v>
      </c>
      <c r="B28" s="14" t="s">
        <v>1110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334</v>
      </c>
      <c r="C29" s="21">
        <f>data!C271</f>
        <v>53155805</v>
      </c>
    </row>
    <row r="30" spans="1:3" ht="20.149999999999999" customHeight="1" x14ac:dyDescent="0.35">
      <c r="A30" s="13">
        <v>26</v>
      </c>
      <c r="B30" s="14" t="s">
        <v>376</v>
      </c>
      <c r="C30" s="21">
        <f>data!C272</f>
        <v>222951827</v>
      </c>
    </row>
    <row r="31" spans="1:3" ht="20.149999999999999" customHeight="1" x14ac:dyDescent="0.35">
      <c r="A31" s="13">
        <v>27</v>
      </c>
      <c r="B31" s="14" t="s">
        <v>337</v>
      </c>
      <c r="C31" s="21">
        <f>data!C273</f>
        <v>17702823</v>
      </c>
    </row>
    <row r="32" spans="1:3" ht="20.149999999999999" customHeight="1" x14ac:dyDescent="0.35">
      <c r="A32" s="13">
        <v>28</v>
      </c>
      <c r="B32" s="14" t="s">
        <v>338</v>
      </c>
      <c r="C32" s="21">
        <f>data!C274</f>
        <v>5585809</v>
      </c>
    </row>
    <row r="33" spans="1:3" ht="20.149999999999999" customHeight="1" x14ac:dyDescent="0.35">
      <c r="A33" s="13">
        <v>29</v>
      </c>
      <c r="B33" s="14" t="s">
        <v>659</v>
      </c>
      <c r="C33" s="21">
        <f>data!D275</f>
        <v>642745196</v>
      </c>
    </row>
    <row r="34" spans="1:3" ht="20.149999999999999" customHeight="1" x14ac:dyDescent="0.35">
      <c r="A34" s="13">
        <v>30</v>
      </c>
      <c r="B34" s="14" t="s">
        <v>1111</v>
      </c>
      <c r="C34" s="21">
        <f>data!C276</f>
        <v>399866498</v>
      </c>
    </row>
    <row r="35" spans="1:3" ht="20.149999999999999" customHeight="1" x14ac:dyDescent="0.35">
      <c r="A35" s="13">
        <v>31</v>
      </c>
      <c r="B35" s="14" t="s">
        <v>1112</v>
      </c>
      <c r="C35" s="21">
        <f>data!D277</f>
        <v>242878698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1113</v>
      </c>
      <c r="C37" s="36"/>
    </row>
    <row r="38" spans="1:3" ht="20.149999999999999" customHeight="1" x14ac:dyDescent="0.35">
      <c r="A38" s="13">
        <v>34</v>
      </c>
      <c r="B38" s="14" t="s">
        <v>1114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1115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383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371</v>
      </c>
      <c r="C41" s="21">
        <f>data!C282</f>
        <v>32201386</v>
      </c>
    </row>
    <row r="42" spans="1:3" ht="20.149999999999999" customHeight="1" x14ac:dyDescent="0.35">
      <c r="A42" s="13">
        <v>38</v>
      </c>
      <c r="B42" s="14" t="s">
        <v>1116</v>
      </c>
      <c r="C42" s="21">
        <f>data!D283</f>
        <v>32201386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1117</v>
      </c>
      <c r="C44" s="36"/>
    </row>
    <row r="45" spans="1:3" ht="20.149999999999999" customHeight="1" x14ac:dyDescent="0.35">
      <c r="A45" s="13">
        <v>41</v>
      </c>
      <c r="B45" s="14" t="s">
        <v>386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387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1118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389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1119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1120</v>
      </c>
      <c r="C50" s="21">
        <f>data!D292</f>
        <v>361671129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1121</v>
      </c>
      <c r="B53" s="5"/>
      <c r="C53" s="6"/>
    </row>
    <row r="54" spans="1:3" ht="20.149999999999999" customHeight="1" x14ac:dyDescent="0.35">
      <c r="A54" s="4"/>
      <c r="B54" s="5"/>
      <c r="C54" s="167" t="s">
        <v>1122</v>
      </c>
    </row>
    <row r="55" spans="1:3" ht="20.149999999999999" customHeight="1" x14ac:dyDescent="0.35">
      <c r="A55" s="29" t="str">
        <f>"HOSPITAL: "&amp;data!C84</f>
        <v>HOSPITAL: PeaceHealth Southwest Medical Center</v>
      </c>
      <c r="B55" s="30"/>
      <c r="C55" s="31" t="str">
        <f>"FYE: "&amp;data!C82</f>
        <v>FYE: 06/30/2021</v>
      </c>
    </row>
    <row r="56" spans="1:3" ht="20.149999999999999" customHeight="1" x14ac:dyDescent="0.35">
      <c r="A56" s="42"/>
      <c r="B56" s="43" t="s">
        <v>1123</v>
      </c>
      <c r="C56" s="34"/>
    </row>
    <row r="57" spans="1:3" ht="20.149999999999999" customHeight="1" x14ac:dyDescent="0.35">
      <c r="A57" s="16">
        <v>1</v>
      </c>
      <c r="B57" s="4" t="s">
        <v>393</v>
      </c>
      <c r="C57" s="44"/>
    </row>
    <row r="58" spans="1:3" ht="20.149999999999999" customHeight="1" x14ac:dyDescent="0.35">
      <c r="A58" s="13">
        <v>2</v>
      </c>
      <c r="B58" s="14" t="s">
        <v>394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1124</v>
      </c>
      <c r="C59" s="21">
        <f>data!C305</f>
        <v>0</v>
      </c>
    </row>
    <row r="60" spans="1:3" ht="20.149999999999999" customHeight="1" x14ac:dyDescent="0.35">
      <c r="A60" s="13">
        <v>4</v>
      </c>
      <c r="B60" s="14" t="s">
        <v>1125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397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1126</v>
      </c>
      <c r="C62" s="21">
        <f>data!C308</f>
        <v>62731927</v>
      </c>
    </row>
    <row r="63" spans="1:3" ht="20.149999999999999" customHeight="1" x14ac:dyDescent="0.35">
      <c r="A63" s="13">
        <v>7</v>
      </c>
      <c r="B63" s="14" t="s">
        <v>1127</v>
      </c>
      <c r="C63" s="21">
        <f>data!C309</f>
        <v>140090</v>
      </c>
    </row>
    <row r="64" spans="1:3" ht="20.149999999999999" customHeight="1" x14ac:dyDescent="0.35">
      <c r="A64" s="13">
        <v>8</v>
      </c>
      <c r="B64" s="14" t="s">
        <v>399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400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401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1128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1129</v>
      </c>
      <c r="C68" s="21">
        <f>data!D314</f>
        <v>62872017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1130</v>
      </c>
      <c r="C70" s="36"/>
    </row>
    <row r="71" spans="1:3" ht="20.149999999999999" customHeight="1" x14ac:dyDescent="0.35">
      <c r="A71" s="13">
        <v>15</v>
      </c>
      <c r="B71" s="14" t="s">
        <v>405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1131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407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1132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409</v>
      </c>
      <c r="C76" s="36"/>
    </row>
    <row r="77" spans="1:3" ht="20.149999999999999" customHeight="1" x14ac:dyDescent="0.35">
      <c r="A77" s="13">
        <v>21</v>
      </c>
      <c r="B77" s="14" t="s">
        <v>410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1133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412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1134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414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1135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416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659</v>
      </c>
      <c r="C84" s="21">
        <f>data!D328</f>
        <v>0</v>
      </c>
    </row>
    <row r="85" spans="1:3" ht="20.149999999999999" customHeight="1" x14ac:dyDescent="0.35">
      <c r="A85" s="13">
        <v>29</v>
      </c>
      <c r="B85" s="14" t="s">
        <v>1136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1137</v>
      </c>
      <c r="C86" s="21">
        <f>data!D330</f>
        <v>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1138</v>
      </c>
      <c r="C88" s="21">
        <f>data!C332</f>
        <v>298799112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1139</v>
      </c>
      <c r="C90" s="36"/>
    </row>
    <row r="91" spans="1:3" ht="20.149999999999999" customHeight="1" x14ac:dyDescent="0.35">
      <c r="A91" s="13">
        <v>35</v>
      </c>
      <c r="B91" s="14" t="s">
        <v>1140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1141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1142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1143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1144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1145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1146</v>
      </c>
      <c r="C101" s="21">
        <f>data!C332+data!C334+data!C335+data!C336+data!C337-data!C338</f>
        <v>298799112</v>
      </c>
    </row>
    <row r="102" spans="1:3" ht="20.149999999999999" customHeight="1" x14ac:dyDescent="0.35">
      <c r="A102" s="13">
        <v>46</v>
      </c>
      <c r="B102" s="14" t="s">
        <v>1147</v>
      </c>
      <c r="C102" s="21">
        <f>data!D339</f>
        <v>361671129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1148</v>
      </c>
      <c r="B105" s="5"/>
      <c r="C105" s="6"/>
    </row>
    <row r="106" spans="1:3" ht="20.149999999999999" customHeight="1" x14ac:dyDescent="0.35">
      <c r="A106" s="45"/>
      <c r="B106" s="8"/>
      <c r="C106" s="167" t="s">
        <v>1149</v>
      </c>
    </row>
    <row r="107" spans="1:3" ht="20.149999999999999" customHeight="1" x14ac:dyDescent="0.35">
      <c r="A107" s="29" t="str">
        <f>"HOSPITAL: "&amp;data!C84</f>
        <v>HOSPITAL: PeaceHealth Southwest Medical Center</v>
      </c>
      <c r="B107" s="30"/>
      <c r="C107" s="31" t="str">
        <f>" FYE: "&amp;data!C82</f>
        <v xml:space="preserve"> FYE: 06/30/2021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1150</v>
      </c>
      <c r="C109" s="36"/>
    </row>
    <row r="110" spans="1:3" ht="20.149999999999999" customHeight="1" x14ac:dyDescent="0.35">
      <c r="A110" s="13">
        <v>2</v>
      </c>
      <c r="B110" s="14" t="s">
        <v>426</v>
      </c>
      <c r="C110" s="21">
        <f>data!C359</f>
        <v>1166096391.1000001</v>
      </c>
    </row>
    <row r="111" spans="1:3" ht="20.149999999999999" customHeight="1" x14ac:dyDescent="0.35">
      <c r="A111" s="13">
        <v>3</v>
      </c>
      <c r="B111" s="14" t="s">
        <v>427</v>
      </c>
      <c r="C111" s="21">
        <f>data!C360</f>
        <v>1173821863.6800001</v>
      </c>
    </row>
    <row r="112" spans="1:3" ht="20.149999999999999" customHeight="1" x14ac:dyDescent="0.35">
      <c r="A112" s="13">
        <v>4</v>
      </c>
      <c r="B112" s="14" t="s">
        <v>1151</v>
      </c>
      <c r="C112" s="21">
        <f>data!D361</f>
        <v>2339918254.7800002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1152</v>
      </c>
      <c r="C114" s="36"/>
    </row>
    <row r="115" spans="1:3" ht="20.149999999999999" customHeight="1" x14ac:dyDescent="0.35">
      <c r="A115" s="13">
        <v>7</v>
      </c>
      <c r="B115" s="274" t="s">
        <v>448</v>
      </c>
      <c r="C115" s="48">
        <f>data!C363</f>
        <v>23017541.300000001</v>
      </c>
    </row>
    <row r="116" spans="1:3" ht="20.149999999999999" customHeight="1" x14ac:dyDescent="0.35">
      <c r="A116" s="13">
        <v>8</v>
      </c>
      <c r="B116" s="14" t="s">
        <v>430</v>
      </c>
      <c r="C116" s="48">
        <f>data!C364</f>
        <v>1593120890.3399999</v>
      </c>
    </row>
    <row r="117" spans="1:3" ht="20.149999999999999" customHeight="1" x14ac:dyDescent="0.35">
      <c r="A117" s="13">
        <v>9</v>
      </c>
      <c r="B117" s="14" t="s">
        <v>1153</v>
      </c>
      <c r="C117" s="48">
        <f>data!C365</f>
        <v>38477617.200000003</v>
      </c>
    </row>
    <row r="118" spans="1:3" ht="20.149999999999999" customHeight="1" x14ac:dyDescent="0.35">
      <c r="A118" s="13">
        <v>10</v>
      </c>
      <c r="B118" s="14" t="s">
        <v>1154</v>
      </c>
      <c r="C118" s="48">
        <f>data!C366</f>
        <v>966223.17</v>
      </c>
    </row>
    <row r="119" spans="1:3" ht="20.149999999999999" customHeight="1" x14ac:dyDescent="0.35">
      <c r="A119" s="13">
        <v>11</v>
      </c>
      <c r="B119" s="14" t="s">
        <v>1097</v>
      </c>
      <c r="C119" s="48">
        <f>data!D367</f>
        <v>1655582272.01</v>
      </c>
    </row>
    <row r="120" spans="1:3" ht="20.149999999999999" customHeight="1" x14ac:dyDescent="0.35">
      <c r="A120" s="13">
        <v>12</v>
      </c>
      <c r="B120" s="14" t="s">
        <v>1155</v>
      </c>
      <c r="C120" s="48">
        <f>data!D368</f>
        <v>684335982.77000022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434</v>
      </c>
      <c r="C122" s="36"/>
    </row>
    <row r="123" spans="1:3" ht="20.149999999999999" customHeight="1" x14ac:dyDescent="0.35">
      <c r="A123" s="13">
        <v>15</v>
      </c>
      <c r="B123" s="14" t="s">
        <v>435</v>
      </c>
      <c r="C123" s="48">
        <f>data!C370</f>
        <v>12077858.52</v>
      </c>
    </row>
    <row r="124" spans="1:3" ht="20.149999999999999" customHeight="1" x14ac:dyDescent="0.35">
      <c r="A124" s="13">
        <v>16</v>
      </c>
      <c r="B124" s="14" t="s">
        <v>436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1156</v>
      </c>
      <c r="C125" s="48">
        <f>data!D372</f>
        <v>12077858.52</v>
      </c>
    </row>
    <row r="126" spans="1:3" ht="20.149999999999999" customHeight="1" x14ac:dyDescent="0.35">
      <c r="A126" s="13">
        <v>18</v>
      </c>
      <c r="B126" s="14" t="s">
        <v>1157</v>
      </c>
      <c r="C126" s="48">
        <f>data!D373</f>
        <v>696413841.2900002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1158</v>
      </c>
      <c r="C128" s="36"/>
    </row>
    <row r="129" spans="1:3" ht="20.149999999999999" customHeight="1" x14ac:dyDescent="0.35">
      <c r="A129" s="13">
        <v>21</v>
      </c>
      <c r="B129" s="14" t="s">
        <v>440</v>
      </c>
      <c r="C129" s="48">
        <f>data!C378</f>
        <v>299446086.4199999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75344336.719999999</v>
      </c>
    </row>
    <row r="131" spans="1:3" ht="20.149999999999999" customHeight="1" x14ac:dyDescent="0.35">
      <c r="A131" s="13">
        <v>23</v>
      </c>
      <c r="B131" s="14" t="s">
        <v>234</v>
      </c>
      <c r="C131" s="48">
        <f>data!C380</f>
        <v>19485156.510000002</v>
      </c>
    </row>
    <row r="132" spans="1:3" ht="20.149999999999999" customHeight="1" x14ac:dyDescent="0.35">
      <c r="A132" s="13">
        <v>24</v>
      </c>
      <c r="B132" s="14" t="s">
        <v>235</v>
      </c>
      <c r="C132" s="48">
        <f>data!C381</f>
        <v>125221163.44999999</v>
      </c>
    </row>
    <row r="133" spans="1:3" ht="20.149999999999999" customHeight="1" x14ac:dyDescent="0.35">
      <c r="A133" s="13">
        <v>25</v>
      </c>
      <c r="B133" s="14" t="s">
        <v>1159</v>
      </c>
      <c r="C133" s="48">
        <f>data!C382</f>
        <v>3674909.62</v>
      </c>
    </row>
    <row r="134" spans="1:3" ht="20.149999999999999" customHeight="1" x14ac:dyDescent="0.35">
      <c r="A134" s="13">
        <v>26</v>
      </c>
      <c r="B134" s="14" t="s">
        <v>1160</v>
      </c>
      <c r="C134" s="48">
        <f>data!C383</f>
        <v>125563336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47913398.329999998</v>
      </c>
    </row>
    <row r="136" spans="1:3" ht="20.149999999999999" customHeight="1" x14ac:dyDescent="0.35">
      <c r="A136" s="13">
        <v>28</v>
      </c>
      <c r="B136" s="14" t="s">
        <v>1161</v>
      </c>
      <c r="C136" s="48">
        <f>data!C385</f>
        <v>13631374.419999998</v>
      </c>
    </row>
    <row r="137" spans="1:3" ht="20.149999999999999" customHeight="1" x14ac:dyDescent="0.35">
      <c r="A137" s="13">
        <v>29</v>
      </c>
      <c r="B137" s="14" t="s">
        <v>445</v>
      </c>
      <c r="C137" s="48">
        <f>data!C386</f>
        <v>5902426.3599999994</v>
      </c>
    </row>
    <row r="138" spans="1:3" ht="20.149999999999999" customHeight="1" x14ac:dyDescent="0.35">
      <c r="A138" s="13">
        <v>30</v>
      </c>
      <c r="B138" s="14" t="s">
        <v>1162</v>
      </c>
      <c r="C138" s="48">
        <f>data!C387</f>
        <v>19850713.669999998</v>
      </c>
    </row>
    <row r="139" spans="1:3" ht="20.149999999999999" customHeight="1" x14ac:dyDescent="0.35">
      <c r="A139" s="13">
        <v>31</v>
      </c>
      <c r="B139" s="14" t="s">
        <v>447</v>
      </c>
      <c r="C139" s="48">
        <f>data!C388</f>
        <v>688277.89</v>
      </c>
    </row>
    <row r="140" spans="1:3" ht="20.149999999999999" customHeight="1" x14ac:dyDescent="0.35">
      <c r="A140" s="13">
        <v>32</v>
      </c>
      <c r="B140" s="14" t="s">
        <v>239</v>
      </c>
      <c r="C140" s="48">
        <f>data!C389</f>
        <v>1827038.5100000002</v>
      </c>
    </row>
    <row r="141" spans="1:3" ht="20.149999999999999" customHeight="1" x14ac:dyDescent="0.35">
      <c r="A141" s="13">
        <v>34</v>
      </c>
      <c r="B141" s="14" t="s">
        <v>1163</v>
      </c>
      <c r="C141" s="48">
        <f>data!D390</f>
        <v>738548217.89999974</v>
      </c>
    </row>
    <row r="142" spans="1:3" ht="20.149999999999999" customHeight="1" x14ac:dyDescent="0.35">
      <c r="A142" s="13">
        <v>35</v>
      </c>
      <c r="B142" s="14" t="s">
        <v>1164</v>
      </c>
      <c r="C142" s="48">
        <f>data!D391</f>
        <v>-42134376.609999537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1165</v>
      </c>
      <c r="C144" s="48">
        <f>data!C392</f>
        <v>-25880619.079999998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1166</v>
      </c>
      <c r="C146" s="21">
        <f>data!D393</f>
        <v>-68014995.689999536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1167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1168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1169</v>
      </c>
      <c r="C151" s="48">
        <f>data!D396</f>
        <v>-68014995.689999536</v>
      </c>
    </row>
    <row r="152" spans="1:3" ht="20.149999999999999" customHeight="1" x14ac:dyDescent="0.35">
      <c r="A152" s="40">
        <v>45</v>
      </c>
      <c r="B152" s="49" t="s">
        <v>1170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/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1171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1172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PeaceHealth Southwest Medical Center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1173</v>
      </c>
      <c r="C6" s="88" t="s">
        <v>92</v>
      </c>
      <c r="D6" s="18" t="s">
        <v>1174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1175</v>
      </c>
      <c r="E7" s="18" t="s">
        <v>163</v>
      </c>
      <c r="F7" s="18" t="s">
        <v>1176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1177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231</v>
      </c>
      <c r="C9" s="14">
        <f>data!C59</f>
        <v>16700</v>
      </c>
      <c r="D9" s="14">
        <f>data!D59</f>
        <v>6420</v>
      </c>
      <c r="E9" s="14">
        <f>data!E59</f>
        <v>55288</v>
      </c>
      <c r="F9" s="14">
        <f>data!F59</f>
        <v>4545</v>
      </c>
      <c r="G9" s="14">
        <f>data!G59</f>
        <v>3887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232</v>
      </c>
      <c r="C10" s="26">
        <f>data!C60</f>
        <v>168.21642145985206</v>
      </c>
      <c r="D10" s="26">
        <f>data!D60</f>
        <v>43.055123835640295</v>
      </c>
      <c r="E10" s="26">
        <f>data!E60</f>
        <v>413.43620887557699</v>
      </c>
      <c r="F10" s="26">
        <f>data!F60</f>
        <v>88.524620734542893</v>
      </c>
      <c r="G10" s="26">
        <f>data!G60</f>
        <v>20.538478085891285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233</v>
      </c>
      <c r="C11" s="14">
        <f>data!C61</f>
        <v>21698118.969999999</v>
      </c>
      <c r="D11" s="14">
        <f>data!D61</f>
        <v>4216087.2300000004</v>
      </c>
      <c r="E11" s="14">
        <f>data!E61</f>
        <v>37623897.840000004</v>
      </c>
      <c r="F11" s="14">
        <f>data!F61</f>
        <v>11666320.61427</v>
      </c>
      <c r="G11" s="14">
        <f>data!G61</f>
        <v>1822352.44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4706575.5599999996</v>
      </c>
      <c r="D12" s="14">
        <f>data!D62</f>
        <v>1221384.26</v>
      </c>
      <c r="E12" s="14">
        <f>data!E62</f>
        <v>10772857.640000001</v>
      </c>
      <c r="F12" s="14">
        <f>data!F62</f>
        <v>2826982.35</v>
      </c>
      <c r="G12" s="14">
        <f>data!G62</f>
        <v>553628.77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234</v>
      </c>
      <c r="C13" s="14">
        <f>data!C63</f>
        <v>1774751.13</v>
      </c>
      <c r="D13" s="14">
        <f>data!D63</f>
        <v>0</v>
      </c>
      <c r="E13" s="14">
        <f>data!E63</f>
        <v>0</v>
      </c>
      <c r="F13" s="14">
        <f>data!F63</f>
        <v>96995.161200000002</v>
      </c>
      <c r="G13" s="14">
        <f>data!G63</f>
        <v>-4726.53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235</v>
      </c>
      <c r="C14" s="14">
        <f>data!C64</f>
        <v>2632068</v>
      </c>
      <c r="D14" s="14">
        <f>data!D64</f>
        <v>238337.53</v>
      </c>
      <c r="E14" s="14">
        <f>data!E64</f>
        <v>2869421.03</v>
      </c>
      <c r="F14" s="14">
        <f>data!F64</f>
        <v>1047697.403655</v>
      </c>
      <c r="G14" s="14">
        <f>data!G64</f>
        <v>80568.33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442</v>
      </c>
      <c r="C15" s="14">
        <f>data!C65</f>
        <v>0</v>
      </c>
      <c r="D15" s="14">
        <f>data!D65</f>
        <v>0</v>
      </c>
      <c r="E15" s="14">
        <f>data!E65</f>
        <v>300</v>
      </c>
      <c r="F15" s="14">
        <f>data!F65</f>
        <v>4812.9720450000004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443</v>
      </c>
      <c r="C16" s="14">
        <f>data!C66</f>
        <v>65882.620000000024</v>
      </c>
      <c r="D16" s="14">
        <f>data!D66</f>
        <v>1330.6300000000047</v>
      </c>
      <c r="E16" s="14">
        <f>data!E66</f>
        <v>34977.059999999939</v>
      </c>
      <c r="F16" s="14">
        <f>data!F66</f>
        <v>328214.09858999995</v>
      </c>
      <c r="G16" s="14">
        <f>data!G66</f>
        <v>2248.2000000000007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1190672.54</v>
      </c>
      <c r="D17" s="14">
        <f>data!D67</f>
        <v>0</v>
      </c>
      <c r="E17" s="14">
        <f>data!E67</f>
        <v>2895635.74</v>
      </c>
      <c r="F17" s="14">
        <f>data!F67</f>
        <v>880743.27</v>
      </c>
      <c r="G17" s="14">
        <f>data!G67</f>
        <v>292097.46999999997</v>
      </c>
      <c r="H17" s="14">
        <f>data!H67</f>
        <v>164120.26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472</v>
      </c>
      <c r="C18" s="14">
        <f>data!C68</f>
        <v>255714.77</v>
      </c>
      <c r="D18" s="14">
        <f>data!D68</f>
        <v>115248.97</v>
      </c>
      <c r="E18" s="14">
        <f>data!E68</f>
        <v>654784.14</v>
      </c>
      <c r="F18" s="14">
        <f>data!F68</f>
        <v>313141.14877500007</v>
      </c>
      <c r="G18" s="14">
        <f>data!G68</f>
        <v>12528.3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239</v>
      </c>
      <c r="C19" s="14">
        <f>data!C69</f>
        <v>19654.02</v>
      </c>
      <c r="D19" s="14">
        <f>data!D69</f>
        <v>466.03</v>
      </c>
      <c r="E19" s="14">
        <f>data!E69</f>
        <v>27636.25</v>
      </c>
      <c r="F19" s="14">
        <f>data!F69</f>
        <v>14975.402820000003</v>
      </c>
      <c r="G19" s="14">
        <f>data!G69</f>
        <v>1955.29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240</v>
      </c>
      <c r="C20" s="14">
        <f>-data!C70</f>
        <v>-171656.24</v>
      </c>
      <c r="D20" s="14">
        <f>-data!D70</f>
        <v>0</v>
      </c>
      <c r="E20" s="14">
        <f>-data!E70</f>
        <v>-5781.6</v>
      </c>
      <c r="F20" s="14">
        <f>-data!F70</f>
        <v>-16914.237584999999</v>
      </c>
      <c r="G20" s="14">
        <f>-data!G70</f>
        <v>-2375.7800000000002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1178</v>
      </c>
      <c r="C21" s="14">
        <f>data!C71</f>
        <v>32171781.369999997</v>
      </c>
      <c r="D21" s="14">
        <f>data!D71</f>
        <v>5792854.6500000004</v>
      </c>
      <c r="E21" s="14">
        <f>data!E71</f>
        <v>54873728.100000009</v>
      </c>
      <c r="F21" s="14">
        <f>data!F71</f>
        <v>17162968.183769997</v>
      </c>
      <c r="G21" s="14">
        <f>data!G71</f>
        <v>2758276.4900000007</v>
      </c>
      <c r="H21" s="14">
        <f>data!H71</f>
        <v>164120.26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242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1179</v>
      </c>
      <c r="C23" s="48">
        <f>+data!M668</f>
        <v>16924109.800000001</v>
      </c>
      <c r="D23" s="48">
        <f>+data!M669</f>
        <v>2025799.7</v>
      </c>
      <c r="E23" s="48">
        <f>+data!M670</f>
        <v>46523742.609999999</v>
      </c>
      <c r="F23" s="48">
        <f>+data!M671</f>
        <v>11167573.789999999</v>
      </c>
      <c r="G23" s="48">
        <f>+data!M672</f>
        <v>3568614.53</v>
      </c>
      <c r="H23" s="48">
        <f>+data!M673</f>
        <v>1384335.76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1180</v>
      </c>
      <c r="C24" s="14">
        <f>data!C73</f>
        <v>104588790</v>
      </c>
      <c r="D24" s="14">
        <f>data!D73</f>
        <v>27894960</v>
      </c>
      <c r="E24" s="14">
        <f>data!E73</f>
        <v>172990328</v>
      </c>
      <c r="F24" s="14">
        <f>data!F73</f>
        <v>36324374.07711</v>
      </c>
      <c r="G24" s="14">
        <f>data!G73</f>
        <v>8292852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1181</v>
      </c>
      <c r="C25" s="14">
        <f>data!C74</f>
        <v>2065504</v>
      </c>
      <c r="D25" s="14">
        <f>data!D74</f>
        <v>914243</v>
      </c>
      <c r="E25" s="14">
        <f>data!E74</f>
        <v>28800128.300000001</v>
      </c>
      <c r="F25" s="14">
        <f>data!F74</f>
        <v>9254747.0972250011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1182</v>
      </c>
      <c r="C26" s="14">
        <f>data!C75</f>
        <v>106654294</v>
      </c>
      <c r="D26" s="14">
        <f>data!D75</f>
        <v>28809203</v>
      </c>
      <c r="E26" s="14">
        <f>data!E75</f>
        <v>201790456.30000001</v>
      </c>
      <c r="F26" s="14">
        <f>data!F75</f>
        <v>45579121.174335003</v>
      </c>
      <c r="G26" s="14">
        <f>data!G75</f>
        <v>8292852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1183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1184</v>
      </c>
      <c r="C28" s="14">
        <f>data!C76</f>
        <v>43055.8</v>
      </c>
      <c r="D28" s="14">
        <f>data!D76</f>
        <v>0</v>
      </c>
      <c r="E28" s="14">
        <f>data!E76</f>
        <v>134471.17382352901</v>
      </c>
      <c r="F28" s="14">
        <f>data!F76</f>
        <v>38826.196500000005</v>
      </c>
      <c r="G28" s="14">
        <f>data!G76</f>
        <v>15133</v>
      </c>
      <c r="H28" s="14">
        <f>data!H76</f>
        <v>8539.98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1185</v>
      </c>
      <c r="C29" s="14">
        <f>data!C77</f>
        <v>0</v>
      </c>
      <c r="D29" s="14">
        <f>data!D77</f>
        <v>0</v>
      </c>
      <c r="E29" s="14">
        <f>data!E77</f>
        <v>184221</v>
      </c>
      <c r="F29" s="14">
        <f>data!F77</f>
        <v>0</v>
      </c>
      <c r="G29" s="14">
        <f>data!G77</f>
        <v>8089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1186</v>
      </c>
      <c r="C30" s="14">
        <f>data!C78</f>
        <v>17512.668046116964</v>
      </c>
      <c r="D30" s="14">
        <f>data!D78</f>
        <v>0</v>
      </c>
      <c r="E30" s="14">
        <f>data!E78</f>
        <v>54695.279821607219</v>
      </c>
      <c r="F30" s="14">
        <f>data!F78</f>
        <v>15792.304191254334</v>
      </c>
      <c r="G30" s="14">
        <f>data!G78</f>
        <v>6155.2498279416013</v>
      </c>
      <c r="H30" s="14">
        <f>data!H78</f>
        <v>3473.581604812312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1187</v>
      </c>
      <c r="C31" s="14">
        <f>data!C79</f>
        <v>368879.50401368557</v>
      </c>
      <c r="D31" s="14">
        <f>data!D79</f>
        <v>82222.475032410686</v>
      </c>
      <c r="E31" s="14">
        <f>data!E79</f>
        <v>693403.03366159217</v>
      </c>
      <c r="F31" s="14">
        <f>data!F79</f>
        <v>154502.85275556793</v>
      </c>
      <c r="G31" s="14">
        <f>data!G79</f>
        <v>30452.406172228504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250</v>
      </c>
      <c r="C32" s="84">
        <f>data!C80</f>
        <v>135.44097987322115</v>
      </c>
      <c r="D32" s="84">
        <f>data!D80</f>
        <v>30.189513011213556</v>
      </c>
      <c r="E32" s="84">
        <f>data!E80</f>
        <v>254.59583767686345</v>
      </c>
      <c r="F32" s="84">
        <f>data!F80</f>
        <v>56.728599834719368</v>
      </c>
      <c r="G32" s="84">
        <f>data!G80</f>
        <v>11.181168068668125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1171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1188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PeaceHealth Southwest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1173</v>
      </c>
      <c r="C38" s="25"/>
      <c r="D38" s="18" t="s">
        <v>100</v>
      </c>
      <c r="E38" s="18" t="s">
        <v>101</v>
      </c>
      <c r="F38" s="18" t="s">
        <v>1189</v>
      </c>
      <c r="G38" s="18" t="s">
        <v>103</v>
      </c>
      <c r="H38" s="18" t="s">
        <v>1190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1177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231</v>
      </c>
      <c r="C41" s="14">
        <f>data!J59</f>
        <v>2704</v>
      </c>
      <c r="D41" s="14">
        <f>data!K59</f>
        <v>0</v>
      </c>
      <c r="E41" s="14">
        <f>data!L59</f>
        <v>0</v>
      </c>
      <c r="F41" s="14">
        <f>data!M59</f>
        <v>5193</v>
      </c>
      <c r="G41" s="14">
        <f>data!N59</f>
        <v>38431</v>
      </c>
      <c r="H41" s="14">
        <f>data!O59</f>
        <v>1798</v>
      </c>
      <c r="I41" s="14">
        <f>data!P59</f>
        <v>1302944</v>
      </c>
    </row>
    <row r="42" spans="1:9" ht="20.149999999999999" customHeight="1" x14ac:dyDescent="0.35">
      <c r="A42" s="23">
        <v>5</v>
      </c>
      <c r="B42" s="14" t="s">
        <v>232</v>
      </c>
      <c r="C42" s="26">
        <f>data!J60</f>
        <v>13.052683608019226</v>
      </c>
      <c r="D42" s="26">
        <f>data!K60</f>
        <v>0</v>
      </c>
      <c r="E42" s="26">
        <f>data!L60</f>
        <v>0</v>
      </c>
      <c r="F42" s="26">
        <f>data!M60</f>
        <v>36.851186365305374</v>
      </c>
      <c r="G42" s="26">
        <f>data!N60</f>
        <v>11.021130353338977</v>
      </c>
      <c r="H42" s="26">
        <f>data!O60</f>
        <v>0</v>
      </c>
      <c r="I42" s="26">
        <f>data!P60</f>
        <v>107.91808956671352</v>
      </c>
    </row>
    <row r="43" spans="1:9" ht="20.149999999999999" customHeight="1" x14ac:dyDescent="0.35">
      <c r="A43" s="23">
        <v>6</v>
      </c>
      <c r="B43" s="14" t="s">
        <v>233</v>
      </c>
      <c r="C43" s="14">
        <f>data!J61</f>
        <v>1720163.1657299993</v>
      </c>
      <c r="D43" s="14">
        <f>data!K61</f>
        <v>0</v>
      </c>
      <c r="E43" s="14">
        <f>data!L61</f>
        <v>0</v>
      </c>
      <c r="F43" s="14">
        <f>data!M61</f>
        <v>3561916.18</v>
      </c>
      <c r="G43" s="14">
        <f>data!N61</f>
        <v>4455411.66</v>
      </c>
      <c r="H43" s="14">
        <f>data!O61</f>
        <v>0</v>
      </c>
      <c r="I43" s="14">
        <f>data!P61</f>
        <v>10833968.640000001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416829.87</v>
      </c>
      <c r="D44" s="14">
        <f>data!K62</f>
        <v>0</v>
      </c>
      <c r="E44" s="14">
        <f>data!L62</f>
        <v>0</v>
      </c>
      <c r="F44" s="14">
        <f>data!M62</f>
        <v>995260.61</v>
      </c>
      <c r="G44" s="14">
        <f>data!N62</f>
        <v>783370.43</v>
      </c>
      <c r="H44" s="14">
        <f>data!O62</f>
        <v>0</v>
      </c>
      <c r="I44" s="14">
        <f>data!P62</f>
        <v>2882672.22</v>
      </c>
    </row>
    <row r="45" spans="1:9" ht="20.149999999999999" customHeight="1" x14ac:dyDescent="0.35">
      <c r="A45" s="23">
        <v>8</v>
      </c>
      <c r="B45" s="14" t="s">
        <v>234</v>
      </c>
      <c r="C45" s="14">
        <f>data!J63</f>
        <v>14301.638799999995</v>
      </c>
      <c r="D45" s="14">
        <f>data!K63</f>
        <v>0</v>
      </c>
      <c r="E45" s="14">
        <f>data!L63</f>
        <v>0</v>
      </c>
      <c r="F45" s="14">
        <f>data!M63</f>
        <v>58685.760000000002</v>
      </c>
      <c r="G45" s="14">
        <f>data!N63</f>
        <v>6474382.2400000002</v>
      </c>
      <c r="H45" s="14">
        <f>data!O63</f>
        <v>0</v>
      </c>
      <c r="I45" s="14">
        <f>data!P63</f>
        <v>345900</v>
      </c>
    </row>
    <row r="46" spans="1:9" ht="20.149999999999999" customHeight="1" x14ac:dyDescent="0.35">
      <c r="A46" s="23">
        <v>9</v>
      </c>
      <c r="B46" s="14" t="s">
        <v>235</v>
      </c>
      <c r="C46" s="14">
        <f>data!J64</f>
        <v>154479.76634499992</v>
      </c>
      <c r="D46" s="14">
        <f>data!K64</f>
        <v>0</v>
      </c>
      <c r="E46" s="14">
        <f>data!L64</f>
        <v>0</v>
      </c>
      <c r="F46" s="14">
        <f>data!M64</f>
        <v>137334.51</v>
      </c>
      <c r="G46" s="14">
        <f>data!N64</f>
        <v>6415.11</v>
      </c>
      <c r="H46" s="14">
        <f>data!O64</f>
        <v>0</v>
      </c>
      <c r="I46" s="14">
        <f>data!P64</f>
        <v>32628507.120000001</v>
      </c>
    </row>
    <row r="47" spans="1:9" ht="20.149999999999999" customHeight="1" x14ac:dyDescent="0.35">
      <c r="A47" s="23">
        <v>10</v>
      </c>
      <c r="B47" s="14" t="s">
        <v>442</v>
      </c>
      <c r="C47" s="14">
        <f>data!J65</f>
        <v>709.65795499999967</v>
      </c>
      <c r="D47" s="14">
        <f>data!K65</f>
        <v>0</v>
      </c>
      <c r="E47" s="14">
        <f>data!L65</f>
        <v>0</v>
      </c>
      <c r="F47" s="14">
        <f>data!M65</f>
        <v>4236.53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443</v>
      </c>
      <c r="C48" s="14">
        <f>data!J66</f>
        <v>48394.161409999972</v>
      </c>
      <c r="D48" s="14">
        <f>data!K66</f>
        <v>0</v>
      </c>
      <c r="E48" s="14">
        <f>data!L66</f>
        <v>0</v>
      </c>
      <c r="F48" s="14">
        <f>data!M66</f>
        <v>28839.57</v>
      </c>
      <c r="G48" s="14">
        <f>data!N66</f>
        <v>11172.78</v>
      </c>
      <c r="H48" s="14">
        <f>data!O66</f>
        <v>0</v>
      </c>
      <c r="I48" s="14">
        <f>data!P66</f>
        <v>1298447.79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129862.9</v>
      </c>
      <c r="D49" s="14">
        <f>data!K67</f>
        <v>0</v>
      </c>
      <c r="E49" s="14">
        <f>data!L67</f>
        <v>0</v>
      </c>
      <c r="F49" s="14">
        <f>data!M67</f>
        <v>48700.05</v>
      </c>
      <c r="G49" s="14">
        <f>data!N67</f>
        <v>0</v>
      </c>
      <c r="H49" s="14">
        <f>data!O67</f>
        <v>0</v>
      </c>
      <c r="I49" s="14">
        <f>data!P67</f>
        <v>3469063.09</v>
      </c>
    </row>
    <row r="50" spans="1:9" ht="20.149999999999999" customHeight="1" x14ac:dyDescent="0.35">
      <c r="A50" s="23">
        <v>13</v>
      </c>
      <c r="B50" s="14" t="s">
        <v>472</v>
      </c>
      <c r="C50" s="14">
        <f>data!J68</f>
        <v>46171.701224999983</v>
      </c>
      <c r="D50" s="14">
        <f>data!K68</f>
        <v>0</v>
      </c>
      <c r="E50" s="14">
        <f>data!L68</f>
        <v>0</v>
      </c>
      <c r="F50" s="14">
        <f>data!M68</f>
        <v>773.5</v>
      </c>
      <c r="G50" s="14">
        <f>data!N68</f>
        <v>0</v>
      </c>
      <c r="H50" s="14">
        <f>data!O68</f>
        <v>0</v>
      </c>
      <c r="I50" s="14">
        <f>data!P68</f>
        <v>7428.57</v>
      </c>
    </row>
    <row r="51" spans="1:9" ht="20.149999999999999" customHeight="1" x14ac:dyDescent="0.35">
      <c r="A51" s="23">
        <v>14</v>
      </c>
      <c r="B51" s="14" t="s">
        <v>239</v>
      </c>
      <c r="C51" s="14">
        <f>data!J69</f>
        <v>2208.0771799999993</v>
      </c>
      <c r="D51" s="14">
        <f>data!K69</f>
        <v>0</v>
      </c>
      <c r="E51" s="14">
        <f>data!L69</f>
        <v>0</v>
      </c>
      <c r="F51" s="14">
        <f>data!M69</f>
        <v>17109.54</v>
      </c>
      <c r="G51" s="14">
        <f>data!N69</f>
        <v>2000</v>
      </c>
      <c r="H51" s="14">
        <f>data!O69</f>
        <v>0</v>
      </c>
      <c r="I51" s="14">
        <f>data!P69</f>
        <v>130143.79</v>
      </c>
    </row>
    <row r="52" spans="1:9" ht="20.149999999999999" customHeight="1" x14ac:dyDescent="0.35">
      <c r="A52" s="23">
        <v>15</v>
      </c>
      <c r="B52" s="14" t="s">
        <v>240</v>
      </c>
      <c r="C52" s="14">
        <f>-data!J70</f>
        <v>-2493.9524149999988</v>
      </c>
      <c r="D52" s="14">
        <f>-data!K70</f>
        <v>0</v>
      </c>
      <c r="E52" s="14">
        <f>-data!L70</f>
        <v>0</v>
      </c>
      <c r="F52" s="14">
        <f>-data!M70</f>
        <v>-347685.2</v>
      </c>
      <c r="G52" s="14">
        <f>-data!N70</f>
        <v>0</v>
      </c>
      <c r="H52" s="14">
        <f>-data!O70</f>
        <v>0</v>
      </c>
      <c r="I52" s="14">
        <f>-data!P70</f>
        <v>102593.35</v>
      </c>
    </row>
    <row r="53" spans="1:9" ht="20.149999999999999" customHeight="1" x14ac:dyDescent="0.35">
      <c r="A53" s="23">
        <v>16</v>
      </c>
      <c r="B53" s="48" t="s">
        <v>1178</v>
      </c>
      <c r="C53" s="14">
        <f>data!J71</f>
        <v>2530626.986229999</v>
      </c>
      <c r="D53" s="14">
        <f>data!K71</f>
        <v>0</v>
      </c>
      <c r="E53" s="14">
        <f>data!L71</f>
        <v>0</v>
      </c>
      <c r="F53" s="14">
        <f>data!M71</f>
        <v>4505171.05</v>
      </c>
      <c r="G53" s="14">
        <f>data!N71</f>
        <v>11732752.219999999</v>
      </c>
      <c r="H53" s="14">
        <f>data!O71</f>
        <v>0</v>
      </c>
      <c r="I53" s="14">
        <f>data!P71</f>
        <v>51698724.57</v>
      </c>
    </row>
    <row r="54" spans="1:9" ht="20.149999999999999" customHeight="1" x14ac:dyDescent="0.35">
      <c r="A54" s="23">
        <v>17</v>
      </c>
      <c r="B54" s="14" t="s">
        <v>242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1179</v>
      </c>
      <c r="C55" s="48">
        <f>+data!M675</f>
        <v>1646624.48</v>
      </c>
      <c r="D55" s="48">
        <f>+data!M676</f>
        <v>0</v>
      </c>
      <c r="E55" s="48">
        <f>+data!M677</f>
        <v>0</v>
      </c>
      <c r="F55" s="48">
        <f>+data!M678</f>
        <v>1234251.8600000001</v>
      </c>
      <c r="G55" s="48">
        <f>+data!M679</f>
        <v>2543938.2000000002</v>
      </c>
      <c r="H55" s="48">
        <f>+data!M680</f>
        <v>0</v>
      </c>
      <c r="I55" s="48">
        <f>+data!M681</f>
        <v>22289941.739999998</v>
      </c>
    </row>
    <row r="56" spans="1:9" ht="20.149999999999999" customHeight="1" x14ac:dyDescent="0.35">
      <c r="A56" s="23">
        <v>19</v>
      </c>
      <c r="B56" s="48" t="s">
        <v>1180</v>
      </c>
      <c r="C56" s="14">
        <f>data!J73</f>
        <v>5355917.4628899973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177738349.16999999</v>
      </c>
    </row>
    <row r="57" spans="1:9" ht="20.149999999999999" customHeight="1" x14ac:dyDescent="0.35">
      <c r="A57" s="23">
        <v>20</v>
      </c>
      <c r="B57" s="48" t="s">
        <v>1181</v>
      </c>
      <c r="C57" s="14">
        <f>data!J74</f>
        <v>1364584.0527749995</v>
      </c>
      <c r="D57" s="14">
        <f>data!K74</f>
        <v>0</v>
      </c>
      <c r="E57" s="14">
        <f>data!L74</f>
        <v>0</v>
      </c>
      <c r="F57" s="14">
        <f>data!M74</f>
        <v>4484908.9800000004</v>
      </c>
      <c r="G57" s="14">
        <f>data!N74</f>
        <v>6412988.6799999997</v>
      </c>
      <c r="H57" s="14">
        <f>data!O74</f>
        <v>0</v>
      </c>
      <c r="I57" s="14">
        <f>data!P74</f>
        <v>124988571.76000001</v>
      </c>
    </row>
    <row r="58" spans="1:9" ht="20.149999999999999" customHeight="1" x14ac:dyDescent="0.35">
      <c r="A58" s="23">
        <v>21</v>
      </c>
      <c r="B58" s="48" t="s">
        <v>1182</v>
      </c>
      <c r="C58" s="14">
        <f>data!J75</f>
        <v>6720501.5156649966</v>
      </c>
      <c r="D58" s="14">
        <f>data!K75</f>
        <v>0</v>
      </c>
      <c r="E58" s="14">
        <f>data!L75</f>
        <v>0</v>
      </c>
      <c r="F58" s="14">
        <f>data!M75</f>
        <v>4484908.9800000004</v>
      </c>
      <c r="G58" s="14">
        <f>data!N75</f>
        <v>6412988.6799999997</v>
      </c>
      <c r="H58" s="14">
        <f>data!O75</f>
        <v>0</v>
      </c>
      <c r="I58" s="14">
        <f>data!P75</f>
        <v>302726920.93000001</v>
      </c>
    </row>
    <row r="59" spans="1:9" ht="20.149999999999999" customHeight="1" x14ac:dyDescent="0.35">
      <c r="A59" s="23" t="s">
        <v>1183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1184</v>
      </c>
      <c r="C60" s="14">
        <f>data!J76</f>
        <v>5724.8034999999945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41972.822499999995</v>
      </c>
    </row>
    <row r="61" spans="1:9" ht="20.149999999999999" customHeight="1" x14ac:dyDescent="0.35">
      <c r="A61" s="23">
        <v>23</v>
      </c>
      <c r="B61" s="14" t="s">
        <v>1185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1186</v>
      </c>
      <c r="C62" s="14">
        <f>data!J78</f>
        <v>2328.5267797776014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17072.173955682832</v>
      </c>
    </row>
    <row r="63" spans="1:9" ht="20.149999999999999" customHeight="1" x14ac:dyDescent="0.35">
      <c r="A63" s="23">
        <v>25</v>
      </c>
      <c r="B63" s="14" t="s">
        <v>1187</v>
      </c>
      <c r="C63" s="14">
        <f>data!J79</f>
        <v>22780.971404578846</v>
      </c>
      <c r="D63" s="14">
        <f>data!K79</f>
        <v>0</v>
      </c>
      <c r="E63" s="14">
        <f>data!L79</f>
        <v>0</v>
      </c>
      <c r="F63" s="14">
        <f>data!M79</f>
        <v>40306.380656956098</v>
      </c>
      <c r="G63" s="14">
        <f>data!N79</f>
        <v>0</v>
      </c>
      <c r="H63" s="14">
        <f>data!O79</f>
        <v>0</v>
      </c>
      <c r="I63" s="14">
        <f>data!P79</f>
        <v>153066.71027455028</v>
      </c>
    </row>
    <row r="64" spans="1:9" ht="20.149999999999999" customHeight="1" x14ac:dyDescent="0.35">
      <c r="A64" s="23">
        <v>26</v>
      </c>
      <c r="B64" s="14" t="s">
        <v>250</v>
      </c>
      <c r="C64" s="26">
        <f>data!J80</f>
        <v>8.3644579216998665</v>
      </c>
      <c r="D64" s="26">
        <f>data!K80</f>
        <v>0</v>
      </c>
      <c r="E64" s="26">
        <f>data!L80</f>
        <v>0</v>
      </c>
      <c r="F64" s="26">
        <f>data!M80</f>
        <v>14.799238320160626</v>
      </c>
      <c r="G64" s="26">
        <f>data!N80</f>
        <v>0</v>
      </c>
      <c r="H64" s="26">
        <f>data!O80</f>
        <v>0</v>
      </c>
      <c r="I64" s="26">
        <f>data!P80</f>
        <v>56.201293376241345</v>
      </c>
    </row>
    <row r="65" spans="1:9" ht="20.149999999999999" customHeight="1" x14ac:dyDescent="0.35">
      <c r="A65" s="4" t="s">
        <v>1171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1191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PeaceHealth Southwest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1173</v>
      </c>
      <c r="C70" s="18" t="s">
        <v>106</v>
      </c>
      <c r="D70" s="25"/>
      <c r="E70" s="18" t="s">
        <v>108</v>
      </c>
      <c r="F70" s="18" t="s">
        <v>1192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1193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1177</v>
      </c>
      <c r="C72" s="15" t="s">
        <v>1194</v>
      </c>
      <c r="D72" s="89" t="s">
        <v>1195</v>
      </c>
      <c r="E72" s="212"/>
      <c r="F72" s="212"/>
      <c r="G72" s="89" t="s">
        <v>1196</v>
      </c>
      <c r="H72" s="89" t="s">
        <v>1196</v>
      </c>
      <c r="I72" s="15" t="s">
        <v>223</v>
      </c>
    </row>
    <row r="73" spans="1:9" ht="20.149999999999999" customHeight="1" x14ac:dyDescent="0.35">
      <c r="A73" s="23">
        <v>4</v>
      </c>
      <c r="B73" s="14" t="s">
        <v>231</v>
      </c>
      <c r="C73" s="14">
        <f>data!Q59</f>
        <v>754773</v>
      </c>
      <c r="D73" s="48">
        <f>data!R59</f>
        <v>2359417</v>
      </c>
      <c r="E73" s="212"/>
      <c r="F73" s="212"/>
      <c r="G73" s="14">
        <f>data!U59</f>
        <v>998097</v>
      </c>
      <c r="H73" s="14">
        <f>data!V59</f>
        <v>47146</v>
      </c>
      <c r="I73" s="14">
        <f>data!W59</f>
        <v>7565</v>
      </c>
    </row>
    <row r="74" spans="1:9" ht="20.149999999999999" customHeight="1" x14ac:dyDescent="0.35">
      <c r="A74" s="23">
        <v>5</v>
      </c>
      <c r="B74" s="14" t="s">
        <v>232</v>
      </c>
      <c r="C74" s="26">
        <f>data!Q60</f>
        <v>28.766172052012873</v>
      </c>
      <c r="D74" s="26">
        <f>data!R60</f>
        <v>7.385100841253692</v>
      </c>
      <c r="E74" s="26">
        <f>data!S60</f>
        <v>34.660280581915657</v>
      </c>
      <c r="F74" s="26">
        <f>data!T60</f>
        <v>26.918422503975592</v>
      </c>
      <c r="G74" s="26">
        <f>data!U60</f>
        <v>82.173919726569082</v>
      </c>
      <c r="H74" s="26">
        <f>data!V60</f>
        <v>11.288569615252543</v>
      </c>
      <c r="I74" s="26">
        <f>data!W60</f>
        <v>6.7693142005758418</v>
      </c>
    </row>
    <row r="75" spans="1:9" ht="20.149999999999999" customHeight="1" x14ac:dyDescent="0.35">
      <c r="A75" s="23">
        <v>6</v>
      </c>
      <c r="B75" s="14" t="s">
        <v>233</v>
      </c>
      <c r="C75" s="14">
        <f>data!Q61</f>
        <v>3187451.33</v>
      </c>
      <c r="D75" s="14">
        <f>data!R61</f>
        <v>449091.11</v>
      </c>
      <c r="E75" s="14">
        <f>data!S61</f>
        <v>1891563.35</v>
      </c>
      <c r="F75" s="14">
        <f>data!T61</f>
        <v>3290379.8</v>
      </c>
      <c r="G75" s="14">
        <f>data!U61</f>
        <v>5937263.75</v>
      </c>
      <c r="H75" s="14">
        <f>data!V61</f>
        <v>625274.91</v>
      </c>
      <c r="I75" s="14">
        <f>data!W61</f>
        <v>734472.68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846656.7</v>
      </c>
      <c r="D76" s="14">
        <f>data!R62</f>
        <v>146468.25</v>
      </c>
      <c r="E76" s="14">
        <f>data!S62</f>
        <v>657904.76</v>
      </c>
      <c r="F76" s="14">
        <f>data!T62</f>
        <v>799809.09</v>
      </c>
      <c r="G76" s="14">
        <f>data!U62</f>
        <v>2049276.82</v>
      </c>
      <c r="H76" s="14">
        <f>data!V62</f>
        <v>250744.39</v>
      </c>
      <c r="I76" s="14">
        <f>data!W62</f>
        <v>224933.38</v>
      </c>
    </row>
    <row r="77" spans="1:9" ht="20.149999999999999" customHeight="1" x14ac:dyDescent="0.35">
      <c r="A77" s="23">
        <v>8</v>
      </c>
      <c r="B77" s="14" t="s">
        <v>234</v>
      </c>
      <c r="C77" s="14">
        <f>data!Q63</f>
        <v>0</v>
      </c>
      <c r="D77" s="14">
        <f>data!R63</f>
        <v>1849150.31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80475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235</v>
      </c>
      <c r="C78" s="14">
        <f>data!Q64</f>
        <v>46282.86</v>
      </c>
      <c r="D78" s="14">
        <f>data!R64</f>
        <v>893767.2</v>
      </c>
      <c r="E78" s="14">
        <f>data!S64</f>
        <v>579159.94999999995</v>
      </c>
      <c r="F78" s="14">
        <f>data!T64</f>
        <v>679538.83</v>
      </c>
      <c r="G78" s="14">
        <f>data!U64</f>
        <v>1850998.83</v>
      </c>
      <c r="H78" s="14">
        <f>data!V64</f>
        <v>30149.87</v>
      </c>
      <c r="I78" s="14">
        <f>data!W64</f>
        <v>148936.01</v>
      </c>
    </row>
    <row r="79" spans="1:9" ht="20.149999999999999" customHeight="1" x14ac:dyDescent="0.35">
      <c r="A79" s="23">
        <v>10</v>
      </c>
      <c r="B79" s="14" t="s">
        <v>442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25.69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443</v>
      </c>
      <c r="C80" s="14">
        <f>data!Q66</f>
        <v>447.5</v>
      </c>
      <c r="D80" s="14">
        <f>data!R66</f>
        <v>1171.95</v>
      </c>
      <c r="E80" s="14">
        <f>data!S66</f>
        <v>69004.399999999994</v>
      </c>
      <c r="F80" s="14">
        <f>data!T66</f>
        <v>19921.579999999987</v>
      </c>
      <c r="G80" s="14">
        <f>data!U66</f>
        <v>8132947.4300000006</v>
      </c>
      <c r="H80" s="14">
        <f>data!V66</f>
        <v>36.909999999999997</v>
      </c>
      <c r="I80" s="14">
        <f>data!W66</f>
        <v>31730.399999999994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249876.42</v>
      </c>
      <c r="D81" s="14">
        <f>data!R67</f>
        <v>226336.88</v>
      </c>
      <c r="E81" s="14">
        <f>data!S67</f>
        <v>632130.98</v>
      </c>
      <c r="F81" s="14">
        <f>data!T67</f>
        <v>23163.200000000001</v>
      </c>
      <c r="G81" s="14">
        <f>data!U67</f>
        <v>354493.49</v>
      </c>
      <c r="H81" s="14">
        <f>data!V67</f>
        <v>11684.47</v>
      </c>
      <c r="I81" s="14">
        <f>data!W67</f>
        <v>507777.5</v>
      </c>
    </row>
    <row r="82" spans="1:9" ht="20.149999999999999" customHeight="1" x14ac:dyDescent="0.35">
      <c r="A82" s="23">
        <v>13</v>
      </c>
      <c r="B82" s="14" t="s">
        <v>472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213414.25</v>
      </c>
      <c r="G82" s="14">
        <f>data!U68</f>
        <v>13942.39</v>
      </c>
      <c r="H82" s="14">
        <f>data!V68</f>
        <v>0</v>
      </c>
      <c r="I82" s="14">
        <f>data!W68</f>
        <v>81600</v>
      </c>
    </row>
    <row r="83" spans="1:9" ht="20.149999999999999" customHeight="1" x14ac:dyDescent="0.35">
      <c r="A83" s="23">
        <v>14</v>
      </c>
      <c r="B83" s="14" t="s">
        <v>239</v>
      </c>
      <c r="C83" s="14">
        <f>data!Q69</f>
        <v>322.58999999999997</v>
      </c>
      <c r="D83" s="14">
        <f>data!R69</f>
        <v>2137.59</v>
      </c>
      <c r="E83" s="14">
        <f>data!S69</f>
        <v>5354.76</v>
      </c>
      <c r="F83" s="14">
        <f>data!T69</f>
        <v>3602.7200000000003</v>
      </c>
      <c r="G83" s="14">
        <f>data!U69</f>
        <v>13223.120000000003</v>
      </c>
      <c r="H83" s="14">
        <f>data!V69</f>
        <v>313.39</v>
      </c>
      <c r="I83" s="14">
        <f>data!W69</f>
        <v>944.59000000000015</v>
      </c>
    </row>
    <row r="84" spans="1:9" ht="20.149999999999999" customHeight="1" x14ac:dyDescent="0.35">
      <c r="A84" s="23">
        <v>15</v>
      </c>
      <c r="B84" s="14" t="s">
        <v>240</v>
      </c>
      <c r="C84" s="14">
        <f>-data!Q70</f>
        <v>0</v>
      </c>
      <c r="D84" s="14">
        <f>-data!R70</f>
        <v>0</v>
      </c>
      <c r="E84" s="14">
        <f>-data!S70</f>
        <v>2262.5300000000002</v>
      </c>
      <c r="F84" s="14">
        <f>-data!T70</f>
        <v>-7117.86</v>
      </c>
      <c r="G84" s="14">
        <f>-data!U70</f>
        <v>-7396.54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1178</v>
      </c>
      <c r="C85" s="14">
        <f>data!Q71</f>
        <v>4331037.4000000004</v>
      </c>
      <c r="D85" s="14">
        <f>data!R71</f>
        <v>3568123.29</v>
      </c>
      <c r="E85" s="14">
        <f>data!S71</f>
        <v>3837380.73</v>
      </c>
      <c r="F85" s="14">
        <f>data!T71</f>
        <v>5022711.6099999994</v>
      </c>
      <c r="G85" s="14">
        <f>data!U71</f>
        <v>18344774.98</v>
      </c>
      <c r="H85" s="14">
        <f>data!V71</f>
        <v>998678.94000000006</v>
      </c>
      <c r="I85" s="14">
        <f>data!W71</f>
        <v>1730394.56</v>
      </c>
    </row>
    <row r="86" spans="1:9" ht="20.149999999999999" customHeight="1" x14ac:dyDescent="0.35">
      <c r="A86" s="23">
        <v>17</v>
      </c>
      <c r="B86" s="14" t="s">
        <v>242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1179</v>
      </c>
      <c r="C87" s="48">
        <f>+data!M682</f>
        <v>2733424.53</v>
      </c>
      <c r="D87" s="48">
        <f>+data!M683</f>
        <v>1801988</v>
      </c>
      <c r="E87" s="48">
        <f>+data!M684</f>
        <v>3963981.45</v>
      </c>
      <c r="F87" s="48">
        <f>+data!M685</f>
        <v>1677059.24</v>
      </c>
      <c r="G87" s="48">
        <f>+data!M686</f>
        <v>8326236.7199999997</v>
      </c>
      <c r="H87" s="48">
        <f>+data!M687</f>
        <v>518006.26</v>
      </c>
      <c r="I87" s="48">
        <f>+data!M688</f>
        <v>983616.18</v>
      </c>
    </row>
    <row r="88" spans="1:9" ht="20.149999999999999" customHeight="1" x14ac:dyDescent="0.35">
      <c r="A88" s="23">
        <v>19</v>
      </c>
      <c r="B88" s="48" t="s">
        <v>1180</v>
      </c>
      <c r="C88" s="14">
        <f>data!Q73</f>
        <v>5431380</v>
      </c>
      <c r="D88" s="14">
        <f>data!R73</f>
        <v>39806946.100000001</v>
      </c>
      <c r="E88" s="14">
        <f>data!S73</f>
        <v>0</v>
      </c>
      <c r="F88" s="14">
        <f>data!T73</f>
        <v>4148501</v>
      </c>
      <c r="G88" s="14">
        <f>data!U73</f>
        <v>90997241.540000007</v>
      </c>
      <c r="H88" s="14">
        <f>data!V73</f>
        <v>6722176</v>
      </c>
      <c r="I88" s="14">
        <f>data!W73</f>
        <v>8200745</v>
      </c>
    </row>
    <row r="89" spans="1:9" ht="20.149999999999999" customHeight="1" x14ac:dyDescent="0.35">
      <c r="A89" s="23">
        <v>20</v>
      </c>
      <c r="B89" s="48" t="s">
        <v>1181</v>
      </c>
      <c r="C89" s="14">
        <f>data!Q74</f>
        <v>9246154</v>
      </c>
      <c r="D89" s="14">
        <f>data!R74</f>
        <v>33773288.149999999</v>
      </c>
      <c r="E89" s="14">
        <f>data!S74</f>
        <v>0</v>
      </c>
      <c r="F89" s="14">
        <f>data!T74</f>
        <v>15898799</v>
      </c>
      <c r="G89" s="14">
        <f>data!U74</f>
        <v>64773688.039999999</v>
      </c>
      <c r="H89" s="14">
        <f>data!V74</f>
        <v>10541845</v>
      </c>
      <c r="I89" s="14">
        <f>data!W74</f>
        <v>16819709.149999999</v>
      </c>
    </row>
    <row r="90" spans="1:9" ht="20.149999999999999" customHeight="1" x14ac:dyDescent="0.35">
      <c r="A90" s="23">
        <v>21</v>
      </c>
      <c r="B90" s="48" t="s">
        <v>1182</v>
      </c>
      <c r="C90" s="14">
        <f>data!Q75</f>
        <v>14677534</v>
      </c>
      <c r="D90" s="14">
        <f>data!R75</f>
        <v>73580234.25</v>
      </c>
      <c r="E90" s="14">
        <f>data!S75</f>
        <v>0</v>
      </c>
      <c r="F90" s="14">
        <f>data!T75</f>
        <v>20047300</v>
      </c>
      <c r="G90" s="14">
        <f>data!U75</f>
        <v>155770929.58000001</v>
      </c>
      <c r="H90" s="14">
        <f>data!V75</f>
        <v>17264021</v>
      </c>
      <c r="I90" s="14">
        <f>data!W75</f>
        <v>25020454.149999999</v>
      </c>
    </row>
    <row r="91" spans="1:9" ht="20.149999999999999" customHeight="1" x14ac:dyDescent="0.35">
      <c r="A91" s="23" t="s">
        <v>1183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1184</v>
      </c>
      <c r="C92" s="14">
        <f>data!Q76</f>
        <v>8497.5400000000009</v>
      </c>
      <c r="D92" s="14">
        <f>data!R76</f>
        <v>1008.45</v>
      </c>
      <c r="E92" s="14">
        <f>data!S76</f>
        <v>19850.97</v>
      </c>
      <c r="F92" s="14">
        <f>data!T76</f>
        <v>108.91</v>
      </c>
      <c r="G92" s="14">
        <f>data!U76</f>
        <v>16163.77</v>
      </c>
      <c r="H92" s="14">
        <f>data!V76</f>
        <v>608</v>
      </c>
      <c r="I92" s="14">
        <f>data!W76</f>
        <v>1999.73</v>
      </c>
    </row>
    <row r="93" spans="1:9" ht="20.149999999999999" customHeight="1" x14ac:dyDescent="0.35">
      <c r="A93" s="23">
        <v>23</v>
      </c>
      <c r="B93" s="14" t="s">
        <v>1185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1186</v>
      </c>
      <c r="C94" s="14">
        <f>data!Q78</f>
        <v>3456.319409431499</v>
      </c>
      <c r="D94" s="14">
        <f>data!R78</f>
        <v>410.18051205892471</v>
      </c>
      <c r="E94" s="14">
        <f>data!S78</f>
        <v>8074.2535965752922</v>
      </c>
      <c r="F94" s="14">
        <f>data!T78</f>
        <v>44.298437769187849</v>
      </c>
      <c r="G94" s="14">
        <f>data!U78</f>
        <v>6574.5088555730927</v>
      </c>
      <c r="H94" s="14">
        <f>data!V78</f>
        <v>247.30006577601887</v>
      </c>
      <c r="I94" s="14">
        <f>data!W78</f>
        <v>813.37723772085224</v>
      </c>
    </row>
    <row r="95" spans="1:9" ht="20.149999999999999" customHeight="1" x14ac:dyDescent="0.35">
      <c r="A95" s="23">
        <v>25</v>
      </c>
      <c r="B95" s="14" t="s">
        <v>1187</v>
      </c>
      <c r="C95" s="14">
        <f>data!Q79</f>
        <v>54179.66388114859</v>
      </c>
      <c r="D95" s="14">
        <f>data!R79</f>
        <v>0</v>
      </c>
      <c r="E95" s="14">
        <f>data!S79</f>
        <v>0</v>
      </c>
      <c r="F95" s="14">
        <f>data!T79</f>
        <v>64385.374931419377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250</v>
      </c>
      <c r="C96" s="84">
        <f>data!Q80</f>
        <v>19.893072630547358</v>
      </c>
      <c r="D96" s="84">
        <f>data!R80</f>
        <v>0</v>
      </c>
      <c r="E96" s="84">
        <f>data!S80</f>
        <v>0</v>
      </c>
      <c r="F96" s="84">
        <f>data!T80</f>
        <v>23.640289512785287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1171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1197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PeaceHealth Southwest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1173</v>
      </c>
      <c r="C102" s="18" t="s">
        <v>1198</v>
      </c>
      <c r="D102" s="18" t="s">
        <v>1199</v>
      </c>
      <c r="E102" s="18" t="s">
        <v>1199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1177</v>
      </c>
      <c r="C104" s="89" t="s">
        <v>224</v>
      </c>
      <c r="D104" s="15" t="s">
        <v>1200</v>
      </c>
      <c r="E104" s="15" t="s">
        <v>1200</v>
      </c>
      <c r="F104" s="15" t="s">
        <v>1200</v>
      </c>
      <c r="G104" s="212"/>
      <c r="H104" s="15" t="s">
        <v>225</v>
      </c>
      <c r="I104" s="15" t="s">
        <v>226</v>
      </c>
    </row>
    <row r="105" spans="1:9" ht="20.149999999999999" customHeight="1" x14ac:dyDescent="0.35">
      <c r="A105" s="23">
        <v>4</v>
      </c>
      <c r="B105" s="14" t="s">
        <v>231</v>
      </c>
      <c r="C105" s="14">
        <f>data!X59</f>
        <v>47273</v>
      </c>
      <c r="D105" s="14">
        <f>data!Y59</f>
        <v>124948</v>
      </c>
      <c r="E105" s="14">
        <f>data!Z59</f>
        <v>6934</v>
      </c>
      <c r="F105" s="14">
        <f>data!AA59</f>
        <v>2147</v>
      </c>
      <c r="G105" s="212"/>
      <c r="H105" s="14">
        <f>data!AC59</f>
        <v>96739</v>
      </c>
      <c r="I105" s="14">
        <f>data!AD59</f>
        <v>2532</v>
      </c>
    </row>
    <row r="106" spans="1:9" ht="20.149999999999999" customHeight="1" x14ac:dyDescent="0.35">
      <c r="A106" s="23">
        <v>5</v>
      </c>
      <c r="B106" s="14" t="s">
        <v>232</v>
      </c>
      <c r="C106" s="26">
        <f>data!X60</f>
        <v>15.461452580726981</v>
      </c>
      <c r="D106" s="26">
        <f>data!Y60</f>
        <v>123.79599509588977</v>
      </c>
      <c r="E106" s="26">
        <f>data!Z60</f>
        <v>8.6627971476912471</v>
      </c>
      <c r="F106" s="26">
        <f>data!AA60</f>
        <v>3.3913705500713269</v>
      </c>
      <c r="G106" s="26">
        <f>data!AB60</f>
        <v>86.918810228788075</v>
      </c>
      <c r="H106" s="26">
        <f>data!AC60</f>
        <v>56.349575768108316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233</v>
      </c>
      <c r="C107" s="14">
        <f>data!X61</f>
        <v>1598720.58</v>
      </c>
      <c r="D107" s="14">
        <f>data!Y61</f>
        <v>12546651.939999999</v>
      </c>
      <c r="E107" s="14">
        <f>data!Z61</f>
        <v>918479.68</v>
      </c>
      <c r="F107" s="14">
        <f>data!AA61</f>
        <v>397525.85</v>
      </c>
      <c r="G107" s="14">
        <f>data!AB61</f>
        <v>9228837.8399999999</v>
      </c>
      <c r="H107" s="14">
        <f>data!AC61</f>
        <v>5325019.0999999996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416827.08</v>
      </c>
      <c r="D108" s="14">
        <f>data!Y62</f>
        <v>3083140.64</v>
      </c>
      <c r="E108" s="14">
        <f>data!Z62</f>
        <v>248814.07999999999</v>
      </c>
      <c r="F108" s="14">
        <f>data!AA62</f>
        <v>106683.64</v>
      </c>
      <c r="G108" s="14">
        <f>data!AB62</f>
        <v>-50821.42</v>
      </c>
      <c r="H108" s="14">
        <f>data!AC62</f>
        <v>1420344.19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234</v>
      </c>
      <c r="C109" s="14">
        <f>data!X63</f>
        <v>0</v>
      </c>
      <c r="D109" s="14">
        <f>data!Y63</f>
        <v>587654.09</v>
      </c>
      <c r="E109" s="14">
        <f>data!Z63</f>
        <v>1600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235</v>
      </c>
      <c r="C110" s="14">
        <f>data!X64</f>
        <v>481140.16</v>
      </c>
      <c r="D110" s="14">
        <f>data!Y64</f>
        <v>28521609.27</v>
      </c>
      <c r="E110" s="14">
        <f>data!Z64</f>
        <v>37689.230000000003</v>
      </c>
      <c r="F110" s="14">
        <f>data!AA64</f>
        <v>374311.89</v>
      </c>
      <c r="G110" s="14">
        <f>data!AB64</f>
        <v>33789222.439999998</v>
      </c>
      <c r="H110" s="14">
        <f>data!AC64</f>
        <v>1150466.08</v>
      </c>
      <c r="I110" s="14">
        <f>data!AD64</f>
        <v>24778.63</v>
      </c>
    </row>
    <row r="111" spans="1:9" ht="20.149999999999999" customHeight="1" x14ac:dyDescent="0.35">
      <c r="A111" s="23">
        <v>10</v>
      </c>
      <c r="B111" s="14" t="s">
        <v>442</v>
      </c>
      <c r="C111" s="14">
        <f>data!X65</f>
        <v>0</v>
      </c>
      <c r="D111" s="14">
        <f>data!Y65</f>
        <v>600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443</v>
      </c>
      <c r="C112" s="14">
        <f>data!X66</f>
        <v>35118.620000000003</v>
      </c>
      <c r="D112" s="14">
        <f>data!Y66</f>
        <v>89140.739999999991</v>
      </c>
      <c r="E112" s="14">
        <f>data!Z66</f>
        <v>33472.82</v>
      </c>
      <c r="F112" s="14">
        <f>data!AA66</f>
        <v>339617.35</v>
      </c>
      <c r="G112" s="14">
        <f>data!AB66</f>
        <v>2120163.3200000003</v>
      </c>
      <c r="H112" s="14">
        <f>data!AC66</f>
        <v>154878.26999999999</v>
      </c>
      <c r="I112" s="14">
        <f>data!AD66</f>
        <v>1144770.45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50054.55</v>
      </c>
      <c r="D113" s="14">
        <f>data!Y67</f>
        <v>1771434.58</v>
      </c>
      <c r="E113" s="14">
        <f>data!Z67</f>
        <v>355467.37</v>
      </c>
      <c r="F113" s="14">
        <f>data!AA67</f>
        <v>128051.42</v>
      </c>
      <c r="G113" s="14">
        <f>data!AB67</f>
        <v>390207.32</v>
      </c>
      <c r="H113" s="14">
        <f>data!AC67</f>
        <v>223254.02</v>
      </c>
      <c r="I113" s="14">
        <f>data!AD67</f>
        <v>6060.16</v>
      </c>
    </row>
    <row r="114" spans="1:9" ht="20.149999999999999" customHeight="1" x14ac:dyDescent="0.35">
      <c r="A114" s="23">
        <v>13</v>
      </c>
      <c r="B114" s="14" t="s">
        <v>472</v>
      </c>
      <c r="C114" s="14">
        <f>data!X68</f>
        <v>0</v>
      </c>
      <c r="D114" s="14">
        <f>data!Y68</f>
        <v>1240914.08</v>
      </c>
      <c r="E114" s="14">
        <f>data!Z68</f>
        <v>0</v>
      </c>
      <c r="F114" s="14">
        <f>data!AA68</f>
        <v>0</v>
      </c>
      <c r="G114" s="14">
        <f>data!AB68</f>
        <v>721656.63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239</v>
      </c>
      <c r="C115" s="14">
        <f>data!X69</f>
        <v>1789.3200000000002</v>
      </c>
      <c r="D115" s="14">
        <f>data!Y69</f>
        <v>114906.5</v>
      </c>
      <c r="E115" s="14">
        <f>data!Z69</f>
        <v>27695.27</v>
      </c>
      <c r="F115" s="14">
        <f>data!AA69</f>
        <v>24.549999999999272</v>
      </c>
      <c r="G115" s="14">
        <f>data!AB69</f>
        <v>12455.77</v>
      </c>
      <c r="H115" s="14">
        <f>data!AC69</f>
        <v>7452.54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240</v>
      </c>
      <c r="C116" s="14">
        <f>-data!X70</f>
        <v>0</v>
      </c>
      <c r="D116" s="14">
        <f>-data!Y70</f>
        <v>-26291.74</v>
      </c>
      <c r="E116" s="14">
        <f>-data!Z70</f>
        <v>0</v>
      </c>
      <c r="F116" s="14">
        <f>-data!AA70</f>
        <v>-7200.7</v>
      </c>
      <c r="G116" s="14">
        <f>-data!AB70</f>
        <v>-7523777.21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1178</v>
      </c>
      <c r="C117" s="14">
        <f>data!X71</f>
        <v>2583650.31</v>
      </c>
      <c r="D117" s="14">
        <f>data!Y71</f>
        <v>47929760.099999994</v>
      </c>
      <c r="E117" s="14">
        <f>data!Z71</f>
        <v>1623218.4500000002</v>
      </c>
      <c r="F117" s="14">
        <f>data!AA71</f>
        <v>1339014</v>
      </c>
      <c r="G117" s="14">
        <f>data!AB71</f>
        <v>38687944.690000005</v>
      </c>
      <c r="H117" s="14">
        <f>data!AC71</f>
        <v>8281414.1999999983</v>
      </c>
      <c r="I117" s="14">
        <f>data!AD71</f>
        <v>1175609.2399999998</v>
      </c>
    </row>
    <row r="118" spans="1:9" ht="20.149999999999999" customHeight="1" x14ac:dyDescent="0.35">
      <c r="A118" s="23">
        <v>17</v>
      </c>
      <c r="B118" s="14" t="s">
        <v>242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1179</v>
      </c>
      <c r="C119" s="48">
        <f>+data!M689</f>
        <v>2557552.39</v>
      </c>
      <c r="D119" s="48">
        <f>+data!M690</f>
        <v>17210565.219999999</v>
      </c>
      <c r="E119" s="48">
        <f>+data!M691</f>
        <v>1915848.95</v>
      </c>
      <c r="F119" s="48">
        <f>+data!M692</f>
        <v>842504.43</v>
      </c>
      <c r="G119" s="48">
        <f>+data!M693</f>
        <v>12382617.76</v>
      </c>
      <c r="H119" s="48">
        <f>+data!M694</f>
        <v>2740091.38</v>
      </c>
      <c r="I119" s="48">
        <f>+data!M695</f>
        <v>385672.21</v>
      </c>
    </row>
    <row r="120" spans="1:9" ht="20.149999999999999" customHeight="1" x14ac:dyDescent="0.35">
      <c r="A120" s="23">
        <v>19</v>
      </c>
      <c r="B120" s="48" t="s">
        <v>1180</v>
      </c>
      <c r="C120" s="14">
        <f>data!X73</f>
        <v>48454576.850000001</v>
      </c>
      <c r="D120" s="14">
        <f>data!Y73</f>
        <v>201023019.21000001</v>
      </c>
      <c r="E120" s="14">
        <f>data!Z73</f>
        <v>957156</v>
      </c>
      <c r="F120" s="14">
        <f>data!AA73</f>
        <v>1236589.1499999999</v>
      </c>
      <c r="G120" s="14">
        <f>data!AB73</f>
        <v>66826796.82</v>
      </c>
      <c r="H120" s="14">
        <f>data!AC73</f>
        <v>54631691</v>
      </c>
      <c r="I120" s="14">
        <f>data!AD73</f>
        <v>6471560</v>
      </c>
    </row>
    <row r="121" spans="1:9" ht="20.149999999999999" customHeight="1" x14ac:dyDescent="0.35">
      <c r="A121" s="23">
        <v>20</v>
      </c>
      <c r="B121" s="48" t="s">
        <v>1181</v>
      </c>
      <c r="C121" s="14">
        <f>data!X74</f>
        <v>81830502.349999994</v>
      </c>
      <c r="D121" s="14">
        <f>data!Y74</f>
        <v>192237323.94</v>
      </c>
      <c r="E121" s="14">
        <f>data!Z74</f>
        <v>14978012</v>
      </c>
      <c r="F121" s="14">
        <f>data!AA74</f>
        <v>7969709.7000000002</v>
      </c>
      <c r="G121" s="14">
        <f>data!AB74</f>
        <v>82731088.260000005</v>
      </c>
      <c r="H121" s="14">
        <f>data!AC74</f>
        <v>3717891</v>
      </c>
      <c r="I121" s="14">
        <f>data!AD74</f>
        <v>943283</v>
      </c>
    </row>
    <row r="122" spans="1:9" ht="20.149999999999999" customHeight="1" x14ac:dyDescent="0.35">
      <c r="A122" s="23">
        <v>21</v>
      </c>
      <c r="B122" s="48" t="s">
        <v>1182</v>
      </c>
      <c r="C122" s="14">
        <f>data!X75</f>
        <v>130285079.19999999</v>
      </c>
      <c r="D122" s="14">
        <f>data!Y75</f>
        <v>393260343.14999998</v>
      </c>
      <c r="E122" s="14">
        <f>data!Z75</f>
        <v>15935168</v>
      </c>
      <c r="F122" s="14">
        <f>data!AA75</f>
        <v>9206298.8499999996</v>
      </c>
      <c r="G122" s="14">
        <f>data!AB75</f>
        <v>149557885.08000001</v>
      </c>
      <c r="H122" s="14">
        <f>data!AC75</f>
        <v>58349582</v>
      </c>
      <c r="I122" s="14">
        <f>data!AD75</f>
        <v>7414843</v>
      </c>
    </row>
    <row r="123" spans="1:9" ht="20.149999999999999" customHeight="1" x14ac:dyDescent="0.35">
      <c r="A123" s="23" t="s">
        <v>1183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1184</v>
      </c>
      <c r="C124" s="14">
        <f>data!X76</f>
        <v>2583.4499999999998</v>
      </c>
      <c r="D124" s="14">
        <f>data!Y76</f>
        <v>12051</v>
      </c>
      <c r="E124" s="14">
        <f>data!Z76</f>
        <v>8730</v>
      </c>
      <c r="F124" s="14">
        <f>data!AA76</f>
        <v>2812.94</v>
      </c>
      <c r="G124" s="14">
        <f>data!AB76</f>
        <v>13397.6</v>
      </c>
      <c r="H124" s="14">
        <f>data!AC76</f>
        <v>1687.24</v>
      </c>
      <c r="I124" s="14">
        <f>data!AD76</f>
        <v>315.33999999999997</v>
      </c>
    </row>
    <row r="125" spans="1:9" ht="20.149999999999999" customHeight="1" x14ac:dyDescent="0.35">
      <c r="A125" s="23">
        <v>23</v>
      </c>
      <c r="B125" s="14" t="s">
        <v>1185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1186</v>
      </c>
      <c r="C126" s="14">
        <f>data!X78</f>
        <v>1050.8015706069998</v>
      </c>
      <c r="D126" s="14">
        <f>data!Y78</f>
        <v>4901.666270833558</v>
      </c>
      <c r="E126" s="14">
        <f>data!Z78</f>
        <v>3550.8710102379027</v>
      </c>
      <c r="F126" s="14">
        <f>data!AA78</f>
        <v>1144.14514313157</v>
      </c>
      <c r="G126" s="14">
        <f>data!AB78</f>
        <v>5449.3871073039318</v>
      </c>
      <c r="H126" s="14">
        <f>data!AC78</f>
        <v>686.27395226962187</v>
      </c>
      <c r="I126" s="14">
        <f>data!AD78</f>
        <v>128.26250450955555</v>
      </c>
    </row>
    <row r="127" spans="1:9" ht="20.149999999999999" customHeight="1" x14ac:dyDescent="0.35">
      <c r="A127" s="23">
        <v>25</v>
      </c>
      <c r="B127" s="14" t="s">
        <v>1187</v>
      </c>
      <c r="C127" s="14">
        <f>data!X79</f>
        <v>6219.934077530871</v>
      </c>
      <c r="D127" s="14">
        <f>data!Y79</f>
        <v>39322.97765611767</v>
      </c>
      <c r="E127" s="14">
        <f>data!Z79</f>
        <v>0</v>
      </c>
      <c r="F127" s="14">
        <f>data!AA79</f>
        <v>278.43369924237243</v>
      </c>
      <c r="G127" s="14">
        <f>data!AB79</f>
        <v>0</v>
      </c>
      <c r="H127" s="14">
        <f>data!AC79</f>
        <v>3.6008397737693318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250</v>
      </c>
      <c r="C128" s="26">
        <f>data!X80</f>
        <v>2.2837646359890096</v>
      </c>
      <c r="D128" s="26">
        <f>data!Y80</f>
        <v>14.438163593604711</v>
      </c>
      <c r="E128" s="26">
        <f>data!Z80</f>
        <v>0</v>
      </c>
      <c r="F128" s="26">
        <f>data!AA80</f>
        <v>0.1022321181979077</v>
      </c>
      <c r="G128" s="26">
        <f>data!AB80</f>
        <v>0</v>
      </c>
      <c r="H128" s="26">
        <f>data!AC80</f>
        <v>1.3221153846153847E-3</v>
      </c>
      <c r="I128" s="26">
        <f>data!AD80</f>
        <v>0</v>
      </c>
    </row>
    <row r="129" spans="1:9" ht="20.149999999999999" customHeight="1" x14ac:dyDescent="0.35">
      <c r="A129" s="4" t="s">
        <v>1171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1201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PeaceHealth Southwest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1173</v>
      </c>
      <c r="C134" s="18" t="s">
        <v>96</v>
      </c>
      <c r="D134" s="18" t="s">
        <v>97</v>
      </c>
      <c r="E134" s="18" t="s">
        <v>118</v>
      </c>
      <c r="F134" s="25"/>
      <c r="G134" s="18" t="s">
        <v>1202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1177</v>
      </c>
      <c r="C136" s="15" t="s">
        <v>225</v>
      </c>
      <c r="D136" s="15" t="s">
        <v>227</v>
      </c>
      <c r="E136" s="15" t="s">
        <v>227</v>
      </c>
      <c r="F136" s="15" t="s">
        <v>228</v>
      </c>
      <c r="G136" s="89" t="s">
        <v>1203</v>
      </c>
      <c r="H136" s="15" t="s">
        <v>227</v>
      </c>
      <c r="I136" s="15" t="s">
        <v>225</v>
      </c>
    </row>
    <row r="137" spans="1:9" ht="20.149999999999999" customHeight="1" x14ac:dyDescent="0.35">
      <c r="A137" s="23">
        <v>4</v>
      </c>
      <c r="B137" s="14" t="s">
        <v>231</v>
      </c>
      <c r="C137" s="14">
        <f>data!AE59</f>
        <v>193911</v>
      </c>
      <c r="D137" s="14">
        <f>data!AF59</f>
        <v>9031.4699999999993</v>
      </c>
      <c r="E137" s="14">
        <f>data!AG59</f>
        <v>67246</v>
      </c>
      <c r="F137" s="14">
        <f>data!AH59</f>
        <v>0</v>
      </c>
      <c r="G137" s="14">
        <f>data!AI59</f>
        <v>32650</v>
      </c>
      <c r="H137" s="14">
        <f>data!AJ59</f>
        <v>182432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232</v>
      </c>
      <c r="C138" s="26">
        <f>data!AE60</f>
        <v>69.873651481310816</v>
      </c>
      <c r="D138" s="26">
        <f>data!AF60</f>
        <v>11.250888771205073</v>
      </c>
      <c r="E138" s="26">
        <f>data!AG60</f>
        <v>165.5712132998851</v>
      </c>
      <c r="F138" s="26">
        <f>data!AH60</f>
        <v>0</v>
      </c>
      <c r="G138" s="26">
        <f>data!AI60</f>
        <v>56.079245577306104</v>
      </c>
      <c r="H138" s="26">
        <f>data!AJ60</f>
        <v>313.35720123191567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233</v>
      </c>
      <c r="C139" s="14">
        <f>data!AE61</f>
        <v>6865254.0599999996</v>
      </c>
      <c r="D139" s="14">
        <f>data!AF61</f>
        <v>1931674.99</v>
      </c>
      <c r="E139" s="14">
        <f>data!AG61</f>
        <v>21295860.010000002</v>
      </c>
      <c r="F139" s="14">
        <f>data!AH61</f>
        <v>0</v>
      </c>
      <c r="G139" s="14">
        <f>data!AI61</f>
        <v>6077120.54</v>
      </c>
      <c r="H139" s="14">
        <f>data!AJ61</f>
        <v>43159479.5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1782535.37</v>
      </c>
      <c r="D140" s="14">
        <f>data!AF62</f>
        <v>431383.49</v>
      </c>
      <c r="E140" s="14">
        <f>data!AG62</f>
        <v>5113958.88</v>
      </c>
      <c r="F140" s="14">
        <f>data!AH62</f>
        <v>0</v>
      </c>
      <c r="G140" s="14">
        <f>data!AI62</f>
        <v>1622146.34</v>
      </c>
      <c r="H140" s="14">
        <f>data!AJ62</f>
        <v>10390038.970000001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234</v>
      </c>
      <c r="C141" s="14">
        <f>data!AE63</f>
        <v>0</v>
      </c>
      <c r="D141" s="14">
        <f>data!AF63</f>
        <v>0</v>
      </c>
      <c r="E141" s="14">
        <f>data!AG63</f>
        <v>2701530.5</v>
      </c>
      <c r="F141" s="14">
        <f>data!AH63</f>
        <v>0</v>
      </c>
      <c r="G141" s="14">
        <f>data!AI63</f>
        <v>0</v>
      </c>
      <c r="H141" s="14">
        <f>data!AJ63</f>
        <v>3080034.85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235</v>
      </c>
      <c r="C142" s="14">
        <f>data!AE64</f>
        <v>71866.61</v>
      </c>
      <c r="D142" s="14">
        <f>data!AF64</f>
        <v>14091.29</v>
      </c>
      <c r="E142" s="14">
        <f>data!AG64</f>
        <v>2537342.0099999998</v>
      </c>
      <c r="F142" s="14">
        <f>data!AH64</f>
        <v>0</v>
      </c>
      <c r="G142" s="14">
        <f>data!AI64</f>
        <v>1373345</v>
      </c>
      <c r="H142" s="14">
        <f>data!AJ64</f>
        <v>3643964.79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442</v>
      </c>
      <c r="C143" s="14">
        <f>data!AE65</f>
        <v>0</v>
      </c>
      <c r="D143" s="14">
        <f>data!AF65</f>
        <v>0</v>
      </c>
      <c r="E143" s="14">
        <f>data!AG65</f>
        <v>7866.53</v>
      </c>
      <c r="F143" s="14">
        <f>data!AH65</f>
        <v>0</v>
      </c>
      <c r="G143" s="14">
        <f>data!AI65</f>
        <v>100</v>
      </c>
      <c r="H143" s="14">
        <f>data!AJ65</f>
        <v>25644.48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443</v>
      </c>
      <c r="C144" s="14">
        <f>data!AE66</f>
        <v>82881.789999999979</v>
      </c>
      <c r="D144" s="14">
        <f>data!AF66</f>
        <v>842.93</v>
      </c>
      <c r="E144" s="14">
        <f>data!AG66</f>
        <v>780836.99</v>
      </c>
      <c r="F144" s="14">
        <f>data!AH66</f>
        <v>0</v>
      </c>
      <c r="G144" s="14">
        <f>data!AI66</f>
        <v>491232.5</v>
      </c>
      <c r="H144" s="14">
        <f>data!AJ66</f>
        <v>281318.18999999994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95932.51</v>
      </c>
      <c r="D145" s="14">
        <f>data!AF67</f>
        <v>86011</v>
      </c>
      <c r="E145" s="14">
        <f>data!AG67</f>
        <v>522337.74</v>
      </c>
      <c r="F145" s="14">
        <f>data!AH67</f>
        <v>0</v>
      </c>
      <c r="G145" s="14">
        <f>data!AI67</f>
        <v>824936</v>
      </c>
      <c r="H145" s="14">
        <f>data!AJ67</f>
        <v>308679.44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472</v>
      </c>
      <c r="C146" s="14">
        <f>data!AE68</f>
        <v>460157.33</v>
      </c>
      <c r="D146" s="14">
        <f>data!AF68</f>
        <v>0</v>
      </c>
      <c r="E146" s="14">
        <f>data!AG68</f>
        <v>372966.56</v>
      </c>
      <c r="F146" s="14">
        <f>data!AH68</f>
        <v>0</v>
      </c>
      <c r="G146" s="14">
        <f>data!AI68</f>
        <v>11500.4</v>
      </c>
      <c r="H146" s="14">
        <f>data!AJ68</f>
        <v>3380271.88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239</v>
      </c>
      <c r="C147" s="14">
        <f>data!AE69</f>
        <v>13729.92</v>
      </c>
      <c r="D147" s="14">
        <f>data!AF69</f>
        <v>8486.2900000000009</v>
      </c>
      <c r="E147" s="14">
        <f>data!AG69</f>
        <v>71776.95</v>
      </c>
      <c r="F147" s="14">
        <f>data!AH69</f>
        <v>0</v>
      </c>
      <c r="G147" s="14">
        <f>data!AI69</f>
        <v>5508.83</v>
      </c>
      <c r="H147" s="14">
        <f>data!AJ69</f>
        <v>259363.7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240</v>
      </c>
      <c r="C148" s="14">
        <f>-data!AE70</f>
        <v>-955.96</v>
      </c>
      <c r="D148" s="14">
        <f>-data!AF70</f>
        <v>-45119.21</v>
      </c>
      <c r="E148" s="14">
        <f>-data!AG70</f>
        <v>-1507832.84</v>
      </c>
      <c r="F148" s="14">
        <f>-data!AH70</f>
        <v>0</v>
      </c>
      <c r="G148" s="14">
        <f>-data!AI70</f>
        <v>0</v>
      </c>
      <c r="H148" s="14">
        <f>-data!AJ70</f>
        <v>-434166.28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1178</v>
      </c>
      <c r="C149" s="14">
        <f>data!AE71</f>
        <v>9371401.6299999971</v>
      </c>
      <c r="D149" s="14">
        <f>data!AF71</f>
        <v>2427370.7800000003</v>
      </c>
      <c r="E149" s="14">
        <f>data!AG71</f>
        <v>31896643.329999994</v>
      </c>
      <c r="F149" s="14">
        <f>data!AH71</f>
        <v>0</v>
      </c>
      <c r="G149" s="14">
        <f>data!AI71</f>
        <v>10405889.609999999</v>
      </c>
      <c r="H149" s="14">
        <f>data!AJ71</f>
        <v>64094629.519999996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242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1179</v>
      </c>
      <c r="C151" s="48">
        <f>+data!M696</f>
        <v>2623606.96</v>
      </c>
      <c r="D151" s="48">
        <f>+data!M697</f>
        <v>1378657</v>
      </c>
      <c r="E151" s="48">
        <f>+data!M698</f>
        <v>16099683.57</v>
      </c>
      <c r="F151" s="48">
        <f>+data!M699</f>
        <v>0</v>
      </c>
      <c r="G151" s="48">
        <f>+data!M700</f>
        <v>7590093.9299999997</v>
      </c>
      <c r="H151" s="48">
        <f>+data!M701</f>
        <v>14861042.289999999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1180</v>
      </c>
      <c r="C152" s="14">
        <f>data!AE73</f>
        <v>22446940.030000001</v>
      </c>
      <c r="D152" s="14">
        <f>data!AF73</f>
        <v>0</v>
      </c>
      <c r="E152" s="14">
        <f>data!AG73</f>
        <v>65231328</v>
      </c>
      <c r="F152" s="14">
        <f>data!AH73</f>
        <v>0</v>
      </c>
      <c r="G152" s="14">
        <f>data!AI73</f>
        <v>8161573.2300000004</v>
      </c>
      <c r="H152" s="14">
        <f>data!AJ73</f>
        <v>61107.46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1181</v>
      </c>
      <c r="C153" s="14">
        <f>data!AE74</f>
        <v>15019692.029999999</v>
      </c>
      <c r="D153" s="14">
        <f>data!AF74</f>
        <v>5159345</v>
      </c>
      <c r="E153" s="14">
        <f>data!AG74</f>
        <v>184877157.84999999</v>
      </c>
      <c r="F153" s="14">
        <f>data!AH74</f>
        <v>0</v>
      </c>
      <c r="G153" s="14">
        <f>data!AI74</f>
        <v>11316666.619999999</v>
      </c>
      <c r="H153" s="14">
        <f>data!AJ74</f>
        <v>90099405.060000002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1182</v>
      </c>
      <c r="C154" s="14">
        <f>data!AE75</f>
        <v>37466632.060000002</v>
      </c>
      <c r="D154" s="14">
        <f>data!AF75</f>
        <v>5159345</v>
      </c>
      <c r="E154" s="14">
        <f>data!AG75</f>
        <v>250108485.84999999</v>
      </c>
      <c r="F154" s="14">
        <f>data!AH75</f>
        <v>0</v>
      </c>
      <c r="G154" s="14">
        <f>data!AI75</f>
        <v>19478239.850000001</v>
      </c>
      <c r="H154" s="14">
        <f>data!AJ75</f>
        <v>90160512.519999996</v>
      </c>
      <c r="I154" s="14">
        <f>data!AK75</f>
        <v>0</v>
      </c>
    </row>
    <row r="155" spans="1:9" ht="20.149999999999999" customHeight="1" x14ac:dyDescent="0.35">
      <c r="A155" s="23" t="s">
        <v>1183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1184</v>
      </c>
      <c r="C156" s="14">
        <f>data!AE76</f>
        <v>1020.31</v>
      </c>
      <c r="D156" s="14">
        <f>data!AF76</f>
        <v>4428.2700000000004</v>
      </c>
      <c r="E156" s="14">
        <f>data!AG76</f>
        <v>19360</v>
      </c>
      <c r="F156" s="14">
        <f>data!AH76</f>
        <v>0</v>
      </c>
      <c r="G156" s="14">
        <f>data!AI76</f>
        <v>22076.09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1185</v>
      </c>
      <c r="C157" s="14">
        <f>data!AE77</f>
        <v>0</v>
      </c>
      <c r="D157" s="14">
        <f>data!AF77</f>
        <v>1693</v>
      </c>
      <c r="E157" s="14">
        <f>data!AG77</f>
        <v>53826</v>
      </c>
      <c r="F157" s="14">
        <f>data!AH77</f>
        <v>0</v>
      </c>
      <c r="G157" s="14">
        <f>data!AI77</f>
        <v>27257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1186</v>
      </c>
      <c r="C158" s="14">
        <f>data!AE78</f>
        <v>415.00449031567399</v>
      </c>
      <c r="D158" s="14">
        <f>data!AF78</f>
        <v>1801.1701682137682</v>
      </c>
      <c r="E158" s="14">
        <f>data!AG78</f>
        <v>7874.5547260258636</v>
      </c>
      <c r="F158" s="14">
        <f>data!AH78</f>
        <v>0</v>
      </c>
      <c r="G158" s="14">
        <f>data!AI78</f>
        <v>8979.3067583508418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1187</v>
      </c>
      <c r="C159" s="14">
        <f>data!AE79</f>
        <v>2704.1827651183662</v>
      </c>
      <c r="D159" s="14">
        <f>data!AF79</f>
        <v>6386.4846419559854</v>
      </c>
      <c r="E159" s="14">
        <f>data!AG79</f>
        <v>202601.62141105224</v>
      </c>
      <c r="F159" s="14">
        <f>data!AH79</f>
        <v>0</v>
      </c>
      <c r="G159" s="14">
        <f>data!AI79</f>
        <v>102584.63497339105</v>
      </c>
      <c r="H159" s="14">
        <f>data!AJ79</f>
        <v>28891.138913474504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250</v>
      </c>
      <c r="C160" s="26">
        <f>data!AE80</f>
        <v>0.99289106463968746</v>
      </c>
      <c r="D160" s="26">
        <f>data!AF80</f>
        <v>2.3449167775385673</v>
      </c>
      <c r="E160" s="26">
        <f>data!AG80</f>
        <v>74.388958533186056</v>
      </c>
      <c r="F160" s="26">
        <f>data!AH80</f>
        <v>0</v>
      </c>
      <c r="G160" s="26">
        <f>data!AI80</f>
        <v>37.665859256353031</v>
      </c>
      <c r="H160" s="26">
        <f>data!AJ80</f>
        <v>10.60791971773298</v>
      </c>
      <c r="I160" s="26">
        <f>data!AK80</f>
        <v>0</v>
      </c>
    </row>
    <row r="161" spans="1:9" ht="20.149999999999999" customHeight="1" x14ac:dyDescent="0.35">
      <c r="A161" s="4" t="s">
        <v>1171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1204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PeaceHealth Southwest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1173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1205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1206</v>
      </c>
      <c r="F167" s="18" t="s">
        <v>182</v>
      </c>
      <c r="G167" s="18" t="s">
        <v>121</v>
      </c>
      <c r="H167" s="88" t="s">
        <v>1207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1177</v>
      </c>
      <c r="C168" s="15" t="s">
        <v>225</v>
      </c>
      <c r="D168" s="15" t="s">
        <v>225</v>
      </c>
      <c r="E168" s="15" t="s">
        <v>217</v>
      </c>
      <c r="F168" s="15" t="s">
        <v>226</v>
      </c>
      <c r="G168" s="15" t="s">
        <v>227</v>
      </c>
      <c r="H168" s="15" t="s">
        <v>228</v>
      </c>
      <c r="I168" s="15" t="s">
        <v>227</v>
      </c>
    </row>
    <row r="169" spans="1:9" ht="20.149999999999999" customHeight="1" x14ac:dyDescent="0.35">
      <c r="A169" s="23">
        <v>4</v>
      </c>
      <c r="B169" s="14" t="s">
        <v>231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27490</v>
      </c>
      <c r="G169" s="14">
        <f>data!AP59</f>
        <v>124811</v>
      </c>
      <c r="H169" s="14">
        <f>data!AQ59</f>
        <v>0</v>
      </c>
      <c r="I169" s="14">
        <f>data!AR59</f>
        <v>104897</v>
      </c>
    </row>
    <row r="170" spans="1:9" ht="20.149999999999999" customHeight="1" x14ac:dyDescent="0.35">
      <c r="A170" s="23">
        <v>5</v>
      </c>
      <c r="B170" s="14" t="s">
        <v>232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11.19987352386674</v>
      </c>
      <c r="G170" s="26">
        <f>data!AP60</f>
        <v>159.99588890791134</v>
      </c>
      <c r="H170" s="26">
        <f>data!AQ60</f>
        <v>0</v>
      </c>
      <c r="I170" s="26">
        <f>data!AR60</f>
        <v>167.22243976606106</v>
      </c>
    </row>
    <row r="171" spans="1:9" ht="20.149999999999999" customHeight="1" x14ac:dyDescent="0.35">
      <c r="A171" s="23">
        <v>6</v>
      </c>
      <c r="B171" s="14" t="s">
        <v>233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1219184.52</v>
      </c>
      <c r="G171" s="14">
        <f>data!AP61</f>
        <v>18829195.920000002</v>
      </c>
      <c r="H171" s="14">
        <f>data!AQ61</f>
        <v>0</v>
      </c>
      <c r="I171" s="14">
        <f>data!AR61</f>
        <v>16966811.079999998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332660</v>
      </c>
      <c r="G172" s="14">
        <f>data!AP62</f>
        <v>5490489.4400000004</v>
      </c>
      <c r="H172" s="14">
        <f>data!AQ62</f>
        <v>0</v>
      </c>
      <c r="I172" s="14">
        <f>data!AR62</f>
        <v>4418814.38</v>
      </c>
    </row>
    <row r="173" spans="1:9" ht="20.149999999999999" customHeight="1" x14ac:dyDescent="0.35">
      <c r="A173" s="23">
        <v>8</v>
      </c>
      <c r="B173" s="14" t="s">
        <v>234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997643.84</v>
      </c>
      <c r="H173" s="14">
        <f>data!AQ63</f>
        <v>0</v>
      </c>
      <c r="I173" s="14">
        <f>data!AR63</f>
        <v>207147.02</v>
      </c>
    </row>
    <row r="174" spans="1:9" ht="20.149999999999999" customHeight="1" x14ac:dyDescent="0.35">
      <c r="A174" s="23">
        <v>9</v>
      </c>
      <c r="B174" s="14" t="s">
        <v>235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119255.41</v>
      </c>
      <c r="G174" s="14">
        <f>data!AP64</f>
        <v>3472670.17</v>
      </c>
      <c r="H174" s="14">
        <f>data!AQ64</f>
        <v>0</v>
      </c>
      <c r="I174" s="14">
        <f>data!AR64</f>
        <v>1349695.95</v>
      </c>
    </row>
    <row r="175" spans="1:9" ht="20.149999999999999" customHeight="1" x14ac:dyDescent="0.35">
      <c r="A175" s="23">
        <v>10</v>
      </c>
      <c r="B175" s="14" t="s">
        <v>442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22460.14</v>
      </c>
      <c r="H175" s="14">
        <f>data!AQ65</f>
        <v>0</v>
      </c>
      <c r="I175" s="14">
        <f>data!AR65</f>
        <v>2291.19</v>
      </c>
    </row>
    <row r="176" spans="1:9" ht="20.149999999999999" customHeight="1" x14ac:dyDescent="0.35">
      <c r="A176" s="23">
        <v>11</v>
      </c>
      <c r="B176" s="14" t="s">
        <v>443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2059.87</v>
      </c>
      <c r="G176" s="14">
        <f>data!AP66</f>
        <v>544475.66999999993</v>
      </c>
      <c r="H176" s="14">
        <f>data!AQ66</f>
        <v>0</v>
      </c>
      <c r="I176" s="14">
        <f>data!AR66</f>
        <v>1186827.8299999998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112514.96</v>
      </c>
      <c r="G177" s="14">
        <f>data!AP67</f>
        <v>172567.77</v>
      </c>
      <c r="H177" s="14">
        <f>data!AQ67</f>
        <v>0</v>
      </c>
      <c r="I177" s="14">
        <f>data!AR67</f>
        <v>8403.24</v>
      </c>
    </row>
    <row r="178" spans="1:9" ht="20.149999999999999" customHeight="1" x14ac:dyDescent="0.35">
      <c r="A178" s="23">
        <v>13</v>
      </c>
      <c r="B178" s="14" t="s">
        <v>472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2514965.9700000002</v>
      </c>
      <c r="H178" s="14">
        <f>data!AQ68</f>
        <v>0</v>
      </c>
      <c r="I178" s="14">
        <f>data!AR68</f>
        <v>512010.06</v>
      </c>
    </row>
    <row r="179" spans="1:9" ht="20.149999999999999" customHeight="1" x14ac:dyDescent="0.35">
      <c r="A179" s="23">
        <v>14</v>
      </c>
      <c r="B179" s="14" t="s">
        <v>239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332.02</v>
      </c>
      <c r="G179" s="14">
        <f>data!AP69</f>
        <v>37124.099999999991</v>
      </c>
      <c r="H179" s="14">
        <f>data!AQ69</f>
        <v>0</v>
      </c>
      <c r="I179" s="14">
        <f>data!AR69</f>
        <v>598576.76</v>
      </c>
    </row>
    <row r="180" spans="1:9" ht="20.149999999999999" customHeight="1" x14ac:dyDescent="0.35">
      <c r="A180" s="23">
        <v>15</v>
      </c>
      <c r="B180" s="14" t="s">
        <v>240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-846622.59</v>
      </c>
      <c r="H180" s="14">
        <f>-data!AQ70</f>
        <v>0</v>
      </c>
      <c r="I180" s="14">
        <f>-data!AR70</f>
        <v>-60525.54</v>
      </c>
    </row>
    <row r="181" spans="1:9" ht="20.149999999999999" customHeight="1" x14ac:dyDescent="0.35">
      <c r="A181" s="23">
        <v>16</v>
      </c>
      <c r="B181" s="48" t="s">
        <v>1178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1786006.78</v>
      </c>
      <c r="G181" s="14">
        <f>data!AP71</f>
        <v>31234970.430000007</v>
      </c>
      <c r="H181" s="14">
        <f>data!AQ71</f>
        <v>0</v>
      </c>
      <c r="I181" s="14">
        <f>data!AR71</f>
        <v>25190051.969999995</v>
      </c>
    </row>
    <row r="182" spans="1:9" ht="20.149999999999999" customHeight="1" x14ac:dyDescent="0.35">
      <c r="A182" s="23">
        <v>17</v>
      </c>
      <c r="B182" s="14" t="s">
        <v>242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1179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1323514.18</v>
      </c>
      <c r="G183" s="48">
        <f>+data!M707</f>
        <v>7945506.5999999996</v>
      </c>
      <c r="H183" s="48">
        <f>+data!M708</f>
        <v>0</v>
      </c>
      <c r="I183" s="48">
        <f>+data!M709</f>
        <v>7154953.0999999996</v>
      </c>
    </row>
    <row r="184" spans="1:9" ht="20.149999999999999" customHeight="1" x14ac:dyDescent="0.35">
      <c r="A184" s="23">
        <v>19</v>
      </c>
      <c r="B184" s="48" t="s">
        <v>1180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1951121</v>
      </c>
      <c r="G184" s="14">
        <f>data!AP73</f>
        <v>147944</v>
      </c>
      <c r="H184" s="14">
        <f>data!AQ73</f>
        <v>0</v>
      </c>
      <c r="I184" s="14">
        <f>data!AR73</f>
        <v>832</v>
      </c>
    </row>
    <row r="185" spans="1:9" ht="20.149999999999999" customHeight="1" x14ac:dyDescent="0.35">
      <c r="A185" s="23">
        <v>20</v>
      </c>
      <c r="B185" s="48" t="s">
        <v>1181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4121955</v>
      </c>
      <c r="G185" s="14">
        <f>data!AP74</f>
        <v>87371016.269999996</v>
      </c>
      <c r="H185" s="14">
        <f>data!AQ74</f>
        <v>0</v>
      </c>
      <c r="I185" s="14">
        <f>data!AR74</f>
        <v>58696365.390000001</v>
      </c>
    </row>
    <row r="186" spans="1:9" ht="20.149999999999999" customHeight="1" x14ac:dyDescent="0.35">
      <c r="A186" s="23">
        <v>21</v>
      </c>
      <c r="B186" s="48" t="s">
        <v>1182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6073076</v>
      </c>
      <c r="G186" s="14">
        <f>data!AP75</f>
        <v>87518960.269999996</v>
      </c>
      <c r="H186" s="14">
        <f>data!AQ75</f>
        <v>0</v>
      </c>
      <c r="I186" s="14">
        <f>data!AR75</f>
        <v>58697197.390000001</v>
      </c>
    </row>
    <row r="187" spans="1:9" ht="20.149999999999999" customHeight="1" x14ac:dyDescent="0.35">
      <c r="A187" s="23" t="s">
        <v>1183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1184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4661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1185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1186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1895.8315897730658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1187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24676.308167759449</v>
      </c>
      <c r="G191" s="14">
        <f>data!AP79</f>
        <v>44083.285851902467</v>
      </c>
      <c r="H191" s="14">
        <f>data!AQ79</f>
        <v>0</v>
      </c>
      <c r="I191" s="14">
        <f>data!AR79</f>
        <v>199899.35114789099</v>
      </c>
    </row>
    <row r="192" spans="1:9" ht="20.149999999999999" customHeight="1" x14ac:dyDescent="0.35">
      <c r="A192" s="23">
        <v>26</v>
      </c>
      <c r="B192" s="14" t="s">
        <v>250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9.0603661128619226</v>
      </c>
      <c r="G192" s="26">
        <f>data!AP80</f>
        <v>16.185999403185768</v>
      </c>
      <c r="H192" s="26">
        <f>data!AQ80</f>
        <v>0</v>
      </c>
      <c r="I192" s="26">
        <f>data!AR80</f>
        <v>73.396769679258171</v>
      </c>
    </row>
    <row r="193" spans="1:9" ht="20.149999999999999" customHeight="1" x14ac:dyDescent="0.35">
      <c r="A193" s="4" t="s">
        <v>1171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1208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PeaceHealth Southwest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1173</v>
      </c>
      <c r="C198" s="25"/>
      <c r="D198" s="18" t="s">
        <v>130</v>
      </c>
      <c r="E198" s="18" t="s">
        <v>131</v>
      </c>
      <c r="F198" s="18" t="s">
        <v>132</v>
      </c>
      <c r="G198" s="18" t="s">
        <v>1209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1210</v>
      </c>
      <c r="E199" s="18" t="s">
        <v>1211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1177</v>
      </c>
      <c r="C200" s="15" t="s">
        <v>225</v>
      </c>
      <c r="D200" s="15" t="s">
        <v>1210</v>
      </c>
      <c r="E200" s="15" t="s">
        <v>227</v>
      </c>
      <c r="F200" s="212"/>
      <c r="G200" s="212"/>
      <c r="H200" s="212"/>
      <c r="I200" s="15" t="s">
        <v>229</v>
      </c>
    </row>
    <row r="201" spans="1:9" ht="20.149999999999999" customHeight="1" x14ac:dyDescent="0.35">
      <c r="A201" s="23">
        <v>4</v>
      </c>
      <c r="B201" s="14" t="s">
        <v>231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275976</v>
      </c>
    </row>
    <row r="202" spans="1:9" ht="20.149999999999999" customHeight="1" x14ac:dyDescent="0.35">
      <c r="A202" s="23">
        <v>5</v>
      </c>
      <c r="B202" s="14" t="s">
        <v>232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4.4991823896344032</v>
      </c>
      <c r="G202" s="26">
        <f>data!AW60</f>
        <v>0</v>
      </c>
      <c r="H202" s="26">
        <f>data!AX60</f>
        <v>0</v>
      </c>
      <c r="I202" s="26">
        <f>data!AY60</f>
        <v>77.798124044629574</v>
      </c>
    </row>
    <row r="203" spans="1:9" ht="20.149999999999999" customHeight="1" x14ac:dyDescent="0.35">
      <c r="A203" s="23">
        <v>6</v>
      </c>
      <c r="B203" s="14" t="s">
        <v>233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413067.11</v>
      </c>
      <c r="G203" s="14">
        <f>data!AW61</f>
        <v>0</v>
      </c>
      <c r="H203" s="14">
        <f>data!AX61</f>
        <v>0</v>
      </c>
      <c r="I203" s="14">
        <f>data!AY61</f>
        <v>3762322.75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126940.1</v>
      </c>
      <c r="G204" s="14">
        <f>data!AW62</f>
        <v>0</v>
      </c>
      <c r="H204" s="14">
        <f>data!AX62</f>
        <v>0</v>
      </c>
      <c r="I204" s="14">
        <f>data!AY62</f>
        <v>1272908.1599999999</v>
      </c>
    </row>
    <row r="205" spans="1:9" ht="20.149999999999999" customHeight="1" x14ac:dyDescent="0.35">
      <c r="A205" s="23">
        <v>8</v>
      </c>
      <c r="B205" s="14" t="s">
        <v>234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235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25247.439999999999</v>
      </c>
      <c r="G206" s="14">
        <f>data!AW64</f>
        <v>0</v>
      </c>
      <c r="H206" s="14">
        <f>data!AX64</f>
        <v>0</v>
      </c>
      <c r="I206" s="14">
        <f>data!AY64</f>
        <v>138732.51</v>
      </c>
    </row>
    <row r="207" spans="1:9" ht="20.149999999999999" customHeight="1" x14ac:dyDescent="0.35">
      <c r="A207" s="23">
        <v>10</v>
      </c>
      <c r="B207" s="14" t="s">
        <v>442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443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21.28</v>
      </c>
      <c r="G208" s="14">
        <f>data!AW66</f>
        <v>0</v>
      </c>
      <c r="H208" s="14">
        <f>data!AX66</f>
        <v>0</v>
      </c>
      <c r="I208" s="14">
        <f>data!AY66</f>
        <v>1443677.92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19603.82</v>
      </c>
      <c r="G209" s="14">
        <f>data!AW67</f>
        <v>0</v>
      </c>
      <c r="H209" s="14">
        <f>data!AX67</f>
        <v>0</v>
      </c>
      <c r="I209" s="14">
        <f>data!AY67</f>
        <v>463674.63</v>
      </c>
    </row>
    <row r="210" spans="1:9" ht="20.149999999999999" customHeight="1" x14ac:dyDescent="0.35">
      <c r="A210" s="23">
        <v>13</v>
      </c>
      <c r="B210" s="14" t="s">
        <v>472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239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4014.33</v>
      </c>
      <c r="G211" s="14">
        <f>data!AW69</f>
        <v>0</v>
      </c>
      <c r="H211" s="14">
        <f>data!AX69</f>
        <v>0</v>
      </c>
      <c r="I211" s="14">
        <f>data!AY69</f>
        <v>2276.63</v>
      </c>
    </row>
    <row r="212" spans="1:9" ht="20.149999999999999" customHeight="1" x14ac:dyDescent="0.35">
      <c r="A212" s="23">
        <v>15</v>
      </c>
      <c r="B212" s="14" t="s">
        <v>240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-5273.06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1178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583621.01999999979</v>
      </c>
      <c r="G213" s="14">
        <f>data!AW71</f>
        <v>0</v>
      </c>
      <c r="H213" s="14">
        <f>data!AX71</f>
        <v>0</v>
      </c>
      <c r="I213" s="14">
        <f>data!AY71</f>
        <v>7083592.5999999996</v>
      </c>
    </row>
    <row r="214" spans="1:9" ht="20.149999999999999" customHeight="1" x14ac:dyDescent="0.35">
      <c r="A214" s="23">
        <v>17</v>
      </c>
      <c r="B214" s="14" t="s">
        <v>242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1179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309903.09999999998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1180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1596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1181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3413291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1182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3414887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1183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1184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573</v>
      </c>
      <c r="G220" s="14">
        <f>data!AW76</f>
        <v>0</v>
      </c>
      <c r="H220" s="14">
        <f>data!AX76</f>
        <v>0</v>
      </c>
      <c r="I220" s="85">
        <f>data!AY76</f>
        <v>19713.599999999999</v>
      </c>
    </row>
    <row r="221" spans="1:9" ht="20.149999999999999" customHeight="1" x14ac:dyDescent="0.35">
      <c r="A221" s="23">
        <v>23</v>
      </c>
      <c r="B221" s="14" t="s">
        <v>1185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890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1186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233.06404225272829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1187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3337.6730706524722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250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1.2254888283759517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1171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1212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PeaceHealth Southwest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1173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1213</v>
      </c>
      <c r="F231" s="18" t="s">
        <v>1214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1177</v>
      </c>
      <c r="C232" s="15" t="s">
        <v>1215</v>
      </c>
      <c r="D232" s="15" t="s">
        <v>1216</v>
      </c>
      <c r="E232" s="212"/>
      <c r="F232" s="212"/>
      <c r="G232" s="212"/>
      <c r="H232" s="15" t="s">
        <v>230</v>
      </c>
      <c r="I232" s="212"/>
    </row>
    <row r="233" spans="1:9" ht="20.149999999999999" customHeight="1" x14ac:dyDescent="0.35">
      <c r="A233" s="23">
        <v>4</v>
      </c>
      <c r="B233" s="14" t="s">
        <v>231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846278</v>
      </c>
      <c r="I233" s="212"/>
    </row>
    <row r="234" spans="1:9" ht="20.149999999999999" customHeight="1" x14ac:dyDescent="0.35">
      <c r="A234" s="23">
        <v>5</v>
      </c>
      <c r="B234" s="14" t="s">
        <v>232</v>
      </c>
      <c r="C234" s="26">
        <f>data!AZ60</f>
        <v>0</v>
      </c>
      <c r="D234" s="26">
        <f>data!BA60</f>
        <v>0</v>
      </c>
      <c r="E234" s="26">
        <f>data!BB60</f>
        <v>54.54933332046442</v>
      </c>
      <c r="F234" s="26">
        <f>data!BC60</f>
        <v>0</v>
      </c>
      <c r="G234" s="26">
        <f>data!BD60</f>
        <v>0</v>
      </c>
      <c r="H234" s="26">
        <f>data!BE60</f>
        <v>58.378813424820237</v>
      </c>
      <c r="I234" s="26">
        <f>data!BF60</f>
        <v>91.329815880349145</v>
      </c>
    </row>
    <row r="235" spans="1:9" ht="20.149999999999999" customHeight="1" x14ac:dyDescent="0.35">
      <c r="A235" s="23">
        <v>6</v>
      </c>
      <c r="B235" s="14" t="s">
        <v>233</v>
      </c>
      <c r="C235" s="14">
        <f>data!AZ61</f>
        <v>0</v>
      </c>
      <c r="D235" s="14">
        <f>data!BA61</f>
        <v>0</v>
      </c>
      <c r="E235" s="14">
        <f>data!BB61</f>
        <v>6046461.9800000004</v>
      </c>
      <c r="F235" s="14">
        <f>data!BC61</f>
        <v>0</v>
      </c>
      <c r="G235" s="14">
        <f>data!BD61</f>
        <v>0</v>
      </c>
      <c r="H235" s="14">
        <f>data!BE61</f>
        <v>4082035.37</v>
      </c>
      <c r="I235" s="14">
        <f>data!BF61</f>
        <v>3861729.01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1495034.63</v>
      </c>
      <c r="F236" s="14">
        <f>data!BC62</f>
        <v>0</v>
      </c>
      <c r="G236" s="14">
        <f>data!BD62</f>
        <v>0</v>
      </c>
      <c r="H236" s="14">
        <f>data!BE62</f>
        <v>1055917.42</v>
      </c>
      <c r="I236" s="14">
        <f>data!BF62</f>
        <v>1527388.84</v>
      </c>
    </row>
    <row r="237" spans="1:9" ht="20.149999999999999" customHeight="1" x14ac:dyDescent="0.35">
      <c r="A237" s="23">
        <v>8</v>
      </c>
      <c r="B237" s="14" t="s">
        <v>234</v>
      </c>
      <c r="C237" s="14">
        <f>data!AZ63</f>
        <v>0</v>
      </c>
      <c r="D237" s="14">
        <f>data!BA63</f>
        <v>0</v>
      </c>
      <c r="E237" s="14">
        <f>data!BB63</f>
        <v>5000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235</v>
      </c>
      <c r="C238" s="14">
        <f>data!AZ64</f>
        <v>0</v>
      </c>
      <c r="D238" s="14">
        <f>data!BA64</f>
        <v>0</v>
      </c>
      <c r="E238" s="14">
        <f>data!BB64</f>
        <v>25965.33</v>
      </c>
      <c r="F238" s="14">
        <f>data!BC64</f>
        <v>0</v>
      </c>
      <c r="G238" s="14">
        <f>data!BD64</f>
        <v>0</v>
      </c>
      <c r="H238" s="14">
        <f>data!BE64</f>
        <v>1039266.22</v>
      </c>
      <c r="I238" s="14">
        <f>data!BF64</f>
        <v>758530.5</v>
      </c>
    </row>
    <row r="239" spans="1:9" ht="20.149999999999999" customHeight="1" x14ac:dyDescent="0.35">
      <c r="A239" s="23">
        <v>10</v>
      </c>
      <c r="B239" s="14" t="s">
        <v>442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2599773.1800000002</v>
      </c>
      <c r="I239" s="14">
        <f>data!BF65</f>
        <v>1005989.25</v>
      </c>
    </row>
    <row r="240" spans="1:9" ht="20.149999999999999" customHeight="1" x14ac:dyDescent="0.35">
      <c r="A240" s="23">
        <v>11</v>
      </c>
      <c r="B240" s="14" t="s">
        <v>443</v>
      </c>
      <c r="C240" s="14">
        <f>data!AZ66</f>
        <v>0</v>
      </c>
      <c r="D240" s="14">
        <f>data!BA66</f>
        <v>0</v>
      </c>
      <c r="E240" s="14">
        <f>data!BB66</f>
        <v>635997.81000000006</v>
      </c>
      <c r="F240" s="14">
        <f>data!BC66</f>
        <v>0</v>
      </c>
      <c r="G240" s="14">
        <f>data!BD66</f>
        <v>0</v>
      </c>
      <c r="H240" s="14">
        <f>data!BE66</f>
        <v>10266875.77</v>
      </c>
      <c r="I240" s="14">
        <f>data!BF66</f>
        <v>2163036.6199999996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1021.09</v>
      </c>
      <c r="F241" s="14">
        <f>data!BC67</f>
        <v>0</v>
      </c>
      <c r="G241" s="14">
        <f>data!BD67</f>
        <v>148104.28</v>
      </c>
      <c r="H241" s="14">
        <f>data!BE67</f>
        <v>6562272.2800000003</v>
      </c>
      <c r="I241" s="14">
        <f>data!BF67</f>
        <v>653566.36</v>
      </c>
    </row>
    <row r="242" spans="1:9" ht="20.149999999999999" customHeight="1" x14ac:dyDescent="0.35">
      <c r="A242" s="23">
        <v>13</v>
      </c>
      <c r="B242" s="14" t="s">
        <v>472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2267751.46</v>
      </c>
      <c r="I242" s="14">
        <f>data!BF68</f>
        <v>3292.24</v>
      </c>
    </row>
    <row r="243" spans="1:9" ht="20.149999999999999" customHeight="1" x14ac:dyDescent="0.35">
      <c r="A243" s="23">
        <v>14</v>
      </c>
      <c r="B243" s="14" t="s">
        <v>239</v>
      </c>
      <c r="C243" s="14">
        <f>data!AZ69</f>
        <v>0</v>
      </c>
      <c r="D243" s="14">
        <f>data!BA69</f>
        <v>0</v>
      </c>
      <c r="E243" s="14">
        <f>data!BB69</f>
        <v>10253.16</v>
      </c>
      <c r="F243" s="14">
        <f>data!BC69</f>
        <v>0</v>
      </c>
      <c r="G243" s="14">
        <f>data!BD69</f>
        <v>0</v>
      </c>
      <c r="H243" s="14">
        <f>data!BE69</f>
        <v>18877.580000000016</v>
      </c>
      <c r="I243" s="14">
        <f>data!BF69</f>
        <v>1455.44</v>
      </c>
    </row>
    <row r="244" spans="1:9" ht="20.149999999999999" customHeight="1" x14ac:dyDescent="0.35">
      <c r="A244" s="23">
        <v>15</v>
      </c>
      <c r="B244" s="14" t="s">
        <v>240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-583269.53</v>
      </c>
      <c r="I244" s="14">
        <f>-data!BF70</f>
        <v>-8791.6</v>
      </c>
    </row>
    <row r="245" spans="1:9" ht="20.149999999999999" customHeight="1" x14ac:dyDescent="0.35">
      <c r="A245" s="23">
        <v>16</v>
      </c>
      <c r="B245" s="48" t="s">
        <v>1178</v>
      </c>
      <c r="C245" s="14">
        <f>data!AZ71</f>
        <v>0</v>
      </c>
      <c r="D245" s="14">
        <f>data!BA71</f>
        <v>0</v>
      </c>
      <c r="E245" s="14">
        <f>data!BB71</f>
        <v>8219734</v>
      </c>
      <c r="F245" s="14">
        <f>data!BC71</f>
        <v>0</v>
      </c>
      <c r="G245" s="14">
        <f>data!BD71</f>
        <v>148104.28</v>
      </c>
      <c r="H245" s="14">
        <f>data!BE71</f>
        <v>27309499.75</v>
      </c>
      <c r="I245" s="14">
        <f>data!BF71</f>
        <v>9966196.6599999983</v>
      </c>
    </row>
    <row r="246" spans="1:9" ht="20.149999999999999" customHeight="1" x14ac:dyDescent="0.35">
      <c r="A246" s="23">
        <v>17</v>
      </c>
      <c r="B246" s="14" t="s">
        <v>242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1179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1180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1181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1182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1183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1184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7706.59</v>
      </c>
      <c r="H252" s="85">
        <f>data!BE76</f>
        <v>314021.37367647077</v>
      </c>
      <c r="I252" s="85">
        <f>data!BF76</f>
        <v>21631.66</v>
      </c>
    </row>
    <row r="253" spans="1:9" ht="20.149999999999999" customHeight="1" x14ac:dyDescent="0.35">
      <c r="A253" s="23">
        <v>23</v>
      </c>
      <c r="B253" s="14" t="s">
        <v>1185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1186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1187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250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1171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1217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PeaceHealth Southwest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1173</v>
      </c>
      <c r="C262" s="18" t="s">
        <v>1218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1219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1220</v>
      </c>
    </row>
    <row r="264" spans="1:9" ht="20.149999999999999" customHeight="1" x14ac:dyDescent="0.35">
      <c r="A264" s="23">
        <v>3</v>
      </c>
      <c r="B264" s="14" t="s">
        <v>1177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231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232</v>
      </c>
      <c r="C266" s="26">
        <f>data!BG60</f>
        <v>8.1657567958712125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233</v>
      </c>
      <c r="C267" s="14">
        <f>data!BG61</f>
        <v>362909.01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185452.4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234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235</v>
      </c>
      <c r="C270" s="14">
        <f>data!BG64</f>
        <v>918.3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442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443</v>
      </c>
      <c r="C272" s="14">
        <f>data!BG66</f>
        <v>56.63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61555.69</v>
      </c>
      <c r="D273" s="14">
        <f>data!BH67</f>
        <v>58452.32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90408.38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472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239</v>
      </c>
      <c r="C275" s="14">
        <f>data!BG69</f>
        <v>110.75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240</v>
      </c>
      <c r="C276" s="14">
        <f>-data!BG70</f>
        <v>-270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1178</v>
      </c>
      <c r="C277" s="14">
        <f>data!BG71</f>
        <v>610732.78</v>
      </c>
      <c r="D277" s="14">
        <f>data!BH71</f>
        <v>58452.32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90408.38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242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1179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1180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1181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1182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1183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1184</v>
      </c>
      <c r="C284" s="85">
        <f>data!BG76</f>
        <v>2789.85</v>
      </c>
      <c r="D284" s="85">
        <f>data!BH76</f>
        <v>3041.56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4704.3900000000003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1185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1186</v>
      </c>
      <c r="C286" s="213" t="str">
        <f>IF(data!BG78&gt;0,data!BG78,"")</f>
        <v>x</v>
      </c>
      <c r="D286" s="85">
        <f>data!BH78</f>
        <v>1237.1348487857038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1913.4801915066539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1187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250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1171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1221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PeaceHealth Southwest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1173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1222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1177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231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232</v>
      </c>
      <c r="C298" s="26">
        <f>data!BN60</f>
        <v>10.985281665376705</v>
      </c>
      <c r="D298" s="26">
        <f>data!BO60</f>
        <v>6.6047371279321636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4.6759444135804085</v>
      </c>
      <c r="I298" s="26">
        <f>data!BT60</f>
        <v>9.1599811416420014</v>
      </c>
    </row>
    <row r="299" spans="1:9" ht="20.149999999999999" customHeight="1" x14ac:dyDescent="0.35">
      <c r="A299" s="23">
        <v>6</v>
      </c>
      <c r="B299" s="14" t="s">
        <v>233</v>
      </c>
      <c r="C299" s="14">
        <f>data!BN61</f>
        <v>4304821.76</v>
      </c>
      <c r="D299" s="14">
        <f>data!BO61</f>
        <v>448982.24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250838.38</v>
      </c>
      <c r="I299" s="14">
        <f>data!BT61</f>
        <v>823593.14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569761.65</v>
      </c>
      <c r="D300" s="14">
        <f>data!BO62</f>
        <v>168616.88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99843.53</v>
      </c>
      <c r="I300" s="14">
        <f>data!BT62</f>
        <v>258584.52</v>
      </c>
    </row>
    <row r="301" spans="1:9" ht="20.149999999999999" customHeight="1" x14ac:dyDescent="0.35">
      <c r="A301" s="23">
        <v>8</v>
      </c>
      <c r="B301" s="14" t="s">
        <v>234</v>
      </c>
      <c r="C301" s="14">
        <f>data!BN63</f>
        <v>198000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235</v>
      </c>
      <c r="C302" s="14">
        <f>data!BN64</f>
        <v>18377.080000000002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20438.97</v>
      </c>
      <c r="I302" s="14">
        <f>data!BT64</f>
        <v>3140.38</v>
      </c>
    </row>
    <row r="303" spans="1:9" ht="20.149999999999999" customHeight="1" x14ac:dyDescent="0.35">
      <c r="A303" s="23">
        <v>10</v>
      </c>
      <c r="B303" s="14" t="s">
        <v>442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443</v>
      </c>
      <c r="C304" s="14">
        <f>data!BN66</f>
        <v>74033159.950000003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3400.21</v>
      </c>
      <c r="I304" s="14">
        <f>data!BT66</f>
        <v>398.76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19201878.800000001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55289.06</v>
      </c>
      <c r="H305" s="14">
        <f>data!BS67</f>
        <v>34835.69</v>
      </c>
      <c r="I305" s="14">
        <f>data!BT67</f>
        <v>26486.46</v>
      </c>
    </row>
    <row r="306" spans="1:9" ht="20.149999999999999" customHeight="1" x14ac:dyDescent="0.35">
      <c r="A306" s="23">
        <v>13</v>
      </c>
      <c r="B306" s="14" t="s">
        <v>472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239</v>
      </c>
      <c r="C307" s="14">
        <f>data!BN69</f>
        <v>89946.160000000018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60103.33</v>
      </c>
      <c r="I307" s="14">
        <f>data!BT69</f>
        <v>30975.52</v>
      </c>
    </row>
    <row r="308" spans="1:9" ht="20.149999999999999" customHeight="1" x14ac:dyDescent="0.35">
      <c r="A308" s="23">
        <v>15</v>
      </c>
      <c r="B308" s="14" t="s">
        <v>240</v>
      </c>
      <c r="C308" s="14">
        <f>-data!BN70</f>
        <v>-145105.48000000001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-130915.75</v>
      </c>
      <c r="I308" s="14">
        <f>-data!BT70</f>
        <v>-26739.96</v>
      </c>
    </row>
    <row r="309" spans="1:9" ht="20.149999999999999" customHeight="1" x14ac:dyDescent="0.35">
      <c r="A309" s="23">
        <v>16</v>
      </c>
      <c r="B309" s="48" t="s">
        <v>1178</v>
      </c>
      <c r="C309" s="14">
        <f>data!BN71</f>
        <v>98270839.919999987</v>
      </c>
      <c r="D309" s="14">
        <f>data!BO71</f>
        <v>617599.12</v>
      </c>
      <c r="E309" s="14">
        <f>data!BP71</f>
        <v>0</v>
      </c>
      <c r="F309" s="14">
        <f>data!BQ71</f>
        <v>0</v>
      </c>
      <c r="G309" s="14">
        <f>data!BR71</f>
        <v>55289.06</v>
      </c>
      <c r="H309" s="14">
        <f>data!BS71</f>
        <v>338544.36000000004</v>
      </c>
      <c r="I309" s="14">
        <f>data!BT71</f>
        <v>1116438.8199999998</v>
      </c>
    </row>
    <row r="310" spans="1:9" ht="20.149999999999999" customHeight="1" x14ac:dyDescent="0.35">
      <c r="A310" s="23">
        <v>17</v>
      </c>
      <c r="B310" s="14" t="s">
        <v>242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1179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1180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1181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1182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1183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1184</v>
      </c>
      <c r="C316" s="85">
        <f>data!BN76</f>
        <v>10256.76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2876.96</v>
      </c>
      <c r="H316" s="85">
        <f>data!BS76</f>
        <v>1689.14</v>
      </c>
      <c r="I316" s="85">
        <f>data!BT76</f>
        <v>1378.22</v>
      </c>
    </row>
    <row r="317" spans="1:9" ht="20.149999999999999" customHeight="1" x14ac:dyDescent="0.35">
      <c r="A317" s="23">
        <v>23</v>
      </c>
      <c r="B317" s="14" t="s">
        <v>1185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1186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687.04676497517187</v>
      </c>
      <c r="I318" s="85">
        <f>data!BT78</f>
        <v>560.58206686484334</v>
      </c>
    </row>
    <row r="319" spans="1:9" ht="20.149999999999999" customHeight="1" x14ac:dyDescent="0.35">
      <c r="A319" s="23">
        <v>25</v>
      </c>
      <c r="B319" s="14" t="s">
        <v>1187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250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1171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1223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PeaceHealth Southwest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1173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1222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1177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231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232</v>
      </c>
      <c r="C330" s="26">
        <f>data!BU60</f>
        <v>0</v>
      </c>
      <c r="D330" s="26">
        <f>data!BV60</f>
        <v>0</v>
      </c>
      <c r="E330" s="26">
        <f>data!BW60</f>
        <v>5.9685157070213366</v>
      </c>
      <c r="F330" s="26">
        <f>data!BX60</f>
        <v>59.725332582575874</v>
      </c>
      <c r="G330" s="26">
        <f>data!BY60</f>
        <v>18.232236691964289</v>
      </c>
      <c r="H330" s="26">
        <f>data!BZ60</f>
        <v>27.748768605861684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233</v>
      </c>
      <c r="C331" s="86">
        <f>data!BU61</f>
        <v>0</v>
      </c>
      <c r="D331" s="86">
        <f>data!BV61</f>
        <v>0</v>
      </c>
      <c r="E331" s="86">
        <f>data!BW61</f>
        <v>641570.9</v>
      </c>
      <c r="F331" s="86">
        <f>data!BX61</f>
        <v>4957392.58</v>
      </c>
      <c r="G331" s="86">
        <f>data!BY61</f>
        <v>2276462.52</v>
      </c>
      <c r="H331" s="86">
        <f>data!BZ61</f>
        <v>3609793.03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175260.98</v>
      </c>
      <c r="F332" s="86">
        <f>data!BX62</f>
        <v>1258162.8999999999</v>
      </c>
      <c r="G332" s="86">
        <f>data!BY62</f>
        <v>669331.75</v>
      </c>
      <c r="H332" s="86">
        <f>data!BZ62</f>
        <v>1017717.76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234</v>
      </c>
      <c r="C333" s="86">
        <f>data!BU63</f>
        <v>0</v>
      </c>
      <c r="D333" s="86">
        <f>data!BV63</f>
        <v>0</v>
      </c>
      <c r="E333" s="86">
        <f>data!BW63</f>
        <v>97584</v>
      </c>
      <c r="F333" s="86">
        <f>data!BX63</f>
        <v>105504.13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235</v>
      </c>
      <c r="C334" s="86">
        <f>data!BU64</f>
        <v>0</v>
      </c>
      <c r="D334" s="86">
        <f>data!BV64</f>
        <v>0</v>
      </c>
      <c r="E334" s="86">
        <f>data!BW64</f>
        <v>342580.78</v>
      </c>
      <c r="F334" s="86">
        <f>data!BX64</f>
        <v>1585230.6</v>
      </c>
      <c r="G334" s="86">
        <f>data!BY64</f>
        <v>6677.18</v>
      </c>
      <c r="H334" s="86">
        <f>data!BZ64</f>
        <v>3615.6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442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443</v>
      </c>
      <c r="C336" s="86">
        <f>data!BU66</f>
        <v>0</v>
      </c>
      <c r="D336" s="86">
        <f>data!BV66</f>
        <v>51993.07</v>
      </c>
      <c r="E336" s="86">
        <f>data!BW66</f>
        <v>3272.7900000000009</v>
      </c>
      <c r="F336" s="86">
        <f>data!BX66</f>
        <v>1297796.58</v>
      </c>
      <c r="G336" s="86">
        <f>data!BY66</f>
        <v>9555.67</v>
      </c>
      <c r="H336" s="86">
        <f>data!BZ66</f>
        <v>4.72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31951.25</v>
      </c>
      <c r="D337" s="86">
        <f>data!BV67</f>
        <v>150147.72</v>
      </c>
      <c r="E337" s="86">
        <f>data!BW67</f>
        <v>33315.449999999997</v>
      </c>
      <c r="F337" s="86">
        <f>data!BX67</f>
        <v>39458.639999999999</v>
      </c>
      <c r="G337" s="86">
        <f>data!BY67</f>
        <v>680437.86</v>
      </c>
      <c r="H337" s="86">
        <f>data!BZ67</f>
        <v>1044.98</v>
      </c>
      <c r="I337" s="86">
        <f>data!CA67</f>
        <v>187938.9</v>
      </c>
    </row>
    <row r="338" spans="1:9" ht="20.149999999999999" customHeight="1" x14ac:dyDescent="0.35">
      <c r="A338" s="23">
        <v>13</v>
      </c>
      <c r="B338" s="14" t="s">
        <v>472</v>
      </c>
      <c r="C338" s="86">
        <f>data!BU68</f>
        <v>0</v>
      </c>
      <c r="D338" s="86">
        <f>data!BV68</f>
        <v>0</v>
      </c>
      <c r="E338" s="86">
        <f>data!BW68</f>
        <v>49405.26</v>
      </c>
      <c r="F338" s="86">
        <f>data!BX68</f>
        <v>111159.77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239</v>
      </c>
      <c r="C339" s="86">
        <f>data!BU69</f>
        <v>0</v>
      </c>
      <c r="D339" s="86">
        <f>data!BV69</f>
        <v>0</v>
      </c>
      <c r="E339" s="86">
        <f>data!BW69</f>
        <v>9391.24</v>
      </c>
      <c r="F339" s="86">
        <f>data!BX69</f>
        <v>29266.1</v>
      </c>
      <c r="G339" s="86">
        <f>data!BY69</f>
        <v>35962</v>
      </c>
      <c r="H339" s="86">
        <f>data!BZ69</f>
        <v>499.46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240</v>
      </c>
      <c r="C340" s="14">
        <f>-data!BU70</f>
        <v>0</v>
      </c>
      <c r="D340" s="14">
        <f>-data!BV70</f>
        <v>0</v>
      </c>
      <c r="E340" s="14">
        <f>-data!BW70</f>
        <v>-2000</v>
      </c>
      <c r="F340" s="14">
        <f>-data!BX70</f>
        <v>-691980.80000000005</v>
      </c>
      <c r="G340" s="14">
        <f>-data!BY70</f>
        <v>-15470.96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1178</v>
      </c>
      <c r="C341" s="14">
        <f>data!BU71</f>
        <v>31951.25</v>
      </c>
      <c r="D341" s="14">
        <f>data!BV71</f>
        <v>202140.79</v>
      </c>
      <c r="E341" s="14">
        <f>data!BW71</f>
        <v>1350381.4000000001</v>
      </c>
      <c r="F341" s="14">
        <f>data!BX71</f>
        <v>8691990.5</v>
      </c>
      <c r="G341" s="14">
        <f>data!BY71</f>
        <v>3662956.02</v>
      </c>
      <c r="H341" s="14">
        <f>data!BZ71</f>
        <v>4632675.55</v>
      </c>
      <c r="I341" s="14">
        <f>data!CA71</f>
        <v>187938.9</v>
      </c>
    </row>
    <row r="342" spans="1:9" ht="20.149999999999999" customHeight="1" x14ac:dyDescent="0.35">
      <c r="A342" s="23">
        <v>17</v>
      </c>
      <c r="B342" s="14" t="s">
        <v>242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1179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1180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1181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1182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1183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1184</v>
      </c>
      <c r="C348" s="85">
        <f>data!BU76</f>
        <v>1662.58</v>
      </c>
      <c r="D348" s="85">
        <f>data!BV76</f>
        <v>7812.92</v>
      </c>
      <c r="E348" s="85">
        <f>data!BW76</f>
        <v>1711.53</v>
      </c>
      <c r="F348" s="85">
        <f>data!BX76</f>
        <v>1145.67</v>
      </c>
      <c r="G348" s="85">
        <f>data!BY76</f>
        <v>4458.5</v>
      </c>
      <c r="H348" s="85">
        <f>data!BZ76</f>
        <v>0</v>
      </c>
      <c r="I348" s="85">
        <f>data!CA76</f>
        <v>9779.3799999999992</v>
      </c>
    </row>
    <row r="349" spans="1:9" ht="20.149999999999999" customHeight="1" x14ac:dyDescent="0.35">
      <c r="A349" s="23">
        <v>23</v>
      </c>
      <c r="B349" s="14" t="s">
        <v>1185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1186</v>
      </c>
      <c r="C350" s="85">
        <f>data!BU78</f>
        <v>676.2436568386405</v>
      </c>
      <c r="D350" s="85">
        <f>data!BV78</f>
        <v>3177.8546544453511</v>
      </c>
      <c r="E350" s="85">
        <f>data!BW78</f>
        <v>696.15375259478549</v>
      </c>
      <c r="F350" s="85">
        <f>data!BX78</f>
        <v>465.99385914080847</v>
      </c>
      <c r="G350" s="85">
        <f>data!BY78</f>
        <v>1813.4660251025989</v>
      </c>
      <c r="H350" s="85">
        <f>data!BZ78</f>
        <v>0</v>
      </c>
      <c r="I350" s="85">
        <f>data!CA78</f>
        <v>3977.6995349484919</v>
      </c>
    </row>
    <row r="351" spans="1:9" ht="20.149999999999999" customHeight="1" x14ac:dyDescent="0.35">
      <c r="A351" s="23">
        <v>25</v>
      </c>
      <c r="B351" s="14" t="s">
        <v>1187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250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1171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1224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PeaceHealth Southwest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1173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1225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1177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231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232</v>
      </c>
      <c r="C362" s="26">
        <f>data!CB60</f>
        <v>0</v>
      </c>
      <c r="D362" s="26">
        <f>data!CC60</f>
        <v>40.89734045247782</v>
      </c>
      <c r="E362" s="217"/>
      <c r="F362" s="211"/>
      <c r="G362" s="211"/>
      <c r="H362" s="211"/>
      <c r="I362" s="87">
        <f>data!CE60</f>
        <v>2828.4252905813751</v>
      </c>
    </row>
    <row r="363" spans="1:9" ht="20.149999999999999" customHeight="1" x14ac:dyDescent="0.35">
      <c r="A363" s="23">
        <v>6</v>
      </c>
      <c r="B363" s="14" t="s">
        <v>233</v>
      </c>
      <c r="C363" s="86">
        <f>data!CB61</f>
        <v>0</v>
      </c>
      <c r="D363" s="86">
        <f>data!CC61</f>
        <v>3530557.3600000003</v>
      </c>
      <c r="E363" s="218"/>
      <c r="F363" s="219"/>
      <c r="G363" s="219"/>
      <c r="H363" s="219"/>
      <c r="I363" s="86">
        <f>data!CE61</f>
        <v>299446086.4199999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521045.02</v>
      </c>
      <c r="E364" s="218"/>
      <c r="F364" s="219"/>
      <c r="G364" s="219"/>
      <c r="H364" s="219"/>
      <c r="I364" s="86">
        <f>data!CE62</f>
        <v>75344336.720000014</v>
      </c>
    </row>
    <row r="365" spans="1:9" ht="20.149999999999999" customHeight="1" x14ac:dyDescent="0.35">
      <c r="A365" s="23">
        <v>8</v>
      </c>
      <c r="B365" s="14" t="s">
        <v>234</v>
      </c>
      <c r="C365" s="86">
        <f>data!CB63</f>
        <v>0</v>
      </c>
      <c r="D365" s="86">
        <f>data!CC63</f>
        <v>813543.37</v>
      </c>
      <c r="E365" s="218"/>
      <c r="F365" s="219"/>
      <c r="G365" s="219"/>
      <c r="H365" s="219"/>
      <c r="I365" s="86">
        <f>data!CE63</f>
        <v>19485156.510000002</v>
      </c>
    </row>
    <row r="366" spans="1:9" ht="20.149999999999999" customHeight="1" x14ac:dyDescent="0.35">
      <c r="A366" s="23">
        <v>9</v>
      </c>
      <c r="B366" s="14" t="s">
        <v>235</v>
      </c>
      <c r="C366" s="86">
        <f>data!CB64</f>
        <v>0</v>
      </c>
      <c r="D366" s="86">
        <f>data!CC64</f>
        <v>267331.28000000003</v>
      </c>
      <c r="E366" s="218"/>
      <c r="F366" s="219"/>
      <c r="G366" s="219"/>
      <c r="H366" s="219"/>
      <c r="I366" s="86">
        <f>data!CE64</f>
        <v>125221163.44999999</v>
      </c>
    </row>
    <row r="367" spans="1:9" ht="20.149999999999999" customHeight="1" x14ac:dyDescent="0.35">
      <c r="A367" s="23">
        <v>10</v>
      </c>
      <c r="B367" s="14" t="s">
        <v>442</v>
      </c>
      <c r="C367" s="86">
        <f>data!CB65</f>
        <v>0</v>
      </c>
      <c r="D367" s="86">
        <f>data!CC65</f>
        <v>100</v>
      </c>
      <c r="E367" s="218"/>
      <c r="F367" s="219"/>
      <c r="G367" s="219"/>
      <c r="H367" s="219"/>
      <c r="I367" s="86">
        <f>data!CE65</f>
        <v>3674909.62</v>
      </c>
    </row>
    <row r="368" spans="1:9" ht="20.149999999999999" customHeight="1" x14ac:dyDescent="0.35">
      <c r="A368" s="23">
        <v>11</v>
      </c>
      <c r="B368" s="14" t="s">
        <v>443</v>
      </c>
      <c r="C368" s="86">
        <f>data!CB66</f>
        <v>0</v>
      </c>
      <c r="D368" s="86">
        <f>data!CC66</f>
        <v>18291683.800000001</v>
      </c>
      <c r="E368" s="218"/>
      <c r="F368" s="219"/>
      <c r="G368" s="219"/>
      <c r="H368" s="219"/>
      <c r="I368" s="86">
        <f>data!CE66</f>
        <v>125563336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3279684.33</v>
      </c>
      <c r="E369" s="218"/>
      <c r="F369" s="219"/>
      <c r="G369" s="219"/>
      <c r="H369" s="219"/>
      <c r="I369" s="86">
        <f>data!CE67</f>
        <v>47913398.329999998</v>
      </c>
    </row>
    <row r="370" spans="1:9" ht="20.149999999999999" customHeight="1" x14ac:dyDescent="0.35">
      <c r="A370" s="23">
        <v>13</v>
      </c>
      <c r="B370" s="14" t="s">
        <v>472</v>
      </c>
      <c r="C370" s="86">
        <f>data!CB68</f>
        <v>0</v>
      </c>
      <c r="D370" s="86">
        <f>data!CC68</f>
        <v>270575.03999999998</v>
      </c>
      <c r="E370" s="218"/>
      <c r="F370" s="219"/>
      <c r="G370" s="219"/>
      <c r="H370" s="219"/>
      <c r="I370" s="86">
        <f>data!CE68</f>
        <v>13631374.419999998</v>
      </c>
    </row>
    <row r="371" spans="1:9" ht="20.149999999999999" customHeight="1" x14ac:dyDescent="0.35">
      <c r="A371" s="23">
        <v>14</v>
      </c>
      <c r="B371" s="14" t="s">
        <v>239</v>
      </c>
      <c r="C371" s="86">
        <f>data!CB69</f>
        <v>40000</v>
      </c>
      <c r="D371" s="86">
        <f>data!CC69</f>
        <v>92637.13</v>
      </c>
      <c r="E371" s="86">
        <f>data!CD69</f>
        <v>26441417.919999998</v>
      </c>
      <c r="F371" s="219"/>
      <c r="G371" s="219"/>
      <c r="H371" s="219"/>
      <c r="I371" s="86">
        <f>data!CE69</f>
        <v>28268456.43</v>
      </c>
    </row>
    <row r="372" spans="1:9" ht="20.149999999999999" customHeight="1" x14ac:dyDescent="0.35">
      <c r="A372" s="23">
        <v>15</v>
      </c>
      <c r="B372" s="14" t="s">
        <v>240</v>
      </c>
      <c r="C372" s="14">
        <f>-data!CB70</f>
        <v>-12000</v>
      </c>
      <c r="D372" s="14">
        <f>-data!CC70</f>
        <v>-1359601.71</v>
      </c>
      <c r="E372" s="228">
        <f>data!CD70</f>
        <v>-1812617.93</v>
      </c>
      <c r="F372" s="220"/>
      <c r="G372" s="220"/>
      <c r="H372" s="220"/>
      <c r="I372" s="14">
        <f>-data!CE70</f>
        <v>-12077858.52</v>
      </c>
    </row>
    <row r="373" spans="1:9" ht="20.149999999999999" customHeight="1" x14ac:dyDescent="0.35">
      <c r="A373" s="23">
        <v>16</v>
      </c>
      <c r="B373" s="48" t="s">
        <v>1178</v>
      </c>
      <c r="C373" s="86">
        <f>data!CB71</f>
        <v>28000</v>
      </c>
      <c r="D373" s="86">
        <f>data!CC71</f>
        <v>25707555.620000001</v>
      </c>
      <c r="E373" s="86">
        <f>data!CD71</f>
        <v>28254035.849999998</v>
      </c>
      <c r="F373" s="219"/>
      <c r="G373" s="219"/>
      <c r="H373" s="219"/>
      <c r="I373" s="14">
        <f>data!CE71</f>
        <v>726470359.37999988</v>
      </c>
    </row>
    <row r="374" spans="1:9" ht="20.149999999999999" customHeight="1" x14ac:dyDescent="0.35">
      <c r="A374" s="23">
        <v>17</v>
      </c>
      <c r="B374" s="14" t="s">
        <v>242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1179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1180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1166096391.1000001</v>
      </c>
    </row>
    <row r="377" spans="1:9" ht="20.149999999999999" customHeight="1" x14ac:dyDescent="0.35">
      <c r="A377" s="23">
        <v>20</v>
      </c>
      <c r="B377" s="48" t="s">
        <v>1181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1173821863.6800001</v>
      </c>
    </row>
    <row r="378" spans="1:9" ht="20.149999999999999" customHeight="1" x14ac:dyDescent="0.35">
      <c r="A378" s="23">
        <v>21</v>
      </c>
      <c r="B378" s="48" t="s">
        <v>1182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2339918254.7799993</v>
      </c>
    </row>
    <row r="379" spans="1:9" ht="20.149999999999999" customHeight="1" x14ac:dyDescent="0.35">
      <c r="A379" s="23" t="s">
        <v>1183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1184</v>
      </c>
      <c r="C380" s="85">
        <f>data!CB76</f>
        <v>0</v>
      </c>
      <c r="D380" s="85">
        <f>data!CC76</f>
        <v>239.93</v>
      </c>
      <c r="E380" s="214"/>
      <c r="F380" s="211"/>
      <c r="G380" s="211"/>
      <c r="H380" s="211"/>
      <c r="I380" s="14">
        <f>data!CE76</f>
        <v>846278</v>
      </c>
    </row>
    <row r="381" spans="1:9" ht="20.149999999999999" customHeight="1" x14ac:dyDescent="0.35">
      <c r="A381" s="23">
        <v>23</v>
      </c>
      <c r="B381" s="14" t="s">
        <v>1185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275976</v>
      </c>
    </row>
    <row r="382" spans="1:9" ht="20.149999999999999" customHeight="1" x14ac:dyDescent="0.35">
      <c r="A382" s="23">
        <v>24</v>
      </c>
      <c r="B382" s="14" t="s">
        <v>1186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189966.01703112587</v>
      </c>
    </row>
    <row r="383" spans="1:9" ht="20.149999999999999" customHeight="1" x14ac:dyDescent="0.35">
      <c r="A383" s="23">
        <v>25</v>
      </c>
      <c r="B383" s="14" t="s">
        <v>1187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2325169</v>
      </c>
    </row>
    <row r="384" spans="1:9" ht="20.149999999999999" customHeight="1" x14ac:dyDescent="0.35">
      <c r="A384" s="23">
        <v>26</v>
      </c>
      <c r="B384" s="14" t="s">
        <v>250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853.72910206242841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2022-01-19T21:13:32Z</dcterms:modified>
</cp:coreProperties>
</file>