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1E9806C7-7EE4-4832-B140-672428A3DECC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  <sheet name="LawsonDrillInfo" sheetId="14" state="veryHidden" r:id="rId11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KeyFields" localSheetId="10">LawsonDrillInfo!$A$5:$C$6</definedName>
    <definedName name="MappedFields" localSheetId="10">LawsonDrillInfo!$D$5:$F$6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oductLine" localSheetId="10">LawsonDrillInfo!$B$2</definedName>
    <definedName name="SSType" localSheetId="10">LawsonDrillInfo!$D$3</definedName>
    <definedName name="Support" localSheetId="9">'Prior Year'!#REF!</definedName>
    <definedName name="Support">data!$A$720:$CD$722</definedName>
    <definedName name="SystemCode" localSheetId="10">LawsonDrillInfo!$B$3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B575" i="1" l="1"/>
  <c r="A493" i="1"/>
  <c r="A730" i="1"/>
  <c r="A726" i="1"/>
  <c r="A722" i="1"/>
  <c r="C115" i="8"/>
  <c r="CB730" i="1"/>
  <c r="C444" i="1"/>
  <c r="D367" i="1"/>
  <c r="C119" i="8" s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H233" i="9"/>
  <c r="H124" i="9"/>
  <c r="F203" i="9"/>
  <c r="I176" i="9"/>
  <c r="I178" i="9"/>
  <c r="I180" i="9"/>
  <c r="G84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C316" i="9"/>
  <c r="I220" i="9"/>
  <c r="E28" i="9"/>
  <c r="C139" i="9"/>
  <c r="C148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H240" i="9"/>
  <c r="G33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E16" i="9"/>
  <c r="C18" i="9"/>
  <c r="C16" i="9"/>
  <c r="E29" i="9"/>
  <c r="I64" i="9"/>
  <c r="E9" i="9"/>
  <c r="C138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E371" i="9"/>
  <c r="E10" i="9"/>
  <c r="F202" i="9"/>
  <c r="C11" i="9"/>
  <c r="C13" i="9"/>
  <c r="C14" i="9"/>
  <c r="I42" i="9"/>
  <c r="I202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O48" i="1" s="1"/>
  <c r="O62" i="1" s="1"/>
  <c r="CE65" i="1"/>
  <c r="C431" i="1" s="1"/>
  <c r="CE63" i="1"/>
  <c r="CE66" i="1"/>
  <c r="CE68" i="1"/>
  <c r="C434" i="1" s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E210" i="1"/>
  <c r="E211" i="1"/>
  <c r="E212" i="1"/>
  <c r="E213" i="1"/>
  <c r="E214" i="1"/>
  <c r="F29" i="6" s="1"/>
  <c r="E215" i="1"/>
  <c r="E216" i="1"/>
  <c r="D217" i="1"/>
  <c r="E32" i="6" s="1"/>
  <c r="C217" i="1"/>
  <c r="E196" i="1"/>
  <c r="E197" i="1"/>
  <c r="E198" i="1"/>
  <c r="E199" i="1"/>
  <c r="E200" i="1"/>
  <c r="E201" i="1"/>
  <c r="E202" i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I366" i="9" s="1"/>
  <c r="D368" i="9"/>
  <c r="I812" i="1"/>
  <c r="C276" i="9"/>
  <c r="CE70" i="1"/>
  <c r="C458" i="1" s="1"/>
  <c r="CE76" i="1"/>
  <c r="I380" i="9" s="1"/>
  <c r="P812" i="1"/>
  <c r="CE77" i="1"/>
  <c r="I20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4" i="6"/>
  <c r="CD71" i="1"/>
  <c r="R816" i="1"/>
  <c r="C615" i="1"/>
  <c r="V815" i="1"/>
  <c r="E372" i="9"/>
  <c r="C417" i="1" l="1"/>
  <c r="B440" i="1"/>
  <c r="AH48" i="1"/>
  <c r="AH62" i="1" s="1"/>
  <c r="E765" i="1" s="1"/>
  <c r="F27" i="6"/>
  <c r="U48" i="1"/>
  <c r="U62" i="1" s="1"/>
  <c r="G76" i="9" s="1"/>
  <c r="AF48" i="1"/>
  <c r="AF62" i="1" s="1"/>
  <c r="E763" i="1" s="1"/>
  <c r="AK48" i="1"/>
  <c r="AK62" i="1" s="1"/>
  <c r="E768" i="1" s="1"/>
  <c r="AV48" i="1"/>
  <c r="AV62" i="1" s="1"/>
  <c r="E779" i="1" s="1"/>
  <c r="D48" i="1"/>
  <c r="D62" i="1" s="1"/>
  <c r="D12" i="9" s="1"/>
  <c r="AX48" i="1"/>
  <c r="AX62" i="1" s="1"/>
  <c r="H204" i="9" s="1"/>
  <c r="L48" i="1"/>
  <c r="L62" i="1" s="1"/>
  <c r="E743" i="1" s="1"/>
  <c r="BL48" i="1"/>
  <c r="BL62" i="1" s="1"/>
  <c r="E795" i="1" s="1"/>
  <c r="AA48" i="1"/>
  <c r="AA62" i="1" s="1"/>
  <c r="F108" i="9" s="1"/>
  <c r="AE48" i="1"/>
  <c r="AE62" i="1" s="1"/>
  <c r="E762" i="1" s="1"/>
  <c r="BN48" i="1"/>
  <c r="BN62" i="1" s="1"/>
  <c r="E797" i="1" s="1"/>
  <c r="AI48" i="1"/>
  <c r="AI62" i="1" s="1"/>
  <c r="E766" i="1" s="1"/>
  <c r="BS48" i="1"/>
  <c r="BS62" i="1" s="1"/>
  <c r="E802" i="1" s="1"/>
  <c r="CA48" i="1"/>
  <c r="CA62" i="1" s="1"/>
  <c r="I332" i="9" s="1"/>
  <c r="Q48" i="1"/>
  <c r="Q62" i="1" s="1"/>
  <c r="C76" i="9" s="1"/>
  <c r="F48" i="1"/>
  <c r="F62" i="1" s="1"/>
  <c r="F12" i="9" s="1"/>
  <c r="AG48" i="1"/>
  <c r="AG62" i="1" s="1"/>
  <c r="E140" i="9" s="1"/>
  <c r="J48" i="1"/>
  <c r="J62" i="1" s="1"/>
  <c r="C44" i="9" s="1"/>
  <c r="AJ48" i="1"/>
  <c r="AJ62" i="1" s="1"/>
  <c r="E767" i="1" s="1"/>
  <c r="AZ48" i="1"/>
  <c r="AZ62" i="1" s="1"/>
  <c r="E783" i="1" s="1"/>
  <c r="BP48" i="1"/>
  <c r="BP62" i="1" s="1"/>
  <c r="E799" i="1" s="1"/>
  <c r="AY48" i="1"/>
  <c r="AY62" i="1" s="1"/>
  <c r="E782" i="1" s="1"/>
  <c r="AO48" i="1"/>
  <c r="AO62" i="1" s="1"/>
  <c r="E772" i="1" s="1"/>
  <c r="BA48" i="1"/>
  <c r="BA62" i="1" s="1"/>
  <c r="D236" i="9" s="1"/>
  <c r="AU48" i="1"/>
  <c r="AU62" i="1" s="1"/>
  <c r="E204" i="9" s="1"/>
  <c r="X48" i="1"/>
  <c r="X62" i="1" s="1"/>
  <c r="E755" i="1" s="1"/>
  <c r="N48" i="1"/>
  <c r="N62" i="1" s="1"/>
  <c r="G44" i="9" s="1"/>
  <c r="AL48" i="1"/>
  <c r="AL62" i="1" s="1"/>
  <c r="C172" i="9" s="1"/>
  <c r="BB48" i="1"/>
  <c r="BB62" i="1" s="1"/>
  <c r="E236" i="9" s="1"/>
  <c r="BR48" i="1"/>
  <c r="BR62" i="1" s="1"/>
  <c r="E801" i="1" s="1"/>
  <c r="C48" i="1"/>
  <c r="C62" i="1" s="1"/>
  <c r="E734" i="1" s="1"/>
  <c r="BG48" i="1"/>
  <c r="BG62" i="1" s="1"/>
  <c r="C268" i="9" s="1"/>
  <c r="AW48" i="1"/>
  <c r="AW62" i="1" s="1"/>
  <c r="E780" i="1" s="1"/>
  <c r="BQ48" i="1"/>
  <c r="BQ62" i="1" s="1"/>
  <c r="F300" i="9" s="1"/>
  <c r="G48" i="1"/>
  <c r="G62" i="1" s="1"/>
  <c r="G12" i="9" s="1"/>
  <c r="AB48" i="1"/>
  <c r="AB62" i="1" s="1"/>
  <c r="G108" i="9" s="1"/>
  <c r="R48" i="1"/>
  <c r="R62" i="1" s="1"/>
  <c r="D76" i="9" s="1"/>
  <c r="BD48" i="1"/>
  <c r="BD62" i="1" s="1"/>
  <c r="G236" i="9" s="1"/>
  <c r="BT48" i="1"/>
  <c r="BT62" i="1" s="1"/>
  <c r="E803" i="1" s="1"/>
  <c r="BO48" i="1"/>
  <c r="BO62" i="1" s="1"/>
  <c r="D300" i="9" s="1"/>
  <c r="BE48" i="1"/>
  <c r="BE62" i="1" s="1"/>
  <c r="H236" i="9" s="1"/>
  <c r="V48" i="1"/>
  <c r="V62" i="1" s="1"/>
  <c r="E753" i="1" s="1"/>
  <c r="BF48" i="1"/>
  <c r="BF62" i="1" s="1"/>
  <c r="E789" i="1" s="1"/>
  <c r="BV48" i="1"/>
  <c r="BV62" i="1" s="1"/>
  <c r="D332" i="9" s="1"/>
  <c r="BW48" i="1"/>
  <c r="BW62" i="1" s="1"/>
  <c r="E332" i="9" s="1"/>
  <c r="BM48" i="1"/>
  <c r="BM62" i="1" s="1"/>
  <c r="E796" i="1" s="1"/>
  <c r="AP48" i="1"/>
  <c r="AP62" i="1" s="1"/>
  <c r="G172" i="9" s="1"/>
  <c r="Z48" i="1"/>
  <c r="Z62" i="1" s="1"/>
  <c r="E757" i="1" s="1"/>
  <c r="AR48" i="1"/>
  <c r="AR62" i="1" s="1"/>
  <c r="E775" i="1" s="1"/>
  <c r="BH48" i="1"/>
  <c r="BH62" i="1" s="1"/>
  <c r="E791" i="1" s="1"/>
  <c r="BX48" i="1"/>
  <c r="BX62" i="1" s="1"/>
  <c r="F332" i="9" s="1"/>
  <c r="CC48" i="1"/>
  <c r="CC62" i="1" s="1"/>
  <c r="E812" i="1" s="1"/>
  <c r="BU48" i="1"/>
  <c r="BU62" i="1" s="1"/>
  <c r="C332" i="9" s="1"/>
  <c r="BI48" i="1"/>
  <c r="BI62" i="1" s="1"/>
  <c r="E268" i="9" s="1"/>
  <c r="AN48" i="1"/>
  <c r="AN62" i="1" s="1"/>
  <c r="E172" i="9" s="1"/>
  <c r="AD48" i="1"/>
  <c r="AD62" i="1" s="1"/>
  <c r="I108" i="9" s="1"/>
  <c r="AT48" i="1"/>
  <c r="AT62" i="1" s="1"/>
  <c r="D204" i="9" s="1"/>
  <c r="BJ48" i="1"/>
  <c r="BJ62" i="1" s="1"/>
  <c r="E793" i="1" s="1"/>
  <c r="BY48" i="1"/>
  <c r="BY62" i="1" s="1"/>
  <c r="G332" i="9" s="1"/>
  <c r="K48" i="1"/>
  <c r="K62" i="1" s="1"/>
  <c r="E742" i="1" s="1"/>
  <c r="I48" i="1"/>
  <c r="I62" i="1" s="1"/>
  <c r="E740" i="1" s="1"/>
  <c r="E48" i="1"/>
  <c r="E62" i="1" s="1"/>
  <c r="E12" i="9" s="1"/>
  <c r="C469" i="1"/>
  <c r="B10" i="4"/>
  <c r="M816" i="1"/>
  <c r="I372" i="9"/>
  <c r="F12" i="6"/>
  <c r="G816" i="1"/>
  <c r="C430" i="1"/>
  <c r="I370" i="9"/>
  <c r="F15" i="6"/>
  <c r="F30" i="6"/>
  <c r="F28" i="6"/>
  <c r="F26" i="6"/>
  <c r="F25" i="6"/>
  <c r="F8" i="6"/>
  <c r="C474" i="1"/>
  <c r="C472" i="1"/>
  <c r="C473" i="1"/>
  <c r="D330" i="1"/>
  <c r="C86" i="8" s="1"/>
  <c r="G10" i="4"/>
  <c r="C27" i="5"/>
  <c r="I381" i="9"/>
  <c r="Q816" i="1"/>
  <c r="B782" i="1"/>
  <c r="CF77" i="1"/>
  <c r="E544" i="1"/>
  <c r="G612" i="1"/>
  <c r="P816" i="1"/>
  <c r="C33" i="8"/>
  <c r="B476" i="1"/>
  <c r="B445" i="1"/>
  <c r="K816" i="1"/>
  <c r="F10" i="4"/>
  <c r="F815" i="1"/>
  <c r="B441" i="1"/>
  <c r="D368" i="1"/>
  <c r="C120" i="8" s="1"/>
  <c r="C448" i="1"/>
  <c r="C112" i="8"/>
  <c r="D815" i="1"/>
  <c r="F612" i="1"/>
  <c r="D268" i="9"/>
  <c r="D816" i="1"/>
  <c r="AS48" i="1"/>
  <c r="AS62" i="1" s="1"/>
  <c r="W48" i="1"/>
  <c r="W62" i="1" s="1"/>
  <c r="I76" i="9" s="1"/>
  <c r="E373" i="9"/>
  <c r="C575" i="1"/>
  <c r="H140" i="9"/>
  <c r="C14" i="5"/>
  <c r="D428" i="1"/>
  <c r="D612" i="1"/>
  <c r="CF76" i="1"/>
  <c r="H52" i="1" s="1"/>
  <c r="H67" i="1" s="1"/>
  <c r="D436" i="1"/>
  <c r="C28" i="4"/>
  <c r="C421" i="1"/>
  <c r="C470" i="1"/>
  <c r="F9" i="6"/>
  <c r="I382" i="9"/>
  <c r="I612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F816" i="1"/>
  <c r="I365" i="9"/>
  <c r="C815" i="1"/>
  <c r="H815" i="1"/>
  <c r="C415" i="1"/>
  <c r="C10" i="4"/>
  <c r="I371" i="9"/>
  <c r="C440" i="1"/>
  <c r="L816" i="1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I815" i="1"/>
  <c r="G815" i="1"/>
  <c r="P815" i="1"/>
  <c r="Q815" i="1"/>
  <c r="R815" i="1"/>
  <c r="S815" i="1"/>
  <c r="G28" i="4"/>
  <c r="E745" i="1"/>
  <c r="H44" i="9"/>
  <c r="B446" i="1"/>
  <c r="D242" i="1"/>
  <c r="C418" i="1"/>
  <c r="D438" i="1"/>
  <c r="F14" i="6"/>
  <c r="T815" i="1"/>
  <c r="C471" i="1"/>
  <c r="F10" i="6"/>
  <c r="E758" i="1"/>
  <c r="F7" i="6"/>
  <c r="E204" i="1"/>
  <c r="C468" i="1"/>
  <c r="I383" i="9"/>
  <c r="S816" i="1"/>
  <c r="D22" i="7"/>
  <c r="C40" i="5"/>
  <c r="C420" i="1"/>
  <c r="B28" i="4"/>
  <c r="E746" i="1"/>
  <c r="BD52" i="1"/>
  <c r="BD67" i="1" s="1"/>
  <c r="E217" i="1"/>
  <c r="I384" i="9"/>
  <c r="T816" i="1"/>
  <c r="L612" i="1"/>
  <c r="D464" i="1"/>
  <c r="K815" i="1"/>
  <c r="I367" i="9"/>
  <c r="H816" i="1"/>
  <c r="M815" i="1"/>
  <c r="D434" i="1"/>
  <c r="L815" i="1"/>
  <c r="D292" i="1"/>
  <c r="D52" i="1" l="1"/>
  <c r="D67" i="1" s="1"/>
  <c r="E804" i="1"/>
  <c r="I268" i="9"/>
  <c r="E781" i="1"/>
  <c r="D71" i="1"/>
  <c r="C497" i="1" s="1"/>
  <c r="G497" i="1" s="1"/>
  <c r="C236" i="9"/>
  <c r="E759" i="1"/>
  <c r="F140" i="9"/>
  <c r="E773" i="1"/>
  <c r="D339" i="1"/>
  <c r="C102" i="8" s="1"/>
  <c r="AA52" i="1"/>
  <c r="AA67" i="1" s="1"/>
  <c r="AA71" i="1" s="1"/>
  <c r="C520" i="1" s="1"/>
  <c r="G520" i="1" s="1"/>
  <c r="BX52" i="1"/>
  <c r="BX67" i="1" s="1"/>
  <c r="BX71" i="1" s="1"/>
  <c r="E735" i="1"/>
  <c r="E764" i="1"/>
  <c r="I140" i="9"/>
  <c r="E807" i="1"/>
  <c r="E752" i="1"/>
  <c r="E785" i="1"/>
  <c r="H300" i="9"/>
  <c r="E805" i="1"/>
  <c r="D44" i="9"/>
  <c r="G300" i="9"/>
  <c r="E736" i="1"/>
  <c r="D364" i="9"/>
  <c r="G140" i="9"/>
  <c r="E769" i="1"/>
  <c r="E810" i="1"/>
  <c r="E787" i="1"/>
  <c r="BD71" i="1"/>
  <c r="C624" i="1" s="1"/>
  <c r="F204" i="9"/>
  <c r="I204" i="9"/>
  <c r="CB52" i="1"/>
  <c r="CB67" i="1" s="1"/>
  <c r="C369" i="9" s="1"/>
  <c r="BM52" i="1"/>
  <c r="BM67" i="1" s="1"/>
  <c r="BM71" i="1" s="1"/>
  <c r="C638" i="1" s="1"/>
  <c r="AK52" i="1"/>
  <c r="AK67" i="1" s="1"/>
  <c r="AK71" i="1" s="1"/>
  <c r="C702" i="1" s="1"/>
  <c r="BR52" i="1"/>
  <c r="BR67" i="1" s="1"/>
  <c r="BR71" i="1" s="1"/>
  <c r="G309" i="9" s="1"/>
  <c r="M52" i="1"/>
  <c r="M67" i="1" s="1"/>
  <c r="M71" i="1" s="1"/>
  <c r="C506" i="1" s="1"/>
  <c r="G506" i="1" s="1"/>
  <c r="F52" i="1"/>
  <c r="F67" i="1" s="1"/>
  <c r="F17" i="9" s="1"/>
  <c r="G52" i="1"/>
  <c r="G67" i="1" s="1"/>
  <c r="G71" i="1" s="1"/>
  <c r="BN52" i="1"/>
  <c r="BN67" i="1" s="1"/>
  <c r="BN71" i="1" s="1"/>
  <c r="BQ52" i="1"/>
  <c r="BQ67" i="1" s="1"/>
  <c r="BQ71" i="1" s="1"/>
  <c r="AY52" i="1"/>
  <c r="AY67" i="1" s="1"/>
  <c r="AY71" i="1" s="1"/>
  <c r="C544" i="1" s="1"/>
  <c r="G544" i="1" s="1"/>
  <c r="AX52" i="1"/>
  <c r="AX67" i="1" s="1"/>
  <c r="AX71" i="1" s="1"/>
  <c r="C543" i="1" s="1"/>
  <c r="T52" i="1"/>
  <c r="T67" i="1" s="1"/>
  <c r="F81" i="9" s="1"/>
  <c r="BF52" i="1"/>
  <c r="BF67" i="1" s="1"/>
  <c r="I241" i="9" s="1"/>
  <c r="BV52" i="1"/>
  <c r="BV67" i="1" s="1"/>
  <c r="BV71" i="1" s="1"/>
  <c r="C642" i="1" s="1"/>
  <c r="BY52" i="1"/>
  <c r="BY67" i="1" s="1"/>
  <c r="BY71" i="1" s="1"/>
  <c r="C570" i="1" s="1"/>
  <c r="AH52" i="1"/>
  <c r="AH67" i="1" s="1"/>
  <c r="F145" i="9" s="1"/>
  <c r="BE52" i="1"/>
  <c r="BE67" i="1" s="1"/>
  <c r="BE71" i="1" s="1"/>
  <c r="C614" i="1" s="1"/>
  <c r="AW52" i="1"/>
  <c r="AW67" i="1" s="1"/>
  <c r="AW71" i="1" s="1"/>
  <c r="G213" i="9" s="1"/>
  <c r="AM52" i="1"/>
  <c r="AM67" i="1" s="1"/>
  <c r="J770" i="1" s="1"/>
  <c r="H268" i="9"/>
  <c r="E108" i="9"/>
  <c r="E737" i="1"/>
  <c r="E748" i="1"/>
  <c r="H76" i="9"/>
  <c r="F268" i="9"/>
  <c r="D140" i="9"/>
  <c r="E44" i="9"/>
  <c r="C140" i="9"/>
  <c r="BF71" i="1"/>
  <c r="C551" i="1" s="1"/>
  <c r="C300" i="9"/>
  <c r="E738" i="1"/>
  <c r="C108" i="9"/>
  <c r="E808" i="1"/>
  <c r="E741" i="1"/>
  <c r="E800" i="1"/>
  <c r="I236" i="9"/>
  <c r="F172" i="9"/>
  <c r="E771" i="1"/>
  <c r="E761" i="1"/>
  <c r="E798" i="1"/>
  <c r="E784" i="1"/>
  <c r="E778" i="1"/>
  <c r="I172" i="9"/>
  <c r="E792" i="1"/>
  <c r="E790" i="1"/>
  <c r="E300" i="9"/>
  <c r="I300" i="9"/>
  <c r="C12" i="9"/>
  <c r="E788" i="1"/>
  <c r="H172" i="9"/>
  <c r="E749" i="1"/>
  <c r="G204" i="9"/>
  <c r="I12" i="9"/>
  <c r="E806" i="1"/>
  <c r="E777" i="1"/>
  <c r="E754" i="1"/>
  <c r="B564" i="1"/>
  <c r="B570" i="1"/>
  <c r="B518" i="1"/>
  <c r="B565" i="1"/>
  <c r="B504" i="1"/>
  <c r="B569" i="1"/>
  <c r="B521" i="1"/>
  <c r="B515" i="1"/>
  <c r="B568" i="1"/>
  <c r="B528" i="1"/>
  <c r="F528" i="1" s="1"/>
  <c r="B537" i="1"/>
  <c r="B501" i="1"/>
  <c r="B567" i="1"/>
  <c r="B531" i="1"/>
  <c r="B552" i="1"/>
  <c r="B556" i="1"/>
  <c r="B560" i="1"/>
  <c r="B529" i="1"/>
  <c r="B516" i="1"/>
  <c r="F516" i="1" s="1"/>
  <c r="E811" i="1"/>
  <c r="P52" i="1"/>
  <c r="P67" i="1" s="1"/>
  <c r="I49" i="9" s="1"/>
  <c r="V52" i="1"/>
  <c r="V67" i="1" s="1"/>
  <c r="J753" i="1" s="1"/>
  <c r="J52" i="1"/>
  <c r="J67" i="1" s="1"/>
  <c r="C49" i="9" s="1"/>
  <c r="AF52" i="1"/>
  <c r="AF67" i="1" s="1"/>
  <c r="AF71" i="1" s="1"/>
  <c r="C697" i="1" s="1"/>
  <c r="AJ52" i="1"/>
  <c r="AJ67" i="1" s="1"/>
  <c r="AJ71" i="1" s="1"/>
  <c r="H149" i="9" s="1"/>
  <c r="BP52" i="1"/>
  <c r="BP67" i="1" s="1"/>
  <c r="J799" i="1" s="1"/>
  <c r="AN52" i="1"/>
  <c r="AN67" i="1" s="1"/>
  <c r="J771" i="1" s="1"/>
  <c r="AG52" i="1"/>
  <c r="AG67" i="1" s="1"/>
  <c r="E145" i="9" s="1"/>
  <c r="BO52" i="1"/>
  <c r="BO67" i="1" s="1"/>
  <c r="BO71" i="1" s="1"/>
  <c r="D309" i="9" s="1"/>
  <c r="BT52" i="1"/>
  <c r="BT67" i="1" s="1"/>
  <c r="AB52" i="1"/>
  <c r="AB67" i="1" s="1"/>
  <c r="B559" i="1"/>
  <c r="B571" i="1"/>
  <c r="F44" i="9"/>
  <c r="D373" i="1"/>
  <c r="C126" i="8" s="1"/>
  <c r="CE62" i="1"/>
  <c r="E816" i="1" s="1"/>
  <c r="H71" i="1"/>
  <c r="C501" i="1" s="1"/>
  <c r="G501" i="1" s="1"/>
  <c r="E756" i="1"/>
  <c r="D108" i="9"/>
  <c r="CE48" i="1"/>
  <c r="C204" i="9"/>
  <c r="E776" i="1"/>
  <c r="B558" i="1"/>
  <c r="B547" i="1"/>
  <c r="B519" i="1"/>
  <c r="B499" i="1"/>
  <c r="F499" i="1" s="1"/>
  <c r="B522" i="1"/>
  <c r="B526" i="1"/>
  <c r="B538" i="1"/>
  <c r="B532" i="1"/>
  <c r="F532" i="1" s="1"/>
  <c r="B520" i="1"/>
  <c r="B497" i="1"/>
  <c r="H497" i="1" s="1"/>
  <c r="B562" i="1"/>
  <c r="B554" i="1"/>
  <c r="B539" i="1"/>
  <c r="B503" i="1"/>
  <c r="B511" i="1"/>
  <c r="B542" i="1"/>
  <c r="B563" i="1"/>
  <c r="B573" i="1"/>
  <c r="B561" i="1"/>
  <c r="B513" i="1"/>
  <c r="B512" i="1"/>
  <c r="B545" i="1"/>
  <c r="B507" i="1"/>
  <c r="B540" i="1"/>
  <c r="F540" i="1" s="1"/>
  <c r="B508" i="1"/>
  <c r="B551" i="1"/>
  <c r="B510" i="1"/>
  <c r="B505" i="1"/>
  <c r="F505" i="1" s="1"/>
  <c r="B572" i="1"/>
  <c r="B500" i="1"/>
  <c r="B514" i="1"/>
  <c r="B557" i="1"/>
  <c r="B498" i="1"/>
  <c r="F498" i="1" s="1"/>
  <c r="B548" i="1"/>
  <c r="B566" i="1"/>
  <c r="B543" i="1"/>
  <c r="B541" i="1"/>
  <c r="B536" i="1"/>
  <c r="H536" i="1" s="1"/>
  <c r="B534" i="1"/>
  <c r="B530" i="1"/>
  <c r="B550" i="1"/>
  <c r="F550" i="1" s="1"/>
  <c r="B525" i="1"/>
  <c r="B527" i="1"/>
  <c r="B506" i="1"/>
  <c r="B544" i="1"/>
  <c r="B546" i="1"/>
  <c r="B517" i="1"/>
  <c r="B555" i="1"/>
  <c r="B523" i="1"/>
  <c r="B533" i="1"/>
  <c r="B524" i="1"/>
  <c r="B574" i="1"/>
  <c r="B553" i="1"/>
  <c r="B509" i="1"/>
  <c r="B549" i="1"/>
  <c r="F76" i="9"/>
  <c r="E751" i="1"/>
  <c r="H17" i="9"/>
  <c r="J739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E245" i="9" s="1"/>
  <c r="L52" i="1"/>
  <c r="L67" i="1" s="1"/>
  <c r="L71" i="1" s="1"/>
  <c r="C505" i="1" s="1"/>
  <c r="G505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C694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J807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G17" i="9"/>
  <c r="D27" i="7"/>
  <c r="B448" i="1"/>
  <c r="D21" i="9"/>
  <c r="D341" i="1"/>
  <c r="C481" i="1" s="1"/>
  <c r="C50" i="8"/>
  <c r="J805" i="1"/>
  <c r="J789" i="1"/>
  <c r="F32" i="6"/>
  <c r="C478" i="1"/>
  <c r="G337" i="9"/>
  <c r="C476" i="1"/>
  <c r="F16" i="6"/>
  <c r="D341" i="9"/>
  <c r="J735" i="1"/>
  <c r="D17" i="9"/>
  <c r="F113" i="9"/>
  <c r="J758" i="1"/>
  <c r="J744" i="1"/>
  <c r="J737" i="1"/>
  <c r="J787" i="1"/>
  <c r="G241" i="9"/>
  <c r="F49" i="9" l="1"/>
  <c r="P71" i="1"/>
  <c r="F71" i="1"/>
  <c r="F21" i="9" s="1"/>
  <c r="D337" i="9"/>
  <c r="G245" i="9"/>
  <c r="C549" i="1"/>
  <c r="C669" i="1"/>
  <c r="C567" i="1"/>
  <c r="CB71" i="1"/>
  <c r="C622" i="1" s="1"/>
  <c r="G341" i="9"/>
  <c r="C499" i="1"/>
  <c r="G499" i="1" s="1"/>
  <c r="J741" i="1"/>
  <c r="J811" i="1"/>
  <c r="J763" i="1"/>
  <c r="D145" i="9"/>
  <c r="C569" i="1"/>
  <c r="C644" i="1"/>
  <c r="F337" i="9"/>
  <c r="T71" i="1"/>
  <c r="C513" i="1" s="1"/>
  <c r="G513" i="1" s="1"/>
  <c r="F341" i="9"/>
  <c r="H501" i="1"/>
  <c r="C482" i="1"/>
  <c r="I273" i="9"/>
  <c r="C500" i="1"/>
  <c r="G500" i="1" s="1"/>
  <c r="G21" i="9"/>
  <c r="C672" i="1"/>
  <c r="C671" i="1"/>
  <c r="C645" i="1"/>
  <c r="J808" i="1"/>
  <c r="J738" i="1"/>
  <c r="C692" i="1"/>
  <c r="AM71" i="1"/>
  <c r="D181" i="9" s="1"/>
  <c r="F117" i="9"/>
  <c r="C563" i="1"/>
  <c r="H209" i="9"/>
  <c r="J781" i="1"/>
  <c r="C616" i="1"/>
  <c r="I149" i="9"/>
  <c r="D177" i="9"/>
  <c r="J796" i="1"/>
  <c r="C530" i="1"/>
  <c r="G530" i="1" s="1"/>
  <c r="J751" i="1"/>
  <c r="J801" i="1"/>
  <c r="I145" i="9"/>
  <c r="H213" i="9"/>
  <c r="G305" i="9"/>
  <c r="J768" i="1"/>
  <c r="C626" i="1"/>
  <c r="I277" i="9"/>
  <c r="C558" i="1"/>
  <c r="J797" i="1"/>
  <c r="J765" i="1"/>
  <c r="C309" i="9"/>
  <c r="C619" i="1"/>
  <c r="C559" i="1"/>
  <c r="F309" i="9"/>
  <c r="C623" i="1"/>
  <c r="C625" i="1"/>
  <c r="J780" i="1"/>
  <c r="J782" i="1"/>
  <c r="I213" i="9"/>
  <c r="G209" i="9"/>
  <c r="C305" i="9"/>
  <c r="I209" i="9"/>
  <c r="D305" i="9"/>
  <c r="F305" i="9"/>
  <c r="H81" i="9"/>
  <c r="J798" i="1"/>
  <c r="AH71" i="1"/>
  <c r="C699" i="1" s="1"/>
  <c r="J800" i="1"/>
  <c r="H241" i="9"/>
  <c r="J747" i="1"/>
  <c r="J788" i="1"/>
  <c r="J71" i="1"/>
  <c r="C53" i="9" s="1"/>
  <c r="C562" i="1"/>
  <c r="C631" i="1"/>
  <c r="C629" i="1"/>
  <c r="I245" i="9"/>
  <c r="C542" i="1"/>
  <c r="C550" i="1"/>
  <c r="G550" i="1" s="1"/>
  <c r="H245" i="9"/>
  <c r="J767" i="1"/>
  <c r="H145" i="9"/>
  <c r="V71" i="1"/>
  <c r="H85" i="9" s="1"/>
  <c r="BP71" i="1"/>
  <c r="C561" i="1" s="1"/>
  <c r="C560" i="1"/>
  <c r="C627" i="1"/>
  <c r="H516" i="1"/>
  <c r="H528" i="1"/>
  <c r="F520" i="1"/>
  <c r="H520" i="1" s="1"/>
  <c r="B535" i="1"/>
  <c r="H498" i="1"/>
  <c r="F524" i="1"/>
  <c r="F501" i="1"/>
  <c r="B502" i="1"/>
  <c r="F502" i="1" s="1"/>
  <c r="F511" i="1"/>
  <c r="H505" i="1"/>
  <c r="C525" i="1"/>
  <c r="G525" i="1" s="1"/>
  <c r="D149" i="9"/>
  <c r="C541" i="1"/>
  <c r="C529" i="1"/>
  <c r="G529" i="1" s="1"/>
  <c r="C701" i="1"/>
  <c r="C620" i="1"/>
  <c r="E177" i="9"/>
  <c r="E305" i="9"/>
  <c r="AN71" i="1"/>
  <c r="E181" i="9" s="1"/>
  <c r="C508" i="1"/>
  <c r="G508" i="1" s="1"/>
  <c r="C539" i="1"/>
  <c r="G539" i="1" s="1"/>
  <c r="C680" i="1"/>
  <c r="D213" i="9"/>
  <c r="F213" i="9"/>
  <c r="G53" i="9"/>
  <c r="C678" i="1"/>
  <c r="D373" i="9"/>
  <c r="J803" i="1"/>
  <c r="BT71" i="1"/>
  <c r="I305" i="9"/>
  <c r="J764" i="1"/>
  <c r="AG71" i="1"/>
  <c r="G113" i="9"/>
  <c r="AB71" i="1"/>
  <c r="J759" i="1"/>
  <c r="F536" i="1"/>
  <c r="C691" i="1"/>
  <c r="G181" i="9"/>
  <c r="C673" i="1"/>
  <c r="C707" i="1"/>
  <c r="C709" i="1"/>
  <c r="C679" i="1"/>
  <c r="D391" i="1"/>
  <c r="C142" i="8" s="1"/>
  <c r="C545" i="1"/>
  <c r="G545" i="1" s="1"/>
  <c r="C531" i="1"/>
  <c r="G531" i="1" s="1"/>
  <c r="C628" i="1"/>
  <c r="C537" i="1"/>
  <c r="G537" i="1" s="1"/>
  <c r="C703" i="1"/>
  <c r="F277" i="9"/>
  <c r="C643" i="1"/>
  <c r="E341" i="9"/>
  <c r="H309" i="9"/>
  <c r="C617" i="1"/>
  <c r="E117" i="9"/>
  <c r="C518" i="1"/>
  <c r="G518" i="1" s="1"/>
  <c r="D117" i="9"/>
  <c r="C690" i="1"/>
  <c r="C277" i="9"/>
  <c r="C618" i="1"/>
  <c r="C552" i="1"/>
  <c r="C546" i="1"/>
  <c r="G546" i="1" s="1"/>
  <c r="D245" i="9"/>
  <c r="C630" i="1"/>
  <c r="I117" i="9"/>
  <c r="C641" i="1"/>
  <c r="C566" i="1"/>
  <c r="C341" i="9"/>
  <c r="C523" i="1"/>
  <c r="G523" i="1" s="1"/>
  <c r="C547" i="1"/>
  <c r="I21" i="9"/>
  <c r="C554" i="1"/>
  <c r="C634" i="1"/>
  <c r="E277" i="9"/>
  <c r="I341" i="9"/>
  <c r="C553" i="1"/>
  <c r="C677" i="1"/>
  <c r="C676" i="1"/>
  <c r="D53" i="9"/>
  <c r="C504" i="1"/>
  <c r="G504" i="1" s="1"/>
  <c r="C632" i="1"/>
  <c r="C670" i="1"/>
  <c r="C674" i="1"/>
  <c r="C511" i="1"/>
  <c r="G511" i="1" s="1"/>
  <c r="D85" i="9"/>
  <c r="C683" i="1"/>
  <c r="C572" i="1"/>
  <c r="D277" i="9"/>
  <c r="C540" i="1"/>
  <c r="G540" i="1" s="1"/>
  <c r="C712" i="1"/>
  <c r="E213" i="9"/>
  <c r="F181" i="9"/>
  <c r="C534" i="1"/>
  <c r="G534" i="1" s="1"/>
  <c r="C706" i="1"/>
  <c r="C688" i="1"/>
  <c r="E21" i="9"/>
  <c r="C700" i="1"/>
  <c r="C117" i="9"/>
  <c r="C517" i="1"/>
  <c r="G517" i="1" s="1"/>
  <c r="C689" i="1"/>
  <c r="C524" i="1"/>
  <c r="G524" i="1" s="1"/>
  <c r="C149" i="9"/>
  <c r="C696" i="1"/>
  <c r="E53" i="9"/>
  <c r="I85" i="9"/>
  <c r="C528" i="1"/>
  <c r="G528" i="1" s="1"/>
  <c r="C564" i="1"/>
  <c r="H277" i="9"/>
  <c r="C557" i="1"/>
  <c r="C637" i="1"/>
  <c r="C85" i="9"/>
  <c r="C510" i="1"/>
  <c r="G510" i="1" s="1"/>
  <c r="C682" i="1"/>
  <c r="G85" i="9"/>
  <c r="C514" i="1"/>
  <c r="G514" i="1" s="1"/>
  <c r="C686" i="1"/>
  <c r="D615" i="1"/>
  <c r="E815" i="1"/>
  <c r="H21" i="9"/>
  <c r="I364" i="9"/>
  <c r="C428" i="1"/>
  <c r="F53" i="9"/>
  <c r="C708" i="1"/>
  <c r="H181" i="9"/>
  <c r="C710" i="1"/>
  <c r="C213" i="9"/>
  <c r="C538" i="1"/>
  <c r="G538" i="1" s="1"/>
  <c r="C522" i="1"/>
  <c r="G522" i="1" s="1"/>
  <c r="H117" i="9"/>
  <c r="C373" i="9"/>
  <c r="H532" i="1"/>
  <c r="H499" i="1"/>
  <c r="F497" i="1"/>
  <c r="F544" i="1"/>
  <c r="H544" i="1" s="1"/>
  <c r="B496" i="1"/>
  <c r="F496" i="1" s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F510" i="1"/>
  <c r="F513" i="1"/>
  <c r="F538" i="1"/>
  <c r="F534" i="1"/>
  <c r="H534" i="1"/>
  <c r="H504" i="1"/>
  <c r="F504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C532" i="1" l="1"/>
  <c r="G532" i="1" s="1"/>
  <c r="C573" i="1"/>
  <c r="H508" i="1"/>
  <c r="C704" i="1"/>
  <c r="C685" i="1"/>
  <c r="H538" i="1"/>
  <c r="H540" i="1"/>
  <c r="H511" i="1"/>
  <c r="C527" i="1"/>
  <c r="G527" i="1" s="1"/>
  <c r="H530" i="1"/>
  <c r="F149" i="9"/>
  <c r="H550" i="1"/>
  <c r="C503" i="1"/>
  <c r="G503" i="1" s="1"/>
  <c r="C675" i="1"/>
  <c r="C687" i="1"/>
  <c r="H513" i="1"/>
  <c r="C515" i="1"/>
  <c r="G515" i="1" s="1"/>
  <c r="H522" i="1"/>
  <c r="C621" i="1"/>
  <c r="E309" i="9"/>
  <c r="H509" i="1"/>
  <c r="H510" i="1"/>
  <c r="H517" i="1"/>
  <c r="H546" i="1"/>
  <c r="H512" i="1"/>
  <c r="H514" i="1"/>
  <c r="H518" i="1"/>
  <c r="H524" i="1"/>
  <c r="H502" i="1"/>
  <c r="D393" i="1"/>
  <c r="C146" i="8" s="1"/>
  <c r="C705" i="1"/>
  <c r="C533" i="1"/>
  <c r="G533" i="1" s="1"/>
  <c r="C698" i="1"/>
  <c r="C526" i="1"/>
  <c r="E149" i="9"/>
  <c r="C640" i="1"/>
  <c r="I309" i="9"/>
  <c r="C565" i="1"/>
  <c r="G117" i="9"/>
  <c r="C521" i="1"/>
  <c r="G521" i="1" s="1"/>
  <c r="C693" i="1"/>
  <c r="C496" i="1"/>
  <c r="G496" i="1" s="1"/>
  <c r="C668" i="1"/>
  <c r="C21" i="9"/>
  <c r="D710" i="1"/>
  <c r="D668" i="1"/>
  <c r="D680" i="1"/>
  <c r="D643" i="1"/>
  <c r="D619" i="1"/>
  <c r="D695" i="1"/>
  <c r="D683" i="1"/>
  <c r="D624" i="1"/>
  <c r="D625" i="1"/>
  <c r="D681" i="1"/>
  <c r="D692" i="1"/>
  <c r="D623" i="1"/>
  <c r="D675" i="1"/>
  <c r="D616" i="1"/>
  <c r="D620" i="1"/>
  <c r="D673" i="1"/>
  <c r="D689" i="1"/>
  <c r="D644" i="1"/>
  <c r="D645" i="1"/>
  <c r="D704" i="1"/>
  <c r="D639" i="1"/>
  <c r="D628" i="1"/>
  <c r="D705" i="1"/>
  <c r="D711" i="1"/>
  <c r="D631" i="1"/>
  <c r="D706" i="1"/>
  <c r="D676" i="1"/>
  <c r="D684" i="1"/>
  <c r="D716" i="1"/>
  <c r="D636" i="1"/>
  <c r="D698" i="1"/>
  <c r="D632" i="1"/>
  <c r="D617" i="1"/>
  <c r="D697" i="1"/>
  <c r="D685" i="1"/>
  <c r="D690" i="1"/>
  <c r="D707" i="1"/>
  <c r="D637" i="1"/>
  <c r="D694" i="1"/>
  <c r="D647" i="1"/>
  <c r="D635" i="1"/>
  <c r="D622" i="1"/>
  <c r="D699" i="1"/>
  <c r="D682" i="1"/>
  <c r="D674" i="1"/>
  <c r="D709" i="1"/>
  <c r="D702" i="1"/>
  <c r="D629" i="1"/>
  <c r="D691" i="1"/>
  <c r="D640" i="1"/>
  <c r="D696" i="1"/>
  <c r="D671" i="1"/>
  <c r="D634" i="1"/>
  <c r="D638" i="1"/>
  <c r="D703" i="1"/>
  <c r="D670" i="1"/>
  <c r="D627" i="1"/>
  <c r="D621" i="1"/>
  <c r="D712" i="1"/>
  <c r="D678" i="1"/>
  <c r="D686" i="1"/>
  <c r="D642" i="1"/>
  <c r="D669" i="1"/>
  <c r="D701" i="1"/>
  <c r="D672" i="1"/>
  <c r="D626" i="1"/>
  <c r="D641" i="1"/>
  <c r="D633" i="1"/>
  <c r="D646" i="1"/>
  <c r="D708" i="1"/>
  <c r="D688" i="1"/>
  <c r="D679" i="1"/>
  <c r="D693" i="1"/>
  <c r="D618" i="1"/>
  <c r="D687" i="1"/>
  <c r="D700" i="1"/>
  <c r="D630" i="1"/>
  <c r="D713" i="1"/>
  <c r="D677" i="1"/>
  <c r="J734" i="1"/>
  <c r="J815" i="1" s="1"/>
  <c r="CE67" i="1"/>
  <c r="CE71" i="1" s="1"/>
  <c r="C17" i="9"/>
  <c r="F545" i="1"/>
  <c r="H545" i="1" s="1"/>
  <c r="H525" i="1"/>
  <c r="F525" i="1"/>
  <c r="F529" i="1"/>
  <c r="H529" i="1" s="1"/>
  <c r="F521" i="1"/>
  <c r="H535" i="1"/>
  <c r="F535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D396" i="1" l="1"/>
  <c r="C151" i="8" s="1"/>
  <c r="H515" i="1"/>
  <c r="H533" i="1"/>
  <c r="H496" i="1"/>
  <c r="C648" i="1"/>
  <c r="M716" i="1" s="1"/>
  <c r="Y816" i="1" s="1"/>
  <c r="H521" i="1"/>
  <c r="G526" i="1"/>
  <c r="H526" i="1" s="1"/>
  <c r="E623" i="1"/>
  <c r="E716" i="1" s="1"/>
  <c r="C716" i="1"/>
  <c r="I373" i="9"/>
  <c r="C715" i="1"/>
  <c r="E612" i="1"/>
  <c r="D715" i="1"/>
  <c r="C433" i="1"/>
  <c r="C441" i="1" s="1"/>
  <c r="J816" i="1"/>
  <c r="I369" i="9"/>
  <c r="E639" i="1" l="1"/>
  <c r="E670" i="1"/>
  <c r="E684" i="1"/>
  <c r="E692" i="1"/>
  <c r="E709" i="1"/>
  <c r="E676" i="1"/>
  <c r="E677" i="1"/>
  <c r="E630" i="1"/>
  <c r="E691" i="1"/>
  <c r="E644" i="1"/>
  <c r="E634" i="1"/>
  <c r="E685" i="1"/>
  <c r="E712" i="1"/>
  <c r="E646" i="1"/>
  <c r="E697" i="1"/>
  <c r="E674" i="1"/>
  <c r="E695" i="1"/>
  <c r="E707" i="1"/>
  <c r="E638" i="1"/>
  <c r="E688" i="1"/>
  <c r="E710" i="1"/>
  <c r="E626" i="1"/>
  <c r="E669" i="1"/>
  <c r="E703" i="1"/>
  <c r="E673" i="1"/>
  <c r="E628" i="1"/>
  <c r="E633" i="1"/>
  <c r="E704" i="1"/>
  <c r="E706" i="1"/>
  <c r="E701" i="1"/>
  <c r="E624" i="1"/>
  <c r="F624" i="1" s="1"/>
  <c r="E629" i="1"/>
  <c r="E672" i="1"/>
  <c r="E642" i="1"/>
  <c r="E680" i="1"/>
  <c r="E686" i="1"/>
  <c r="E702" i="1"/>
  <c r="E668" i="1"/>
  <c r="E700" i="1"/>
  <c r="E632" i="1"/>
  <c r="E690" i="1"/>
  <c r="E689" i="1"/>
  <c r="E625" i="1"/>
  <c r="E713" i="1"/>
  <c r="E683" i="1"/>
  <c r="E694" i="1"/>
  <c r="E637" i="1"/>
  <c r="E635" i="1"/>
  <c r="E675" i="1"/>
  <c r="E687" i="1"/>
  <c r="E640" i="1"/>
  <c r="E705" i="1"/>
  <c r="E631" i="1"/>
  <c r="E681" i="1"/>
  <c r="E711" i="1"/>
  <c r="E696" i="1"/>
  <c r="E693" i="1"/>
  <c r="E698" i="1"/>
  <c r="E643" i="1"/>
  <c r="E679" i="1"/>
  <c r="E636" i="1"/>
  <c r="E699" i="1"/>
  <c r="E645" i="1"/>
  <c r="E682" i="1"/>
  <c r="E708" i="1"/>
  <c r="E647" i="1"/>
  <c r="E627" i="1"/>
  <c r="E641" i="1"/>
  <c r="E678" i="1"/>
  <c r="E671" i="1"/>
  <c r="F671" i="1" l="1"/>
  <c r="F708" i="1"/>
  <c r="F682" i="1"/>
  <c r="F692" i="1"/>
  <c r="F701" i="1"/>
  <c r="F686" i="1"/>
  <c r="F698" i="1"/>
  <c r="F702" i="1"/>
  <c r="F699" i="1"/>
  <c r="F704" i="1"/>
  <c r="F713" i="1"/>
  <c r="F643" i="1"/>
  <c r="F711" i="1"/>
  <c r="F696" i="1"/>
  <c r="F628" i="1"/>
  <c r="F641" i="1"/>
  <c r="F629" i="1"/>
  <c r="F626" i="1"/>
  <c r="F637" i="1"/>
  <c r="F678" i="1"/>
  <c r="F677" i="1"/>
  <c r="F635" i="1"/>
  <c r="F705" i="1"/>
  <c r="F716" i="1"/>
  <c r="F634" i="1"/>
  <c r="F700" i="1"/>
  <c r="F683" i="1"/>
  <c r="F680" i="1"/>
  <c r="F639" i="1"/>
  <c r="F689" i="1"/>
  <c r="F709" i="1"/>
  <c r="F703" i="1"/>
  <c r="F695" i="1"/>
  <c r="F675" i="1"/>
  <c r="F625" i="1"/>
  <c r="F638" i="1"/>
  <c r="F687" i="1"/>
  <c r="F640" i="1"/>
  <c r="F645" i="1"/>
  <c r="F706" i="1"/>
  <c r="F636" i="1"/>
  <c r="F710" i="1"/>
  <c r="F684" i="1"/>
  <c r="F668" i="1"/>
  <c r="F685" i="1"/>
  <c r="F674" i="1"/>
  <c r="F646" i="1"/>
  <c r="F697" i="1"/>
  <c r="F707" i="1"/>
  <c r="F688" i="1"/>
  <c r="F679" i="1"/>
  <c r="F630" i="1"/>
  <c r="F712" i="1"/>
  <c r="F633" i="1"/>
  <c r="F690" i="1"/>
  <c r="F647" i="1"/>
  <c r="F669" i="1"/>
  <c r="F672" i="1"/>
  <c r="F673" i="1"/>
  <c r="F627" i="1"/>
  <c r="F691" i="1"/>
  <c r="F632" i="1"/>
  <c r="F693" i="1"/>
  <c r="F642" i="1"/>
  <c r="F644" i="1"/>
  <c r="F694" i="1"/>
  <c r="F676" i="1"/>
  <c r="F681" i="1"/>
  <c r="F631" i="1"/>
  <c r="F670" i="1"/>
  <c r="G625" i="1"/>
  <c r="E715" i="1"/>
  <c r="G712" i="1" l="1"/>
  <c r="G642" i="1"/>
  <c r="G693" i="1"/>
  <c r="G630" i="1"/>
  <c r="G691" i="1"/>
  <c r="G673" i="1"/>
  <c r="G692" i="1"/>
  <c r="G677" i="1"/>
  <c r="G683" i="1"/>
  <c r="G635" i="1"/>
  <c r="G705" i="1"/>
  <c r="G647" i="1"/>
  <c r="G684" i="1"/>
  <c r="G637" i="1"/>
  <c r="G678" i="1"/>
  <c r="G685" i="1"/>
  <c r="G716" i="1"/>
  <c r="G633" i="1"/>
  <c r="G697" i="1"/>
  <c r="G699" i="1"/>
  <c r="G668" i="1"/>
  <c r="G643" i="1"/>
  <c r="G632" i="1"/>
  <c r="G681" i="1"/>
  <c r="G688" i="1"/>
  <c r="G711" i="1"/>
  <c r="G690" i="1"/>
  <c r="G695" i="1"/>
  <c r="G710" i="1"/>
  <c r="G646" i="1"/>
  <c r="G636" i="1"/>
  <c r="G634" i="1"/>
  <c r="G706" i="1"/>
  <c r="G674" i="1"/>
  <c r="G707" i="1"/>
  <c r="G676" i="1"/>
  <c r="G709" i="1"/>
  <c r="G639" i="1"/>
  <c r="G687" i="1"/>
  <c r="G700" i="1"/>
  <c r="G682" i="1"/>
  <c r="G694" i="1"/>
  <c r="G672" i="1"/>
  <c r="G675" i="1"/>
  <c r="G641" i="1"/>
  <c r="G628" i="1"/>
  <c r="G671" i="1"/>
  <c r="G679" i="1"/>
  <c r="G680" i="1"/>
  <c r="G670" i="1"/>
  <c r="G698" i="1"/>
  <c r="G631" i="1"/>
  <c r="G703" i="1"/>
  <c r="G701" i="1"/>
  <c r="G627" i="1"/>
  <c r="G704" i="1"/>
  <c r="G713" i="1"/>
  <c r="G708" i="1"/>
  <c r="G629" i="1"/>
  <c r="G644" i="1"/>
  <c r="G638" i="1"/>
  <c r="G702" i="1"/>
  <c r="G669" i="1"/>
  <c r="G645" i="1"/>
  <c r="G640" i="1"/>
  <c r="G626" i="1"/>
  <c r="G689" i="1"/>
  <c r="G696" i="1"/>
  <c r="G686" i="1"/>
  <c r="F715" i="1"/>
  <c r="G715" i="1" l="1"/>
  <c r="H628" i="1"/>
  <c r="H679" i="1" l="1"/>
  <c r="H686" i="1"/>
  <c r="H632" i="1"/>
  <c r="H676" i="1"/>
  <c r="H668" i="1"/>
  <c r="H669" i="1"/>
  <c r="H646" i="1"/>
  <c r="H630" i="1"/>
  <c r="H697" i="1"/>
  <c r="H674" i="1"/>
  <c r="H642" i="1"/>
  <c r="H675" i="1"/>
  <c r="H638" i="1"/>
  <c r="H629" i="1"/>
  <c r="H643" i="1"/>
  <c r="H712" i="1"/>
  <c r="H636" i="1"/>
  <c r="H707" i="1"/>
  <c r="H698" i="1"/>
  <c r="H685" i="1"/>
  <c r="H634" i="1"/>
  <c r="H689" i="1"/>
  <c r="H706" i="1"/>
  <c r="H672" i="1"/>
  <c r="H687" i="1"/>
  <c r="H691" i="1"/>
  <c r="H696" i="1"/>
  <c r="H683" i="1"/>
  <c r="H647" i="1"/>
  <c r="H703" i="1"/>
  <c r="H699" i="1"/>
  <c r="H635" i="1"/>
  <c r="H694" i="1"/>
  <c r="H710" i="1"/>
  <c r="H684" i="1"/>
  <c r="H705" i="1"/>
  <c r="H690" i="1"/>
  <c r="H637" i="1"/>
  <c r="H695" i="1"/>
  <c r="H644" i="1"/>
  <c r="H709" i="1"/>
  <c r="H645" i="1"/>
  <c r="H678" i="1"/>
  <c r="H681" i="1"/>
  <c r="H693" i="1"/>
  <c r="H640" i="1"/>
  <c r="H677" i="1"/>
  <c r="H680" i="1"/>
  <c r="H704" i="1"/>
  <c r="H673" i="1"/>
  <c r="H708" i="1"/>
  <c r="H692" i="1"/>
  <c r="H716" i="1"/>
  <c r="H700" i="1"/>
  <c r="H633" i="1"/>
  <c r="H682" i="1"/>
  <c r="H670" i="1"/>
  <c r="H639" i="1"/>
  <c r="H688" i="1"/>
  <c r="H702" i="1"/>
  <c r="H711" i="1"/>
  <c r="H631" i="1"/>
  <c r="H713" i="1"/>
  <c r="H641" i="1"/>
  <c r="H671" i="1"/>
  <c r="H701" i="1"/>
  <c r="H715" i="1" l="1"/>
  <c r="I629" i="1"/>
  <c r="I700" i="1" l="1"/>
  <c r="I699" i="1"/>
  <c r="I691" i="1"/>
  <c r="I688" i="1"/>
  <c r="I698" i="1"/>
  <c r="I701" i="1"/>
  <c r="I679" i="1"/>
  <c r="I632" i="1"/>
  <c r="I642" i="1"/>
  <c r="I693" i="1"/>
  <c r="I682" i="1"/>
  <c r="I707" i="1"/>
  <c r="I669" i="1"/>
  <c r="I702" i="1"/>
  <c r="I635" i="1"/>
  <c r="I696" i="1"/>
  <c r="I644" i="1"/>
  <c r="I680" i="1"/>
  <c r="I695" i="1"/>
  <c r="I713" i="1"/>
  <c r="I643" i="1"/>
  <c r="I678" i="1"/>
  <c r="I633" i="1"/>
  <c r="I684" i="1"/>
  <c r="I710" i="1"/>
  <c r="I689" i="1"/>
  <c r="I645" i="1"/>
  <c r="I670" i="1"/>
  <c r="I681" i="1"/>
  <c r="I711" i="1"/>
  <c r="I634" i="1"/>
  <c r="I687" i="1"/>
  <c r="I694" i="1"/>
  <c r="I636" i="1"/>
  <c r="I716" i="1"/>
  <c r="I677" i="1"/>
  <c r="I683" i="1"/>
  <c r="I697" i="1"/>
  <c r="I704" i="1"/>
  <c r="I712" i="1"/>
  <c r="I708" i="1"/>
  <c r="I690" i="1"/>
  <c r="I631" i="1"/>
  <c r="I668" i="1"/>
  <c r="I706" i="1"/>
  <c r="I705" i="1"/>
  <c r="I673" i="1"/>
  <c r="I646" i="1"/>
  <c r="I685" i="1"/>
  <c r="I675" i="1"/>
  <c r="I686" i="1"/>
  <c r="I639" i="1"/>
  <c r="I638" i="1"/>
  <c r="I703" i="1"/>
  <c r="I671" i="1"/>
  <c r="I641" i="1"/>
  <c r="I637" i="1"/>
  <c r="I692" i="1"/>
  <c r="I647" i="1"/>
  <c r="I676" i="1"/>
  <c r="I672" i="1"/>
  <c r="I640" i="1"/>
  <c r="I709" i="1"/>
  <c r="I630" i="1"/>
  <c r="I674" i="1"/>
  <c r="I715" i="1" l="1"/>
  <c r="J630" i="1"/>
  <c r="J686" i="1" l="1"/>
  <c r="J669" i="1"/>
  <c r="J645" i="1"/>
  <c r="J635" i="1"/>
  <c r="J640" i="1"/>
  <c r="J698" i="1"/>
  <c r="J706" i="1"/>
  <c r="J704" i="1"/>
  <c r="J633" i="1"/>
  <c r="J671" i="1"/>
  <c r="J690" i="1"/>
  <c r="J709" i="1"/>
  <c r="J689" i="1"/>
  <c r="J693" i="1"/>
  <c r="J675" i="1"/>
  <c r="J713" i="1"/>
  <c r="J674" i="1"/>
  <c r="J643" i="1"/>
  <c r="J639" i="1"/>
  <c r="J647" i="1"/>
  <c r="J632" i="1"/>
  <c r="J687" i="1"/>
  <c r="J679" i="1"/>
  <c r="J716" i="1"/>
  <c r="J673" i="1"/>
  <c r="J702" i="1"/>
  <c r="J670" i="1"/>
  <c r="J703" i="1"/>
  <c r="J710" i="1"/>
  <c r="J684" i="1"/>
  <c r="J701" i="1"/>
  <c r="J695" i="1"/>
  <c r="J688" i="1"/>
  <c r="J692" i="1"/>
  <c r="J707" i="1"/>
  <c r="J696" i="1"/>
  <c r="J677" i="1"/>
  <c r="J680" i="1"/>
  <c r="J682" i="1"/>
  <c r="J681" i="1"/>
  <c r="J631" i="1"/>
  <c r="J699" i="1"/>
  <c r="J708" i="1"/>
  <c r="J694" i="1"/>
  <c r="J685" i="1"/>
  <c r="J678" i="1"/>
  <c r="J636" i="1"/>
  <c r="J637" i="1"/>
  <c r="J705" i="1"/>
  <c r="J642" i="1"/>
  <c r="J672" i="1"/>
  <c r="J712" i="1"/>
  <c r="J691" i="1"/>
  <c r="J676" i="1"/>
  <c r="J641" i="1"/>
  <c r="J646" i="1"/>
  <c r="J683" i="1"/>
  <c r="J711" i="1"/>
  <c r="J638" i="1"/>
  <c r="J697" i="1"/>
  <c r="J700" i="1"/>
  <c r="J644" i="1"/>
  <c r="J668" i="1"/>
  <c r="J634" i="1"/>
  <c r="K644" i="1" l="1"/>
  <c r="L647" i="1"/>
  <c r="L712" i="1" s="1"/>
  <c r="J715" i="1"/>
  <c r="L692" i="1" l="1"/>
  <c r="L703" i="1"/>
  <c r="L680" i="1"/>
  <c r="L709" i="1"/>
  <c r="L675" i="1"/>
  <c r="L699" i="1"/>
  <c r="L676" i="1"/>
  <c r="L707" i="1"/>
  <c r="L677" i="1"/>
  <c r="L688" i="1"/>
  <c r="L683" i="1"/>
  <c r="L682" i="1"/>
  <c r="L681" i="1"/>
  <c r="L701" i="1"/>
  <c r="L696" i="1"/>
  <c r="L689" i="1"/>
  <c r="L670" i="1"/>
  <c r="L693" i="1"/>
  <c r="L674" i="1"/>
  <c r="L700" i="1"/>
  <c r="L687" i="1"/>
  <c r="L702" i="1"/>
  <c r="L669" i="1"/>
  <c r="L690" i="1"/>
  <c r="L672" i="1"/>
  <c r="L694" i="1"/>
  <c r="L671" i="1"/>
  <c r="L695" i="1"/>
  <c r="L713" i="1"/>
  <c r="L685" i="1"/>
  <c r="L711" i="1"/>
  <c r="L697" i="1"/>
  <c r="L716" i="1"/>
  <c r="L691" i="1"/>
  <c r="L668" i="1"/>
  <c r="L673" i="1"/>
  <c r="L684" i="1"/>
  <c r="L706" i="1"/>
  <c r="L705" i="1"/>
  <c r="L678" i="1"/>
  <c r="L698" i="1"/>
  <c r="L679" i="1"/>
  <c r="L704" i="1"/>
  <c r="L686" i="1"/>
  <c r="L708" i="1"/>
  <c r="L710" i="1"/>
  <c r="K716" i="1"/>
  <c r="L715" i="1" l="1"/>
  <c r="H88" i="9" l="1"/>
  <c r="O753" i="1"/>
  <c r="I152" i="9"/>
  <c r="O768" i="1"/>
  <c r="E24" i="9"/>
  <c r="O736" i="1"/>
  <c r="C88" i="9"/>
  <c r="O748" i="1"/>
  <c r="O734" i="1"/>
  <c r="C24" i="9"/>
  <c r="G57" i="9"/>
  <c r="I89" i="9"/>
  <c r="G89" i="9"/>
  <c r="H25" i="9"/>
  <c r="D217" i="9"/>
  <c r="E217" i="9"/>
  <c r="D184" i="9"/>
  <c r="O770" i="1"/>
  <c r="O771" i="1"/>
  <c r="AN75" i="1"/>
  <c r="N771" i="1" s="1"/>
  <c r="E184" i="9"/>
  <c r="O739" i="1"/>
  <c r="H24" i="9"/>
  <c r="F152" i="9"/>
  <c r="O765" i="1"/>
  <c r="O778" i="1"/>
  <c r="E216" i="9"/>
  <c r="O766" i="1"/>
  <c r="G152" i="9"/>
  <c r="O773" i="1"/>
  <c r="AP75" i="1"/>
  <c r="G186" i="9" s="1"/>
  <c r="G184" i="9"/>
  <c r="O761" i="1"/>
  <c r="AD75" i="1"/>
  <c r="N761" i="1" s="1"/>
  <c r="I120" i="9"/>
  <c r="O759" i="1"/>
  <c r="G120" i="9"/>
  <c r="H185" i="9"/>
  <c r="E88" i="9"/>
  <c r="O750" i="1"/>
  <c r="E120" i="9"/>
  <c r="O757" i="1"/>
  <c r="O744" i="1"/>
  <c r="F56" i="9"/>
  <c r="O737" i="1"/>
  <c r="F75" i="1"/>
  <c r="F26" i="9" s="1"/>
  <c r="F24" i="9"/>
  <c r="H120" i="9"/>
  <c r="O760" i="1"/>
  <c r="I88" i="9"/>
  <c r="O754" i="1"/>
  <c r="E57" i="9"/>
  <c r="E89" i="9"/>
  <c r="D88" i="9"/>
  <c r="O749" i="1"/>
  <c r="D120" i="9"/>
  <c r="O756" i="1"/>
  <c r="Y75" i="1"/>
  <c r="D122" i="9" s="1"/>
  <c r="R75" i="1"/>
  <c r="D90" i="9" s="1"/>
  <c r="Q75" i="1"/>
  <c r="N748" i="1" s="1"/>
  <c r="O772" i="1"/>
  <c r="F184" i="9"/>
  <c r="H184" i="9"/>
  <c r="O774" i="1"/>
  <c r="AB75" i="1"/>
  <c r="G122" i="9" s="1"/>
  <c r="N759" i="1"/>
  <c r="V75" i="1"/>
  <c r="N753" i="1" s="1"/>
  <c r="I154" i="9"/>
  <c r="AK75" i="1"/>
  <c r="N768" i="1" s="1"/>
  <c r="AG75" i="1"/>
  <c r="N764" i="1" s="1"/>
  <c r="O764" i="1"/>
  <c r="E152" i="9"/>
  <c r="E75" i="1"/>
  <c r="E26" i="9" s="1"/>
  <c r="AO75" i="1"/>
  <c r="N772" i="1" s="1"/>
  <c r="J75" i="1"/>
  <c r="N741" i="1" s="1"/>
  <c r="O741" i="1"/>
  <c r="C56" i="9"/>
  <c r="M75" i="1"/>
  <c r="N744" i="1" s="1"/>
  <c r="E121" i="9"/>
  <c r="F217" i="9"/>
  <c r="E25" i="9"/>
  <c r="G121" i="9"/>
  <c r="F25" i="9"/>
  <c r="D24" i="9"/>
  <c r="D75" i="1"/>
  <c r="D26" i="9" s="1"/>
  <c r="O735" i="1"/>
  <c r="F185" i="9"/>
  <c r="H57" i="9"/>
  <c r="AI75" i="1"/>
  <c r="N766" i="1" s="1"/>
  <c r="G56" i="9"/>
  <c r="N75" i="1"/>
  <c r="G58" i="9" s="1"/>
  <c r="O745" i="1"/>
  <c r="F216" i="9"/>
  <c r="AV75" i="1"/>
  <c r="F218" i="9" s="1"/>
  <c r="O779" i="1"/>
  <c r="O777" i="1"/>
  <c r="D216" i="9"/>
  <c r="O747" i="1"/>
  <c r="I56" i="9"/>
  <c r="P75" i="1"/>
  <c r="N747" i="1" s="1"/>
  <c r="I153" i="9"/>
  <c r="S75" i="1"/>
  <c r="E90" i="9" s="1"/>
  <c r="G88" i="9"/>
  <c r="O752" i="1"/>
  <c r="CE73" i="1"/>
  <c r="C463" i="1" s="1"/>
  <c r="AU75" i="1"/>
  <c r="E218" i="9" s="1"/>
  <c r="F90" i="9"/>
  <c r="C25" i="9"/>
  <c r="CE74" i="1"/>
  <c r="C464" i="1" s="1"/>
  <c r="H121" i="9"/>
  <c r="F88" i="9"/>
  <c r="O751" i="1"/>
  <c r="T75" i="1"/>
  <c r="N751" i="1" s="1"/>
  <c r="D25" i="9"/>
  <c r="F121" i="9"/>
  <c r="I24" i="9"/>
  <c r="O740" i="1"/>
  <c r="AQ75" i="1"/>
  <c r="H186" i="9" s="1"/>
  <c r="AM75" i="1"/>
  <c r="N770" i="1" s="1"/>
  <c r="AT75" i="1"/>
  <c r="N777" i="1" s="1"/>
  <c r="I90" i="9"/>
  <c r="W75" i="1"/>
  <c r="N754" i="1"/>
  <c r="C153" i="9"/>
  <c r="AH75" i="1"/>
  <c r="F154" i="9" s="1"/>
  <c r="O742" i="1"/>
  <c r="D56" i="9"/>
  <c r="K75" i="1"/>
  <c r="N742" i="1" s="1"/>
  <c r="C121" i="9"/>
  <c r="O763" i="1"/>
  <c r="D152" i="9"/>
  <c r="I184" i="9"/>
  <c r="AR75" i="1"/>
  <c r="N775" i="1" s="1"/>
  <c r="O775" i="1"/>
  <c r="C57" i="9"/>
  <c r="Z75" i="1"/>
  <c r="E122" i="9" s="1"/>
  <c r="E56" i="9"/>
  <c r="O743" i="1"/>
  <c r="O755" i="1"/>
  <c r="C120" i="9"/>
  <c r="AJ75" i="1"/>
  <c r="N767" i="1" s="1"/>
  <c r="O767" i="1"/>
  <c r="H152" i="9"/>
  <c r="L75" i="1"/>
  <c r="N743" i="1" s="1"/>
  <c r="AL75" i="1"/>
  <c r="N769" i="1" s="1"/>
  <c r="C184" i="9"/>
  <c r="O769" i="1"/>
  <c r="H153" i="9"/>
  <c r="G185" i="9"/>
  <c r="F89" i="9"/>
  <c r="C152" i="9"/>
  <c r="O762" i="1"/>
  <c r="AE75" i="1"/>
  <c r="C154" i="9" s="1"/>
  <c r="H89" i="9"/>
  <c r="O738" i="1"/>
  <c r="G24" i="9"/>
  <c r="G75" i="1"/>
  <c r="N738" i="1" s="1"/>
  <c r="F153" i="9"/>
  <c r="D185" i="9"/>
  <c r="I185" i="9"/>
  <c r="E153" i="9"/>
  <c r="C217" i="9"/>
  <c r="X75" i="1"/>
  <c r="N755" i="1" s="1"/>
  <c r="F57" i="9"/>
  <c r="C216" i="9"/>
  <c r="O776" i="1"/>
  <c r="AS75" i="1"/>
  <c r="C218" i="9" s="1"/>
  <c r="C75" i="1"/>
  <c r="C26" i="9" s="1"/>
  <c r="AC75" i="1"/>
  <c r="N760" i="1" s="1"/>
  <c r="H122" i="9"/>
  <c r="N763" i="1"/>
  <c r="AF75" i="1"/>
  <c r="D154" i="9" s="1"/>
  <c r="O75" i="1"/>
  <c r="N746" i="1" s="1"/>
  <c r="H56" i="9"/>
  <c r="O746" i="1"/>
  <c r="H75" i="1"/>
  <c r="N739" i="1" s="1"/>
  <c r="H26" i="9"/>
  <c r="U75" i="1"/>
  <c r="G90" i="9" s="1"/>
  <c r="G153" i="9"/>
  <c r="D89" i="9"/>
  <c r="D57" i="9"/>
  <c r="I75" i="1"/>
  <c r="I26" i="9" s="1"/>
  <c r="F120" i="9"/>
  <c r="AA75" i="1"/>
  <c r="N758" i="1" s="1"/>
  <c r="O758" i="1"/>
  <c r="D121" i="9"/>
  <c r="I57" i="9"/>
  <c r="G25" i="9"/>
  <c r="I25" i="9"/>
  <c r="I121" i="9"/>
  <c r="E185" i="9"/>
  <c r="D153" i="9"/>
  <c r="C89" i="9"/>
  <c r="C185" i="9"/>
  <c r="E58" i="9" l="1"/>
  <c r="N778" i="1"/>
  <c r="N750" i="1"/>
  <c r="F58" i="9"/>
  <c r="C90" i="9"/>
  <c r="N752" i="1"/>
  <c r="N734" i="1"/>
  <c r="N779" i="1"/>
  <c r="O816" i="1"/>
  <c r="G154" i="9"/>
  <c r="N736" i="1"/>
  <c r="O815" i="1"/>
  <c r="C58" i="9"/>
  <c r="N745" i="1"/>
  <c r="C122" i="9"/>
  <c r="N765" i="1"/>
  <c r="H90" i="9"/>
  <c r="I186" i="9"/>
  <c r="N749" i="1"/>
  <c r="N737" i="1"/>
  <c r="I58" i="9"/>
  <c r="F186" i="9"/>
  <c r="D58" i="9"/>
  <c r="G26" i="9"/>
  <c r="H154" i="9"/>
  <c r="I376" i="9"/>
  <c r="I122" i="9"/>
  <c r="F122" i="9"/>
  <c r="H58" i="9"/>
  <c r="N762" i="1"/>
  <c r="N773" i="1"/>
  <c r="E186" i="9"/>
  <c r="N757" i="1"/>
  <c r="D218" i="9"/>
  <c r="N774" i="1"/>
  <c r="I377" i="9"/>
  <c r="N735" i="1"/>
  <c r="N756" i="1"/>
  <c r="E154" i="9"/>
  <c r="C186" i="9"/>
  <c r="CE75" i="1"/>
  <c r="N776" i="1"/>
  <c r="N740" i="1"/>
  <c r="D186" i="9"/>
  <c r="N815" i="1" l="1"/>
  <c r="N816" i="1"/>
  <c r="C465" i="1"/>
  <c r="K612" i="1"/>
  <c r="I378" i="9"/>
  <c r="K687" i="1" l="1"/>
  <c r="M687" i="1" s="1"/>
  <c r="K686" i="1"/>
  <c r="M686" i="1" s="1"/>
  <c r="K682" i="1"/>
  <c r="M682" i="1" s="1"/>
  <c r="K696" i="1"/>
  <c r="M696" i="1" s="1"/>
  <c r="K698" i="1"/>
  <c r="M698" i="1" s="1"/>
  <c r="K691" i="1"/>
  <c r="M691" i="1" s="1"/>
  <c r="K701" i="1"/>
  <c r="M701" i="1" s="1"/>
  <c r="K699" i="1"/>
  <c r="M699" i="1" s="1"/>
  <c r="K707" i="1"/>
  <c r="M707" i="1" s="1"/>
  <c r="K680" i="1"/>
  <c r="M680" i="1" s="1"/>
  <c r="K705" i="1"/>
  <c r="M705" i="1" s="1"/>
  <c r="K674" i="1"/>
  <c r="M674" i="1" s="1"/>
  <c r="K679" i="1"/>
  <c r="M679" i="1" s="1"/>
  <c r="K708" i="1"/>
  <c r="M708" i="1" s="1"/>
  <c r="K704" i="1"/>
  <c r="M704" i="1" s="1"/>
  <c r="K692" i="1"/>
  <c r="M692" i="1" s="1"/>
  <c r="K711" i="1"/>
  <c r="M711" i="1" s="1"/>
  <c r="K670" i="1"/>
  <c r="M670" i="1" s="1"/>
  <c r="K709" i="1"/>
  <c r="M709" i="1" s="1"/>
  <c r="K681" i="1"/>
  <c r="M681" i="1" s="1"/>
  <c r="K693" i="1"/>
  <c r="M693" i="1" s="1"/>
  <c r="K671" i="1"/>
  <c r="M671" i="1" s="1"/>
  <c r="K690" i="1"/>
  <c r="M690" i="1" s="1"/>
  <c r="K668" i="1"/>
  <c r="K669" i="1"/>
  <c r="M669" i="1" s="1"/>
  <c r="K672" i="1"/>
  <c r="M672" i="1" s="1"/>
  <c r="K688" i="1"/>
  <c r="M688" i="1" s="1"/>
  <c r="K700" i="1"/>
  <c r="M700" i="1" s="1"/>
  <c r="K712" i="1"/>
  <c r="M712" i="1" s="1"/>
  <c r="K684" i="1"/>
  <c r="M684" i="1" s="1"/>
  <c r="K689" i="1"/>
  <c r="M689" i="1" s="1"/>
  <c r="K706" i="1"/>
  <c r="M706" i="1" s="1"/>
  <c r="K685" i="1"/>
  <c r="M685" i="1" s="1"/>
  <c r="K676" i="1"/>
  <c r="M676" i="1" s="1"/>
  <c r="K694" i="1"/>
  <c r="M694" i="1" s="1"/>
  <c r="K677" i="1"/>
  <c r="M677" i="1" s="1"/>
  <c r="K683" i="1"/>
  <c r="M683" i="1" s="1"/>
  <c r="K675" i="1"/>
  <c r="M675" i="1" s="1"/>
  <c r="K695" i="1"/>
  <c r="M695" i="1" s="1"/>
  <c r="K710" i="1"/>
  <c r="M710" i="1" s="1"/>
  <c r="K678" i="1"/>
  <c r="M678" i="1" s="1"/>
  <c r="K697" i="1"/>
  <c r="M697" i="1" s="1"/>
  <c r="K703" i="1"/>
  <c r="M703" i="1" s="1"/>
  <c r="K702" i="1"/>
  <c r="M702" i="1" s="1"/>
  <c r="K673" i="1"/>
  <c r="M673" i="1" s="1"/>
  <c r="K713" i="1"/>
  <c r="M713" i="1" s="1"/>
  <c r="K715" i="1" l="1"/>
  <c r="M668" i="1"/>
  <c r="Y767" i="1"/>
  <c r="H151" i="9"/>
  <c r="Y750" i="1"/>
  <c r="E87" i="9"/>
  <c r="Y737" i="1"/>
  <c r="F23" i="9"/>
  <c r="Y774" i="1"/>
  <c r="H183" i="9"/>
  <c r="E119" i="9"/>
  <c r="Y757" i="1"/>
  <c r="Y761" i="1"/>
  <c r="I119" i="9"/>
  <c r="Y779" i="1"/>
  <c r="F215" i="9"/>
  <c r="D87" i="9"/>
  <c r="Y749" i="1"/>
  <c r="E215" i="9"/>
  <c r="Y778" i="1"/>
  <c r="Y759" i="1"/>
  <c r="G119" i="9"/>
  <c r="G55" i="9"/>
  <c r="Y745" i="1"/>
  <c r="E151" i="9"/>
  <c r="Y764" i="1"/>
  <c r="Y772" i="1"/>
  <c r="F183" i="9"/>
  <c r="Y755" i="1"/>
  <c r="C119" i="9"/>
  <c r="H23" i="9"/>
  <c r="Y739" i="1"/>
  <c r="I151" i="9"/>
  <c r="Y768" i="1"/>
  <c r="Y743" i="1"/>
  <c r="E55" i="9"/>
  <c r="Y766" i="1"/>
  <c r="G151" i="9"/>
  <c r="Y747" i="1"/>
  <c r="I55" i="9"/>
  <c r="Y740" i="1"/>
  <c r="I23" i="9"/>
  <c r="Y762" i="1"/>
  <c r="C151" i="9"/>
  <c r="Y765" i="1"/>
  <c r="F151" i="9"/>
  <c r="C55" i="9"/>
  <c r="Y741" i="1"/>
  <c r="I87" i="9"/>
  <c r="Y754" i="1"/>
  <c r="I183" i="9"/>
  <c r="Y775" i="1"/>
  <c r="E183" i="9"/>
  <c r="Y771" i="1"/>
  <c r="Y748" i="1"/>
  <c r="C87" i="9"/>
  <c r="Y776" i="1"/>
  <c r="C215" i="9"/>
  <c r="Y756" i="1"/>
  <c r="D119" i="9"/>
  <c r="H119" i="9"/>
  <c r="Y760" i="1"/>
  <c r="Y742" i="1"/>
  <c r="D55" i="9"/>
  <c r="G23" i="9"/>
  <c r="Y738" i="1"/>
  <c r="E23" i="9"/>
  <c r="Y736" i="1"/>
  <c r="H55" i="9"/>
  <c r="Y746" i="1"/>
  <c r="G87" i="9"/>
  <c r="Y752" i="1"/>
  <c r="F119" i="9"/>
  <c r="Y758" i="1"/>
  <c r="Y770" i="1"/>
  <c r="D183" i="9"/>
  <c r="Y769" i="1"/>
  <c r="C183" i="9"/>
  <c r="D151" i="9"/>
  <c r="Y763" i="1"/>
  <c r="Y744" i="1"/>
  <c r="F55" i="9"/>
  <c r="F87" i="9"/>
  <c r="Y751" i="1"/>
  <c r="Y735" i="1"/>
  <c r="D23" i="9"/>
  <c r="Y777" i="1"/>
  <c r="D215" i="9"/>
  <c r="Y773" i="1"/>
  <c r="G183" i="9"/>
  <c r="Y753" i="1"/>
  <c r="H87" i="9"/>
  <c r="C23" i="9" l="1"/>
  <c r="Y734" i="1"/>
  <c r="Y815" i="1" s="1"/>
  <c r="M715" i="1"/>
</calcChain>
</file>

<file path=xl/sharedStrings.xml><?xml version="1.0" encoding="utf-8"?>
<sst xmlns="http://schemas.openxmlformats.org/spreadsheetml/2006/main" count="5161" uniqueCount="1381">
  <si>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</si>
  <si>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</si>
  <si>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</si>
  <si>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</si>
  <si>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</si>
  <si>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</si>
  <si>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</si>
  <si>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</si>
  <si>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</si>
  <si>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</si>
  <si>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</si>
  <si>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</si>
  <si>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</si>
  <si>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</si>
  <si>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</si>
  <si>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</si>
  <si>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</si>
  <si>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</si>
  <si>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</si>
  <si>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</si>
  <si>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</si>
  <si>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</si>
  <si>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</si>
  <si>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</si>
  <si>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</si>
  <si>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</si>
  <si>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</si>
  <si>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</si>
  <si>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</si>
  <si>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</si>
  <si>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</si>
  <si>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</si>
  <si>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</si>
  <si>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</si>
  <si>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</si>
  <si>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</si>
  <si>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</si>
  <si>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</si>
  <si>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</si>
  <si>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</si>
  <si>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</si>
  <si>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</si>
  <si>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</si>
  <si>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</si>
  <si>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</si>
  <si>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</si>
  <si>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</si>
  <si>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</si>
  <si>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</si>
  <si>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</si>
  <si>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</si>
  <si>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</si>
  <si>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</si>
  <si>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</si>
  <si>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</si>
  <si>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</si>
  <si>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</si>
  <si>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</si>
  <si>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</si>
  <si>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</si>
  <si>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</si>
  <si>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</si>
  <si>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</si>
  <si>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</si>
  <si>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</si>
  <si>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</si>
  <si>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</si>
  <si>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</si>
  <si>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</si>
  <si>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</si>
  <si>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</si>
  <si>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</si>
  <si>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</si>
  <si>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</si>
  <si>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</si>
  <si>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</si>
  <si>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</si>
  <si>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</si>
  <si>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</si>
  <si>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</si>
  <si>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</si>
  <si>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</si>
  <si>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</si>
  <si>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</si>
  <si>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</si>
  <si>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</si>
  <si>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</si>
  <si>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</si>
  <si>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</si>
  <si>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</si>
  <si>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</si>
  <si>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</si>
  <si>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</si>
  <si>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</si>
  <si>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</si>
  <si>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</si>
  <si>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</si>
  <si>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</si>
  <si>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</si>
  <si>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</si>
  <si>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</si>
  <si>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</si>
  <si>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</si>
  <si>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</si>
  <si>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</si>
  <si>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</si>
  <si>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</si>
  <si>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</si>
  <si>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</si>
  <si>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</si>
  <si>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</si>
  <si>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</si>
  <si>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</si>
  <si>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</si>
  <si>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</si>
  <si>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</si>
  <si>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</si>
  <si>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</si>
  <si>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</si>
  <si>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</si>
  <si>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</si>
  <si>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</si>
  <si>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</si>
  <si>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</si>
  <si>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</si>
  <si>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</si>
  <si>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</si>
  <si>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</si>
  <si>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</si>
  <si>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</si>
  <si>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</si>
  <si>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</si>
  <si>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</si>
  <si>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</si>
  <si>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</si>
  <si>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</si>
  <si>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</si>
  <si>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</si>
  <si>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</si>
  <si>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</si>
  <si>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</si>
  <si>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</si>
  <si>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</si>
  <si>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</si>
  <si>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</si>
  <si>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</si>
  <si>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</si>
  <si>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</si>
  <si>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</si>
  <si>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</si>
  <si>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</si>
  <si>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</si>
  <si>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</si>
  <si>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</si>
  <si>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</si>
  <si>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</si>
  <si>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</si>
  <si>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</si>
  <si>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</si>
  <si>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</si>
  <si>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</si>
  <si>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</si>
  <si>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</si>
  <si>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</si>
  <si>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</si>
  <si>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</si>
  <si>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</si>
  <si>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</si>
  <si>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</si>
  <si>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</si>
  <si>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</si>
  <si>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</si>
  <si>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</si>
  <si>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</si>
  <si>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</si>
  <si>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</si>
  <si>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</si>
  <si>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</si>
  <si>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</si>
  <si>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</si>
  <si>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</si>
  <si>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</si>
  <si>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</si>
  <si>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</si>
  <si>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</si>
  <si>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</si>
  <si>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</si>
  <si>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</si>
  <si>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</si>
  <si>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</si>
  <si>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</si>
  <si>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</si>
  <si>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</si>
  <si>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</si>
  <si>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</si>
  <si>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</si>
  <si>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</si>
  <si>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</si>
  <si>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</si>
  <si>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</si>
  <si>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</si>
  <si>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</si>
  <si>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</si>
  <si>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</si>
  <si>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</si>
  <si>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</si>
  <si>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</si>
  <si>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</si>
  <si>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</si>
  <si>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</si>
  <si>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</si>
  <si>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</si>
  <si>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</si>
  <si>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</si>
  <si>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</si>
  <si>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</si>
  <si>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</si>
  <si>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</si>
  <si>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</si>
  <si>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</si>
  <si>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</si>
  <si>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</si>
  <si>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</si>
  <si>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</si>
  <si>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</si>
  <si>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</si>
  <si>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</si>
  <si>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</si>
  <si>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</si>
  <si>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</si>
  <si>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</si>
  <si>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</si>
  <si>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</si>
  <si>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</si>
  <si>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</si>
  <si>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</si>
  <si>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</si>
  <si>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</si>
  <si>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</si>
  <si>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</si>
  <si>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</si>
  <si>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</si>
  <si>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</si>
  <si>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</si>
  <si>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</si>
  <si>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</si>
  <si>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</si>
  <si>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</si>
  <si>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</si>
  <si>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</si>
  <si>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</si>
  <si>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</si>
  <si>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</si>
  <si>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</si>
  <si>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</si>
  <si>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</si>
  <si>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</si>
  <si>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</si>
  <si>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</si>
  <si>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</si>
  <si>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</si>
  <si>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</si>
  <si>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</si>
  <si>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</si>
  <si>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</si>
  <si>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</si>
  <si>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</si>
  <si>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</si>
  <si>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</si>
  <si>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</si>
  <si>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</si>
  <si>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</si>
  <si>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</si>
  <si>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</si>
  <si>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</si>
  <si>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</si>
  <si>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</si>
  <si>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</si>
  <si>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</si>
  <si>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</si>
  <si>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</si>
  <si>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</si>
  <si>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</si>
  <si>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</si>
  <si>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</si>
  <si>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</si>
  <si>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</si>
  <si>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</si>
  <si>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</si>
  <si>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</si>
  <si>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</si>
  <si>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</si>
  <si>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</si>
  <si>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</si>
  <si>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</si>
  <si>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</si>
  <si>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</si>
  <si>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</si>
  <si>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</si>
  <si>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</si>
  <si>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</si>
  <si>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</si>
  <si>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</si>
  <si>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</si>
  <si>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</si>
  <si>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</si>
  <si>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</si>
  <si>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</si>
  <si>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</si>
  <si>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</si>
  <si>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</si>
  <si>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</si>
  <si>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</si>
  <si>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</si>
  <si>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</si>
  <si>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</si>
  <si>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</si>
  <si>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</si>
  <si>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</si>
  <si>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</si>
  <si>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</si>
  <si>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</si>
  <si>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</si>
  <si>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</si>
  <si>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</si>
  <si>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</si>
  <si>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</si>
  <si>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</si>
  <si>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</si>
  <si>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</si>
  <si>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</si>
  <si>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</si>
  <si>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</si>
  <si>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</si>
  <si>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</si>
  <si>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</si>
  <si>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</si>
  <si>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</si>
  <si>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</si>
  <si>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</si>
  <si>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</si>
  <si>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</si>
  <si>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</si>
  <si>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</si>
  <si>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</si>
  <si>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</si>
  <si>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</si>
  <si>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</si>
  <si>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</si>
  <si>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</si>
  <si>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</si>
  <si>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</si>
  <si>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</si>
  <si>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</si>
  <si>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</si>
  <si>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</si>
  <si>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</si>
  <si>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</si>
  <si>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</si>
  <si>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</si>
  <si>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</si>
  <si>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</si>
  <si>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</si>
  <si>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</si>
  <si>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</si>
  <si>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</si>
  <si>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</si>
  <si>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</si>
  <si>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</si>
  <si>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</si>
  <si>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</si>
  <si>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</si>
  <si>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</si>
  <si>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</si>
  <si>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</si>
  <si>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</si>
  <si>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</si>
  <si>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</si>
  <si>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</si>
  <si>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</si>
  <si>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</si>
  <si>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</si>
  <si>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</si>
  <si>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</si>
  <si>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</si>
  <si>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</si>
  <si>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</si>
  <si>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</si>
  <si>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</si>
  <si>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</si>
  <si>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</si>
  <si>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</si>
  <si>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</si>
  <si>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</si>
  <si>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</si>
  <si>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</si>
  <si>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</si>
  <si>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</si>
  <si>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</si>
  <si>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</si>
  <si>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</si>
  <si>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</si>
  <si>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</si>
  <si>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</si>
  <si>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</si>
  <si>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</si>
  <si>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</si>
  <si>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</si>
  <si>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</si>
  <si>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</si>
  <si>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</si>
  <si>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</si>
  <si>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</si>
  <si>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</si>
  <si>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</si>
  <si>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</si>
  <si>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</si>
  <si>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</si>
  <si>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</si>
  <si>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</si>
  <si>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</si>
  <si>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</si>
  <si>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</si>
  <si>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</si>
  <si>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</si>
  <si>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</si>
  <si>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</si>
  <si>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</si>
  <si>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</si>
  <si>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</si>
  <si>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</si>
  <si>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</si>
  <si>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</si>
  <si>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</si>
  <si>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</si>
  <si>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</si>
  <si>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</si>
  <si>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</si>
  <si>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</si>
  <si>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</si>
  <si>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</si>
  <si>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</si>
  <si>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</si>
  <si>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</si>
  <si>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</si>
  <si>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</si>
  <si>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</si>
  <si>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</si>
  <si>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</si>
  <si>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</si>
  <si>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</si>
  <si>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</si>
  <si>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</si>
  <si>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</si>
  <si>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</si>
  <si>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</si>
  <si>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</si>
  <si>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</si>
  <si>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</si>
  <si>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</si>
  <si>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</si>
  <si>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</si>
  <si>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</si>
  <si>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</si>
  <si>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</si>
  <si>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</si>
  <si>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</si>
  <si>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</si>
  <si>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</si>
  <si>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</si>
  <si>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</si>
  <si>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</si>
  <si>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</si>
  <si>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</si>
  <si>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</si>
  <si>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</si>
  <si>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</si>
  <si>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</si>
  <si>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</si>
  <si>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</si>
  <si>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</si>
  <si>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</si>
  <si>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</si>
  <si>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</si>
  <si>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</si>
  <si>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</si>
  <si>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</si>
  <si>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</si>
  <si>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</si>
  <si>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</si>
  <si>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</si>
  <si>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</si>
  <si>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</si>
  <si>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</si>
  <si>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</si>
  <si>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</si>
  <si>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</si>
  <si>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</si>
  <si>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</si>
  <si>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</si>
  <si>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</si>
  <si>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</si>
  <si>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</si>
  <si>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</si>
  <si>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</si>
  <si>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</si>
  <si>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</si>
  <si>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</si>
  <si>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</si>
  <si>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</si>
  <si>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</si>
  <si>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</si>
  <si>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</si>
  <si>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</si>
  <si>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</si>
  <si>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</si>
  <si>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</si>
  <si>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</si>
  <si>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</si>
  <si>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</si>
  <si>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</si>
  <si>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</si>
  <si>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</si>
  <si>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</si>
  <si>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</si>
  <si>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</si>
  <si>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</si>
  <si>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</si>
  <si>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</si>
  <si>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</si>
  <si>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</si>
  <si>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</si>
  <si>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</si>
  <si>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</si>
  <si>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</si>
  <si>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</si>
  <si>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</si>
  <si>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</si>
  <si>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</si>
  <si>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</si>
  <si>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</si>
  <si>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</si>
  <si>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</si>
  <si>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</si>
  <si>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</si>
  <si>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</si>
  <si>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</si>
  <si>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</si>
  <si>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</si>
  <si>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</si>
  <si>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</si>
  <si>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</si>
  <si>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</si>
  <si>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</si>
  <si>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</si>
  <si>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</si>
  <si>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</si>
  <si>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</si>
  <si>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</si>
  <si>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</si>
  <si>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</si>
  <si>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</si>
  <si>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</si>
  <si>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</si>
  <si>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</si>
  <si>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</si>
  <si>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</si>
  <si>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</si>
  <si>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</si>
  <si>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</si>
  <si>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</si>
  <si>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</si>
  <si>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</si>
  <si>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</si>
  <si>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</si>
  <si>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</si>
  <si>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</si>
  <si>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</si>
  <si>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</si>
  <si>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</si>
  <si>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</si>
  <si>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</si>
  <si>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</si>
  <si>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</si>
  <si>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</si>
  <si>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</si>
  <si>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</si>
  <si>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</si>
  <si>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</si>
  <si>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</si>
  <si>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</si>
  <si>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</si>
  <si>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</si>
  <si>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</si>
  <si>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</si>
  <si>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</si>
  <si>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</si>
  <si>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</si>
  <si>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</si>
  <si>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</si>
  <si>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</si>
  <si>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</si>
  <si>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</si>
  <si>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</si>
  <si>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</si>
  <si>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</si>
  <si>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</si>
  <si>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</si>
  <si>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</si>
  <si>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</si>
  <si>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</si>
  <si>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</si>
  <si>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</si>
  <si>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</si>
  <si>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</si>
  <si>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</si>
  <si>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</si>
  <si>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</si>
  <si>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</si>
  <si>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</si>
  <si>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</si>
  <si>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</si>
  <si>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</si>
  <si>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</si>
  <si>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</si>
  <si>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</si>
  <si>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</si>
  <si>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</si>
  <si>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</si>
  <si>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</si>
  <si>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</si>
  <si>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</si>
  <si>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</si>
  <si>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</si>
  <si>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</si>
  <si>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</si>
  <si>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</si>
  <si>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</si>
  <si>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</si>
  <si>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</si>
  <si>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</si>
  <si>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</si>
  <si>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</si>
  <si>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</si>
  <si>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</si>
  <si>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</si>
  <si>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</si>
  <si>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</si>
  <si>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</si>
  <si>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</si>
  <si>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</si>
  <si>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</si>
  <si>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</si>
  <si>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</si>
  <si>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</si>
  <si>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</si>
  <si>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</si>
  <si>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</si>
  <si>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</si>
  <si>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</si>
  <si>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</si>
  <si>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</si>
  <si>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</si>
  <si>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</si>
  <si>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</si>
  <si>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</si>
  <si>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</si>
  <si>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</si>
  <si>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</si>
  <si>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</si>
  <si>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</si>
  <si>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</si>
  <si>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</si>
  <si>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</si>
  <si>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</si>
  <si>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</si>
  <si>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</si>
  <si>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</si>
  <si>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</si>
  <si>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</si>
  <si>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</si>
  <si>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</si>
  <si>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</si>
  <si>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</si>
  <si>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</si>
  <si>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</si>
  <si>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</si>
  <si>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</si>
  <si>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</si>
  <si>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</si>
  <si>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</si>
  <si>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</si>
  <si>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</si>
  <si>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</si>
  <si>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</si>
  <si>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</si>
  <si>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</si>
  <si>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</si>
  <si>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</si>
  <si>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</si>
  <si>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</si>
  <si>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</si>
  <si>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</si>
  <si>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</si>
  <si>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</si>
  <si>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</si>
  <si>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</si>
  <si>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</si>
  <si>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</si>
  <si>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</si>
  <si>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</si>
  <si>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</si>
  <si>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</si>
  <si>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</si>
  <si>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</si>
  <si>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</si>
  <si>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</si>
  <si>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</si>
  <si>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</si>
  <si>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</si>
  <si>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</si>
  <si>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</si>
  <si>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</si>
  <si>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</si>
  <si>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</si>
  <si>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</si>
  <si>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</si>
  <si>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</si>
  <si>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</si>
  <si>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</si>
  <si>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</si>
  <si>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</si>
  <si>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</si>
  <si>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</si>
  <si>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</si>
  <si>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</si>
  <si>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</si>
  <si>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</si>
  <si>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</si>
  <si>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</si>
  <si>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</si>
  <si>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</si>
  <si>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</si>
  <si>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</si>
  <si>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</si>
  <si>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</si>
  <si>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</si>
  <si>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</si>
  <si>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</si>
  <si>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</si>
  <si>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</si>
  <si>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</si>
  <si>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</si>
  <si>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</si>
  <si>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</si>
  <si>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</si>
  <si>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</si>
  <si>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</si>
  <si>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</si>
  <si>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</si>
  <si>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</si>
  <si>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</si>
  <si>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</si>
  <si>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</si>
  <si>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</si>
  <si>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</si>
  <si>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</si>
  <si>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</si>
  <si>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</si>
  <si>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</si>
  <si>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</si>
  <si>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</si>
  <si>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</si>
  <si>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</si>
  <si>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</si>
  <si>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</si>
  <si>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</si>
  <si>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</si>
  <si>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</si>
  <si>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</si>
  <si>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</si>
  <si>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</si>
  <si>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</si>
  <si>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</si>
  <si>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</si>
  <si>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</si>
  <si>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</si>
  <si>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</si>
  <si>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</si>
  <si>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</si>
  <si>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</si>
  <si>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</si>
  <si>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</si>
  <si>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</si>
  <si>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</si>
  <si>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</si>
  <si>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</si>
  <si>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</si>
  <si>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</si>
  <si>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</si>
  <si>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</si>
  <si>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</si>
  <si>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</si>
  <si>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</si>
  <si>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</si>
  <si>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</si>
  <si>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</si>
  <si>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</si>
  <si>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</si>
  <si>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</si>
  <si>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</si>
  <si>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</si>
  <si>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</si>
  <si>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</si>
  <si>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</si>
  <si>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</si>
  <si>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</si>
  <si>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</si>
  <si>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</si>
  <si>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</si>
  <si>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</si>
  <si>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</si>
  <si>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</si>
  <si>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</si>
  <si>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</si>
  <si>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</si>
  <si>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</si>
  <si>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</si>
  <si>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</si>
  <si>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</si>
  <si>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</si>
  <si>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</si>
  <si>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</si>
  <si>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</si>
  <si>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</si>
  <si>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</si>
  <si>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</si>
  <si>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</si>
  <si>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</si>
  <si>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</si>
  <si>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</si>
  <si>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</si>
  <si>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</si>
  <si>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</si>
  <si>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</si>
  <si>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</si>
  <si>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</si>
  <si>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</si>
  <si>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</si>
  <si>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</si>
  <si>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</si>
  <si>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</si>
  <si>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</si>
  <si>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</si>
  <si>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</si>
  <si>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</si>
  <si>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</si>
  <si>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</si>
  <si>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</si>
  <si>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</si>
  <si>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</si>
  <si>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</si>
  <si>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</si>
  <si>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</si>
  <si>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</si>
  <si>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</si>
  <si>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</si>
  <si>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</si>
  <si>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</si>
  <si>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</si>
  <si>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</si>
  <si>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</si>
  <si>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</si>
  <si>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</si>
  <si>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</si>
  <si>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</si>
  <si>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</si>
  <si>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</si>
  <si>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</si>
  <si>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</si>
  <si>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</si>
  <si>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</si>
  <si>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</si>
  <si>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</si>
  <si>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</si>
  <si>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</si>
  <si>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</si>
  <si>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</si>
  <si>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</si>
  <si>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</si>
  <si>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</si>
  <si>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</si>
  <si>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</si>
  <si>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</si>
  <si>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</si>
  <si>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</si>
  <si>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</si>
  <si>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</si>
  <si>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</si>
  <si>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</si>
  <si>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</si>
  <si>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</si>
  <si>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</si>
  <si>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</si>
  <si>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</si>
  <si>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</si>
  <si>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</si>
  <si>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</si>
  <si>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</si>
  <si>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</si>
  <si>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</si>
  <si>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</si>
  <si>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</si>
  <si>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</si>
  <si>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</si>
  <si>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</si>
  <si>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</si>
  <si>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</si>
  <si>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</si>
  <si>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</si>
  <si>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</si>
  <si>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</si>
  <si>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</si>
  <si>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</si>
  <si>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</si>
  <si>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</si>
  <si>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</si>
  <si>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</si>
  <si>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</si>
  <si>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</si>
  <si>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</si>
  <si>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</si>
  <si>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</si>
  <si>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</si>
  <si>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</si>
  <si>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</si>
  <si>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</si>
  <si>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</si>
  <si>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</si>
  <si>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</si>
  <si>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</si>
  <si>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</si>
  <si>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</si>
  <si>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</si>
  <si>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</si>
  <si>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</si>
  <si>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</si>
  <si>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</si>
  <si>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</si>
  <si>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</si>
  <si>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</si>
  <si>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</si>
  <si>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</si>
  <si>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</si>
  <si>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</si>
  <si>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</si>
  <si>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</si>
  <si>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</si>
  <si>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</si>
  <si>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</si>
  <si>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</si>
  <si>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</si>
  <si>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</si>
  <si>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</si>
  <si>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</si>
  <si>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</si>
  <si>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</si>
  <si>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</si>
  <si>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</si>
  <si>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</si>
  <si>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</si>
  <si>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</si>
  <si>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</si>
  <si>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</si>
  <si>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</si>
  <si>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</si>
  <si>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</si>
  <si>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</si>
  <si>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</si>
  <si>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</si>
  <si>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</si>
  <si>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</si>
  <si>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</si>
  <si>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</si>
  <si>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</si>
  <si>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</si>
  <si>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</si>
  <si>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</si>
  <si>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</si>
  <si>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</si>
  <si>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</si>
  <si>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</si>
  <si>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</si>
  <si>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</si>
  <si>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</si>
  <si>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</si>
  <si>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</si>
  <si>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</si>
  <si>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</si>
  <si>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</si>
  <si>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</si>
  <si>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</si>
  <si>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</si>
  <si>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</si>
  <si>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</si>
  <si>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</si>
  <si>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</si>
  <si>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</si>
  <si>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</si>
  <si>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</si>
  <si>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</si>
  <si>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</si>
  <si>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</si>
  <si>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</si>
  <si>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</si>
  <si>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</si>
  <si>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</si>
  <si>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</si>
  <si>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</si>
  <si>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</si>
  <si>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</si>
  <si>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</si>
  <si>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</si>
  <si>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</si>
  <si>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</si>
  <si>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</si>
  <si>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</si>
  <si>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</si>
  <si>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</si>
  <si>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</si>
  <si>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</si>
  <si>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</si>
  <si>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</si>
  <si>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</si>
  <si>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</si>
  <si>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</si>
  <si>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</si>
  <si>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</si>
  <si>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</si>
  <si>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</si>
  <si>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</si>
  <si>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</si>
  <si>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</si>
  <si>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</si>
  <si>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</si>
  <si>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</si>
  <si>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</si>
  <si>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</si>
  <si>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</si>
  <si>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</si>
  <si>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</si>
  <si>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</si>
  <si>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</si>
  <si>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</si>
  <si>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</si>
  <si>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</si>
  <si>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</si>
  <si>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</si>
  <si>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</si>
  <si>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</si>
  <si>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</si>
  <si>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</si>
  <si>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</si>
  <si>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</si>
  <si>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</si>
  <si>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</si>
  <si>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</si>
  <si>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</si>
  <si>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</si>
  <si>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</si>
  <si>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</si>
  <si>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</si>
  <si>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</si>
  <si>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</si>
  <si>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</si>
  <si>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</si>
  <si>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</si>
  <si>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</si>
  <si>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</si>
  <si>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</si>
  <si>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</si>
  <si>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</si>
  <si>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</si>
  <si>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</si>
  <si>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</si>
  <si>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</si>
  <si>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</si>
  <si>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</si>
  <si>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</si>
  <si>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</si>
  <si>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</si>
  <si>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</si>
  <si>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</si>
  <si>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</si>
  <si>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</si>
  <si>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</si>
  <si>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</si>
  <si>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</si>
  <si>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</si>
  <si>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</si>
  <si>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</si>
  <si>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</si>
  <si>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</si>
  <si>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</si>
  <si>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</si>
  <si>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</si>
  <si>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</si>
  <si>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</si>
  <si>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</si>
  <si>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</si>
  <si>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</si>
  <si>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</si>
  <si>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</si>
  <si>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</si>
  <si>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</si>
  <si>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</si>
  <si>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</si>
  <si>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</si>
  <si>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</si>
  <si>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</si>
  <si>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</si>
  <si>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</si>
  <si>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</si>
  <si>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</si>
  <si>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</si>
  <si>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</si>
  <si>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</si>
  <si>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</si>
  <si>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</si>
  <si>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</si>
  <si>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</si>
  <si>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</si>
  <si>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</si>
  <si>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</si>
  <si>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</si>
  <si>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</si>
  <si>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</si>
  <si>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</si>
  <si>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</si>
  <si>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</si>
  <si>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</si>
  <si>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</si>
  <si>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</si>
  <si>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</si>
  <si>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</si>
  <si>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</si>
  <si>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</si>
  <si>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</si>
  <si>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</si>
  <si>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</si>
  <si>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</si>
  <si>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</si>
  <si>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</si>
  <si>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</si>
  <si>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</si>
  <si>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</si>
  <si>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</si>
  <si>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</si>
  <si>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</si>
  <si>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</si>
  <si>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</si>
  <si>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</si>
  <si>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</si>
  <si>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</si>
  <si>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</si>
  <si>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</si>
  <si>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</si>
  <si>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</si>
  <si>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</si>
  <si>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</si>
  <si>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</si>
  <si>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</si>
  <si>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</si>
  <si>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</si>
  <si>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</si>
  <si>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</si>
  <si>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</si>
  <si>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</si>
  <si>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</si>
  <si>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</si>
  <si>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</si>
  <si>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</si>
  <si>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</si>
  <si>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</si>
  <si>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</si>
  <si>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</si>
  <si>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</si>
  <si>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</si>
  <si>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</si>
  <si>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</si>
  <si>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</si>
  <si>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</si>
  <si>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</si>
  <si>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</si>
  <si>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</si>
  <si>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</si>
  <si>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</si>
  <si>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</si>
  <si>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</si>
  <si>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</si>
  <si>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</si>
  <si>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</si>
  <si>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</si>
  <si>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</si>
  <si>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</si>
  <si>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</si>
  <si>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</si>
  <si>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</si>
  <si>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</si>
  <si>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</si>
  <si>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</si>
  <si>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</si>
  <si>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</si>
  <si>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</si>
  <si>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</si>
  <si>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</si>
  <si>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</si>
  <si>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</si>
  <si>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</si>
  <si>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</si>
  <si>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</si>
  <si>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</si>
  <si>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</si>
  <si>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</si>
  <si>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</si>
  <si>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</si>
  <si>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</si>
  <si>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</si>
  <si>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</si>
  <si>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</si>
  <si>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</si>
  <si>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</si>
  <si>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</si>
  <si>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</si>
  <si>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</si>
  <si>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</si>
  <si>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</si>
  <si>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</si>
  <si>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</si>
  <si>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</si>
  <si>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</si>
  <si>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</si>
  <si>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</si>
  <si>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</si>
  <si>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</si>
  <si>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</si>
  <si>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</si>
  <si>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</si>
  <si>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</si>
  <si>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</si>
  <si>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</si>
  <si>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</si>
  <si>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</si>
  <si>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</si>
  <si>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</si>
  <si>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</si>
  <si>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</si>
  <si>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</si>
  <si>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</si>
  <si>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</si>
  <si>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</si>
  <si>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</si>
  <si>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</si>
  <si>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</si>
  <si>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06/30/2020</t>
  </si>
  <si>
    <t>consult</t>
  </si>
  <si>
    <t>purch svc</t>
  </si>
  <si>
    <t xml:space="preserve">This worksheet is used to save and retrieve Infor Lawson Drill Around mapping information.  Do not Delete This WorkSheet. </t>
  </si>
  <si>
    <t>Created with Query Wizard 10.0.7.155</t>
  </si>
  <si>
    <t>ProductLine</t>
  </si>
  <si>
    <t>SystemCode</t>
  </si>
  <si>
    <t>SSType</t>
  </si>
  <si>
    <t>KeyFields</t>
  </si>
  <si>
    <t>kfn</t>
  </si>
  <si>
    <t>Required</t>
  </si>
  <si>
    <t>MappedFields</t>
  </si>
  <si>
    <t>Type</t>
  </si>
  <si>
    <t>PROD</t>
  </si>
  <si>
    <t>GL</t>
  </si>
  <si>
    <t/>
  </si>
  <si>
    <t>Ketul Patel</t>
  </si>
  <si>
    <t>201</t>
  </si>
  <si>
    <t>St. Francis Hospital</t>
  </si>
  <si>
    <t>34515 9th Ave S</t>
  </si>
  <si>
    <t>Federal Way, WA  98003</t>
  </si>
  <si>
    <t>King</t>
  </si>
  <si>
    <t>253-944-8100</t>
  </si>
  <si>
    <t>253-428-8313</t>
  </si>
  <si>
    <t>If you have any questions or concerns please call Communty Health Systems at 360-236-4210 or send an e-mail to</t>
  </si>
  <si>
    <t>hos@doh.wa.gov.</t>
  </si>
  <si>
    <t>To submit your report by electronic mail, please send to:</t>
  </si>
  <si>
    <t>St. Francis Hospital   H-0     FYE 06/30/2020</t>
  </si>
  <si>
    <t>2019</t>
  </si>
  <si>
    <t>2020</t>
  </si>
  <si>
    <t>201*2020*A</t>
  </si>
  <si>
    <t>201*2020*6010*A</t>
  </si>
  <si>
    <t>201*2020*6030*A</t>
  </si>
  <si>
    <t>201*2020*6070*A</t>
  </si>
  <si>
    <t>201*2020*6100*A</t>
  </si>
  <si>
    <t>201*2020*6120*A</t>
  </si>
  <si>
    <t>201*2020*6140*A</t>
  </si>
  <si>
    <t>201*2020*6150*A</t>
  </si>
  <si>
    <t>201*2020*6170*A</t>
  </si>
  <si>
    <t>201*2020*6200*A</t>
  </si>
  <si>
    <t>201*2020*6210*A</t>
  </si>
  <si>
    <t>201*2020*6330*A</t>
  </si>
  <si>
    <t>201*2020*6400*A</t>
  </si>
  <si>
    <t>201*2020*7010*A</t>
  </si>
  <si>
    <t>201*2020*7020*A</t>
  </si>
  <si>
    <t>201*2020*7030*A</t>
  </si>
  <si>
    <t>201*2020*7040*A</t>
  </si>
  <si>
    <t>201*2020*7050*A</t>
  </si>
  <si>
    <t>201*2020*7060*A</t>
  </si>
  <si>
    <t>201*2020*7070*A</t>
  </si>
  <si>
    <t>201*2020*7110*A</t>
  </si>
  <si>
    <t>201*2020*7120*A</t>
  </si>
  <si>
    <t>201*2020*7130*A</t>
  </si>
  <si>
    <t>201*2020*7140*A</t>
  </si>
  <si>
    <t>201*2020*7150*A</t>
  </si>
  <si>
    <t>201*2020*7160*A</t>
  </si>
  <si>
    <t>201*2020*7170*A</t>
  </si>
  <si>
    <t>201*2020*7180*A</t>
  </si>
  <si>
    <t>201*2020*7190*A</t>
  </si>
  <si>
    <t>201*2020*7200*A</t>
  </si>
  <si>
    <t>201*2020*7220*A</t>
  </si>
  <si>
    <t>201*2020*7230*A</t>
  </si>
  <si>
    <t>201*2020*7240*A</t>
  </si>
  <si>
    <t>201*2020*7250*A</t>
  </si>
  <si>
    <t>201*2020*7260*A</t>
  </si>
  <si>
    <t>201*2020*7310*A</t>
  </si>
  <si>
    <t>201*2020*7320*A</t>
  </si>
  <si>
    <t>201*2020*7330*A</t>
  </si>
  <si>
    <t>201*2020*7340*A</t>
  </si>
  <si>
    <t>201*2020*7350*A</t>
  </si>
  <si>
    <t>201*2020*7380*A</t>
  </si>
  <si>
    <t>201*2020*7390*A</t>
  </si>
  <si>
    <t>201*2020*7400*A</t>
  </si>
  <si>
    <t>201*2020*7410*A</t>
  </si>
  <si>
    <t>201*2020*7420*A</t>
  </si>
  <si>
    <t>201*2020*7430*A</t>
  </si>
  <si>
    <t>201*2020*7490*A</t>
  </si>
  <si>
    <t>201*2020*8200*A</t>
  </si>
  <si>
    <t>201*2020*8310*A</t>
  </si>
  <si>
    <t>201*2020*8320*A</t>
  </si>
  <si>
    <t>201*2020*8330*A</t>
  </si>
  <si>
    <t>201*2020*8350*A</t>
  </si>
  <si>
    <t>201*2020*8360*A</t>
  </si>
  <si>
    <t>201*2020*8370*A</t>
  </si>
  <si>
    <t>201*2020*8420*A</t>
  </si>
  <si>
    <t>201*2020*8430*A</t>
  </si>
  <si>
    <t>201*2020*8460*A</t>
  </si>
  <si>
    <t>201*2020*8470*A</t>
  </si>
  <si>
    <t>201*2020*8480*A</t>
  </si>
  <si>
    <t>201*2020*8490*A</t>
  </si>
  <si>
    <t>201*2020*8510*A</t>
  </si>
  <si>
    <t>201*2020*8530*A</t>
  </si>
  <si>
    <t>201*2020*8560*A</t>
  </si>
  <si>
    <t>201*2020*8590*A</t>
  </si>
  <si>
    <t>201*2020*8610*A</t>
  </si>
  <si>
    <t>201*2020*8620*A</t>
  </si>
  <si>
    <t>201*2020*8630*A</t>
  </si>
  <si>
    <t>201*2020*8640*A</t>
  </si>
  <si>
    <t>201*2020*8650*A</t>
  </si>
  <si>
    <t>201*2020*8660*A</t>
  </si>
  <si>
    <t>201*2020*8670*A</t>
  </si>
  <si>
    <t>201*2020*8680*A</t>
  </si>
  <si>
    <t>201*2020*8690*A</t>
  </si>
  <si>
    <t>201*2020*8700*A</t>
  </si>
  <si>
    <t>201*2020*8710*A</t>
  </si>
  <si>
    <t>201*2020*8720*A</t>
  </si>
  <si>
    <t>201*2020*8730*A</t>
  </si>
  <si>
    <t>201*2020*8740*A</t>
  </si>
  <si>
    <t>201*2020*8770*A</t>
  </si>
  <si>
    <t>201*2020*8790*A</t>
  </si>
  <si>
    <t>201*2020*9000*A</t>
  </si>
  <si>
    <t>increased revenue but decreased volume</t>
  </si>
  <si>
    <t>change in mapping/ FY20 costs are in 8320</t>
  </si>
  <si>
    <t>06/30/2021</t>
  </si>
  <si>
    <t>Uli Chi</t>
  </si>
  <si>
    <t>David Nosacka</t>
  </si>
  <si>
    <t>Cafeteria meals declined due to Covid but depreciation allocations did not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</si>
</sst>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4.05"/>
      <color indexed="8"/>
      <name val="Times New Roman"/>
      <family val="1"/>
    </font>
    <font>
      <sz val="12"/>
      <color rgb="FF0000FF"/>
      <name val="Arial"/>
      <family val="2"/>
    </font>
    <font>
      <sz val="12"/>
      <color rgb="FF0000FF"/>
      <name val="Calibri"/>
      <family val="2"/>
    </font>
    <font>
      <b/>
      <sz val="12"/>
      <color rgb="FF0000FF"/>
      <name val="Arial"/>
      <family val="2"/>
    </font>
    <font>
      <b/>
      <sz val="12"/>
      <color rgb="FF0000FF"/>
      <name val="Calibri"/>
      <family val="2"/>
      <scheme val="minor"/>
    </font>
    <font>
      <sz val="14"/>
      <color rgb="FF0000FF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</cellStyleXfs>
  <cellXfs count="30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9" fillId="0" borderId="1" xfId="0" quotePrefix="1" applyFont="1" applyBorder="1" applyProtection="1">
      <protection locked="0"/>
    </xf>
    <xf numFmtId="49" fontId="9" fillId="4" borderId="1" xfId="0" quotePrefix="1" applyNumberFormat="1" applyFont="1" applyFill="1" applyBorder="1" applyProtection="1">
      <protection locked="0"/>
    </xf>
    <xf numFmtId="49" fontId="0" fillId="0" borderId="0" xfId="0" applyNumberFormat="1"/>
    <xf numFmtId="39" fontId="9" fillId="0" borderId="1" xfId="0" applyNumberFormat="1" applyFont="1" applyBorder="1" applyProtection="1">
      <protection locked="0"/>
    </xf>
    <xf numFmtId="39" fontId="9" fillId="0" borderId="1" xfId="1" quotePrefix="1" applyNumberFormat="1" applyFont="1" applyBorder="1" applyProtection="1">
      <protection locked="0"/>
    </xf>
    <xf numFmtId="49" fontId="9" fillId="4" borderId="1" xfId="0" quotePrefix="1" applyNumberFormat="1" applyFont="1" applyFill="1" applyBorder="1" applyAlignment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8" fillId="0" borderId="0" xfId="0" applyFont="1" applyAlignment="1">
      <alignment horizontal="center"/>
    </xf>
    <xf numFmtId="37" fontId="19" fillId="0" borderId="0" xfId="0" applyFont="1" applyAlignment="1">
      <alignment horizontal="center"/>
    </xf>
    <xf numFmtId="37" fontId="4" fillId="9" borderId="2" xfId="0" applyNumberFormat="1" applyFont="1" applyFill="1" applyBorder="1" applyAlignment="1" applyProtection="1"/>
    <xf numFmtId="37" fontId="20" fillId="0" borderId="0" xfId="0" applyFont="1"/>
    <xf numFmtId="37" fontId="4" fillId="9" borderId="1" xfId="0" applyNumberFormat="1" applyFont="1" applyFill="1" applyBorder="1" applyProtection="1"/>
    <xf numFmtId="37" fontId="21" fillId="0" borderId="0" xfId="0" applyFont="1"/>
    <xf numFmtId="37" fontId="22" fillId="0" borderId="0" xfId="0" applyFont="1"/>
    <xf numFmtId="37" fontId="22" fillId="0" borderId="0" xfId="0" applyFont="1" applyAlignment="1"/>
    <xf numFmtId="37" fontId="4" fillId="10" borderId="2" xfId="0" applyNumberFormat="1" applyFont="1" applyFill="1" applyBorder="1" applyAlignment="1" applyProtection="1"/>
    <xf numFmtId="37" fontId="23" fillId="0" borderId="0" xfId="0" applyFont="1" applyAlignment="1"/>
    <xf numFmtId="37" fontId="18" fillId="0" borderId="0" xfId="0" applyFont="1"/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Comma 2" xfId="5" xr:uid="{00000000-0005-0000-0000-000001000000}"/>
    <cellStyle name="Hyperlink" xfId="2" builtinId="8"/>
    <cellStyle name="Normal" xfId="0" builtinId="0"/>
    <cellStyle name="Normal 3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1FFC1"/>
      <color rgb="FFCCFFCC"/>
      <color rgb="FFFFFF66"/>
      <color rgb="FFFFFF99"/>
      <color rgb="FFFFFFCC"/>
      <color rgb="FFDCB4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74" transitionEvaluation="1" transitionEntry="1" codeName="Sheet1">
    <pageSetUpPr autoPageBreaks="0" fitToPage="1"/>
  </sheetPr>
  <dimension ref="A1:CF817"/>
  <sheetViews>
    <sheetView showGridLines="0" tabSelected="1" topLeftCell="A74" zoomScale="75" zoomScaleNormal="75" workbookViewId="0">
      <pane xSplit="1" topLeftCell="B1" activePane="topRight" state="frozen"/>
      <selection pane="topRight" activeCell="F84" sqref="F8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1257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282"/>
      <c r="C15" s="233"/>
    </row>
    <row r="16" spans="1:6" ht="12.75" customHeight="1" x14ac:dyDescent="0.35">
      <c r="A16" s="283" t="s">
        <v>1263</v>
      </c>
      <c r="C16" s="233"/>
      <c r="F16" s="279"/>
    </row>
    <row r="17" spans="1:6" ht="12.75" customHeight="1" x14ac:dyDescent="0.35">
      <c r="A17" s="283" t="s">
        <v>1262</v>
      </c>
      <c r="C17" s="279"/>
    </row>
    <row r="18" spans="1:6" ht="12.75" customHeight="1" x14ac:dyDescent="0.35">
      <c r="A18" s="225"/>
      <c r="C18" s="233"/>
    </row>
    <row r="19" spans="1:6" ht="12.75" customHeight="1" x14ac:dyDescent="0.35">
      <c r="C19" s="233"/>
    </row>
    <row r="20" spans="1:6" ht="12.75" customHeight="1" x14ac:dyDescent="0.35">
      <c r="A20" s="270" t="s">
        <v>1233</v>
      </c>
      <c r="B20" s="270"/>
      <c r="C20" s="280"/>
      <c r="D20" s="270"/>
      <c r="E20" s="270"/>
      <c r="F20" s="270"/>
    </row>
    <row r="21" spans="1:6" ht="22.5" customHeight="1" x14ac:dyDescent="0.35">
      <c r="A21" s="199"/>
      <c r="C21" s="233"/>
    </row>
    <row r="22" spans="1:6" ht="12.65" customHeight="1" x14ac:dyDescent="0.35">
      <c r="A22" s="234" t="s">
        <v>1253</v>
      </c>
      <c r="B22" s="235"/>
      <c r="C22" s="236"/>
      <c r="D22" s="234"/>
      <c r="E22" s="234"/>
    </row>
    <row r="23" spans="1:6" ht="12.65" customHeight="1" x14ac:dyDescent="0.35">
      <c r="B23" s="199"/>
      <c r="C23" s="233"/>
    </row>
    <row r="24" spans="1:6" ht="12.65" customHeight="1" x14ac:dyDescent="0.35">
      <c r="A24" s="237" t="s">
        <v>3</v>
      </c>
      <c r="C24" s="233"/>
    </row>
    <row r="25" spans="1:6" ht="12.65" customHeight="1" x14ac:dyDescent="0.35">
      <c r="A25" s="198" t="s">
        <v>1234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1235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1236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1237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30489.289999999997</v>
      </c>
      <c r="C47" s="184">
        <v>2966.96</v>
      </c>
      <c r="D47" s="184">
        <v>0</v>
      </c>
      <c r="E47" s="184">
        <v>2225.13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1241.51</v>
      </c>
      <c r="P47" s="184">
        <v>2417.56</v>
      </c>
      <c r="Q47" s="184">
        <v>562.91</v>
      </c>
      <c r="R47" s="184">
        <v>0</v>
      </c>
      <c r="S47" s="184">
        <v>0</v>
      </c>
      <c r="T47" s="184">
        <v>0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1183.6600000000001</v>
      </c>
      <c r="AD47" s="184">
        <v>0</v>
      </c>
      <c r="AE47" s="184">
        <v>0</v>
      </c>
      <c r="AF47" s="184">
        <v>0</v>
      </c>
      <c r="AG47" s="184">
        <v>1591.44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1606.6</v>
      </c>
      <c r="AW47" s="184">
        <v>0</v>
      </c>
      <c r="AX47" s="184">
        <v>0</v>
      </c>
      <c r="AY47" s="184">
        <v>0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8179.83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8191.64</v>
      </c>
      <c r="BZ47" s="184">
        <v>0</v>
      </c>
      <c r="CA47" s="184">
        <v>322.05</v>
      </c>
      <c r="CB47" s="184">
        <v>0</v>
      </c>
      <c r="CC47" s="184">
        <v>0</v>
      </c>
      <c r="CD47" s="195"/>
      <c r="CE47" s="195">
        <f>SUM(C47:CC47)</f>
        <v>30489.289999999997</v>
      </c>
    </row>
    <row r="48" spans="1:83" ht="12.65" customHeight="1" x14ac:dyDescent="0.35">
      <c r="A48" s="175" t="s">
        <v>205</v>
      </c>
      <c r="B48" s="183">
        <v>29586989.870000001</v>
      </c>
      <c r="C48" s="242">
        <f>ROUND(((B48/CE61)*C61),0)</f>
        <v>1279714</v>
      </c>
      <c r="D48" s="242">
        <f>ROUND(((B48/CE61)*D61),0)</f>
        <v>0</v>
      </c>
      <c r="E48" s="195">
        <f>ROUND(((B48/CE61)*E61),0)</f>
        <v>4817917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1341576</v>
      </c>
      <c r="P48" s="195">
        <f>ROUND(((B48/CE61)*P61),0)</f>
        <v>2169022</v>
      </c>
      <c r="Q48" s="195">
        <f>ROUND(((B48/CE61)*Q61),0)</f>
        <v>819145</v>
      </c>
      <c r="R48" s="195">
        <f>ROUND(((B48/CE61)*R61),0)</f>
        <v>0</v>
      </c>
      <c r="S48" s="195">
        <f>ROUND(((B48/CE61)*S61),0)</f>
        <v>183273</v>
      </c>
      <c r="T48" s="195">
        <f>ROUND(((B48/CE61)*T61),0)</f>
        <v>133472</v>
      </c>
      <c r="U48" s="195">
        <f>ROUND(((B48/CE61)*U61),0)</f>
        <v>456972</v>
      </c>
      <c r="V48" s="195">
        <f>ROUND(((B48/CE61)*V61),0)</f>
        <v>145210</v>
      </c>
      <c r="W48" s="195">
        <f>ROUND(((B48/CE61)*W61),0)</f>
        <v>117221</v>
      </c>
      <c r="X48" s="195">
        <f>ROUND(((B48/CE61)*X61),0)</f>
        <v>217258</v>
      </c>
      <c r="Y48" s="195">
        <f>ROUND(((B48/CE61)*Y61),0)</f>
        <v>711037</v>
      </c>
      <c r="Z48" s="195">
        <f>ROUND(((B48/CE61)*Z61),0)</f>
        <v>148634</v>
      </c>
      <c r="AA48" s="195">
        <f>ROUND(((B48/CE61)*AA61),0)</f>
        <v>86472</v>
      </c>
      <c r="AB48" s="195">
        <f>ROUND(((B48/CE61)*AB61),0)</f>
        <v>650604</v>
      </c>
      <c r="AC48" s="195">
        <f>ROUND(((B48/CE61)*AC61),0)</f>
        <v>282188</v>
      </c>
      <c r="AD48" s="195">
        <f>ROUND(((B48/CE61)*AD61),0)</f>
        <v>0</v>
      </c>
      <c r="AE48" s="195">
        <f>ROUND(((B48/CE61)*AE61),0)</f>
        <v>500197</v>
      </c>
      <c r="AF48" s="195">
        <f>ROUND(((B48/CE61)*AF61),0)</f>
        <v>0</v>
      </c>
      <c r="AG48" s="195">
        <f>ROUND(((B48/CE61)*AG61),0)</f>
        <v>1279527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10984020</v>
      </c>
      <c r="AK48" s="195">
        <f>ROUND(((B48/CE61)*AK61),0)</f>
        <v>79343</v>
      </c>
      <c r="AL48" s="195">
        <f>ROUND(((B48/CE61)*AL61),0)</f>
        <v>24460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951087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400731</v>
      </c>
      <c r="AZ48" s="195">
        <f>ROUND(((B48/CE61)*AZ61),0)</f>
        <v>0</v>
      </c>
      <c r="BA48" s="195">
        <f>ROUND(((B48/CE61)*BA61),0)</f>
        <v>12446</v>
      </c>
      <c r="BB48" s="195">
        <f>ROUND(((B48/CE61)*BB61),0)</f>
        <v>0</v>
      </c>
      <c r="BC48" s="195">
        <f>ROUND(((B48/CE61)*BC61),0)</f>
        <v>64055</v>
      </c>
      <c r="BD48" s="195">
        <f>ROUND(((B48/CE61)*BD61),0)</f>
        <v>0</v>
      </c>
      <c r="BE48" s="195">
        <f>ROUND(((B48/CE61)*BE61),0)</f>
        <v>109466</v>
      </c>
      <c r="BF48" s="195">
        <f>ROUND(((B48/CE61)*BF61),0)</f>
        <v>425477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22449</v>
      </c>
      <c r="BM48" s="195">
        <f>ROUND(((B48/CE61)*BM61),0)</f>
        <v>0</v>
      </c>
      <c r="BN48" s="195">
        <f>ROUND(((B48/CE61)*BN61),0)</f>
        <v>160051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476123</v>
      </c>
      <c r="BZ48" s="195">
        <f>ROUND(((B48/CE61)*BZ61),0)</f>
        <v>33064</v>
      </c>
      <c r="CA48" s="195">
        <f>ROUND(((B48/CE61)*CA61),0)</f>
        <v>183748</v>
      </c>
      <c r="CB48" s="195">
        <f>ROUND(((B48/CE61)*CB61),0)</f>
        <v>0</v>
      </c>
      <c r="CC48" s="195">
        <f>ROUND(((B48/CE61)*CC61),0)</f>
        <v>321032</v>
      </c>
      <c r="CD48" s="195"/>
      <c r="CE48" s="195">
        <f>SUM(C48:CD48)</f>
        <v>29586991</v>
      </c>
    </row>
    <row r="49" spans="1:84" ht="12.65" customHeight="1" x14ac:dyDescent="0.35">
      <c r="A49" s="175" t="s">
        <v>206</v>
      </c>
      <c r="B49" s="195">
        <f>B47+B48</f>
        <v>29617479.16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9386716.75</v>
      </c>
      <c r="C51" s="184">
        <v>178052.31999999998</v>
      </c>
      <c r="D51" s="184">
        <v>0</v>
      </c>
      <c r="E51" s="184">
        <v>93260.21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114364.6</v>
      </c>
      <c r="P51" s="184">
        <v>2922588.41</v>
      </c>
      <c r="Q51" s="184">
        <v>848.51</v>
      </c>
      <c r="R51" s="184">
        <v>0</v>
      </c>
      <c r="S51" s="184">
        <v>54.13</v>
      </c>
      <c r="T51" s="184">
        <v>7650.28</v>
      </c>
      <c r="U51" s="184">
        <v>65852.009999999995</v>
      </c>
      <c r="V51" s="184">
        <v>79678.429999999993</v>
      </c>
      <c r="W51" s="184">
        <v>0</v>
      </c>
      <c r="X51" s="184">
        <v>41614.14</v>
      </c>
      <c r="Y51" s="184">
        <v>443037.84</v>
      </c>
      <c r="Z51" s="184">
        <v>657055.36</v>
      </c>
      <c r="AA51" s="184">
        <v>6609.98</v>
      </c>
      <c r="AB51" s="184">
        <v>191742.13</v>
      </c>
      <c r="AC51" s="184">
        <v>44993.43</v>
      </c>
      <c r="AD51" s="184">
        <v>20575.55</v>
      </c>
      <c r="AE51" s="184">
        <v>60640.09</v>
      </c>
      <c r="AF51" s="184">
        <v>0</v>
      </c>
      <c r="AG51" s="184">
        <v>79793.38</v>
      </c>
      <c r="AH51" s="184">
        <v>0</v>
      </c>
      <c r="AI51" s="184">
        <v>0</v>
      </c>
      <c r="AJ51" s="184">
        <v>2725397.1500000004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33285.65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262934.11000000004</v>
      </c>
      <c r="BF51" s="184">
        <v>2927.29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1584.59</v>
      </c>
      <c r="BM51" s="184">
        <v>0</v>
      </c>
      <c r="BN51" s="184">
        <v>1840.53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30960.65</v>
      </c>
      <c r="BZ51" s="184">
        <v>0</v>
      </c>
      <c r="CA51" s="184">
        <v>0</v>
      </c>
      <c r="CB51" s="184">
        <v>0</v>
      </c>
      <c r="CC51" s="184">
        <v>1319375.98</v>
      </c>
      <c r="CD51" s="195"/>
      <c r="CE51" s="195">
        <f>SUM(C51:CD51)</f>
        <v>9386716.75</v>
      </c>
    </row>
    <row r="52" spans="1:84" ht="12.65" customHeight="1" x14ac:dyDescent="0.35">
      <c r="A52" s="171" t="s">
        <v>208</v>
      </c>
      <c r="B52" s="184">
        <v>6532577.5899999999</v>
      </c>
      <c r="C52" s="195">
        <f>ROUND((B52/(CE76+CF76)*C76),0)</f>
        <v>274814</v>
      </c>
      <c r="D52" s="195">
        <f>ROUND((B52/(CE76+CF76)*D76),0)</f>
        <v>0</v>
      </c>
      <c r="E52" s="195">
        <f>ROUND((B52/(CE76+CF76)*E76),0)</f>
        <v>1209618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105207</v>
      </c>
      <c r="P52" s="195">
        <f>ROUND((B52/(CE76+CF76)*P76),0)</f>
        <v>582921</v>
      </c>
      <c r="Q52" s="195">
        <f>ROUND((B52/(CE76+CF76)*Q76),0)</f>
        <v>30617</v>
      </c>
      <c r="R52" s="195">
        <f>ROUND((B52/(CE76+CF76)*R76),0)</f>
        <v>0</v>
      </c>
      <c r="S52" s="195">
        <f>ROUND((B52/(CE76+CF76)*S76),0)</f>
        <v>137802</v>
      </c>
      <c r="T52" s="195">
        <f>ROUND((B52/(CE76+CF76)*T76),0)</f>
        <v>0</v>
      </c>
      <c r="U52" s="195">
        <f>ROUND((B52/(CE76+CF76)*U76),0)</f>
        <v>165971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19463</v>
      </c>
      <c r="Y52" s="195">
        <f>ROUND((B52/(CE76+CF76)*Y76),0)</f>
        <v>608344</v>
      </c>
      <c r="Z52" s="195">
        <f>ROUND((B52/(CE76+CF76)*Z76),0)</f>
        <v>0</v>
      </c>
      <c r="AA52" s="195">
        <f>ROUND((B52/(CE76+CF76)*AA76),0)</f>
        <v>19488</v>
      </c>
      <c r="AB52" s="195">
        <f>ROUND((B52/(CE76+CF76)*AB76),0)</f>
        <v>147472</v>
      </c>
      <c r="AC52" s="195">
        <f>ROUND((B52/(CE76+CF76)*AC76),0)</f>
        <v>29307</v>
      </c>
      <c r="AD52" s="195">
        <f>ROUND((B52/(CE76+CF76)*AD76),0)</f>
        <v>0</v>
      </c>
      <c r="AE52" s="195">
        <f>ROUND((B52/(CE76+CF76)*AE76),0)</f>
        <v>243779</v>
      </c>
      <c r="AF52" s="195">
        <f>ROUND((B52/(CE76+CF76)*AF76),0)</f>
        <v>0</v>
      </c>
      <c r="AG52" s="195">
        <f>ROUND((B52/(CE76+CF76)*AG76),0)</f>
        <v>251443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27427</v>
      </c>
      <c r="AK52" s="195">
        <f>ROUND((B52/(CE76+CF76)*AK76),0)</f>
        <v>81564</v>
      </c>
      <c r="AL52" s="195">
        <f>ROUND((B52/(CE76+CF76)*AL76),0)</f>
        <v>17065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19851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141166</v>
      </c>
      <c r="BA52" s="195">
        <f>ROUND((B52/(CE76+CF76)*BA76),0)</f>
        <v>53395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1493445</v>
      </c>
      <c r="BF52" s="195">
        <f>ROUND((B52/(CE76+CF76)*BF76),0)</f>
        <v>15457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11970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594143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150638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63559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36652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6532578</v>
      </c>
    </row>
    <row r="53" spans="1:84" ht="12.65" customHeight="1" x14ac:dyDescent="0.35">
      <c r="A53" s="175" t="s">
        <v>206</v>
      </c>
      <c r="B53" s="195">
        <f>B51+B52</f>
        <v>15919294.34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>
        <v>4356</v>
      </c>
      <c r="D59" s="184"/>
      <c r="E59" s="184">
        <v>28978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4760</v>
      </c>
      <c r="P59" s="185">
        <v>646233</v>
      </c>
      <c r="Q59" s="185">
        <v>18693</v>
      </c>
      <c r="R59" s="185">
        <v>0</v>
      </c>
      <c r="S59" s="245"/>
      <c r="T59" s="245"/>
      <c r="U59" s="222">
        <v>549139</v>
      </c>
      <c r="V59" s="185">
        <v>0</v>
      </c>
      <c r="W59" s="185">
        <v>4282</v>
      </c>
      <c r="X59" s="185">
        <v>21619</v>
      </c>
      <c r="Y59" s="185">
        <v>171997</v>
      </c>
      <c r="Z59" s="185">
        <v>0</v>
      </c>
      <c r="AA59" s="185">
        <v>1854</v>
      </c>
      <c r="AB59" s="245"/>
      <c r="AC59" s="185">
        <v>38864</v>
      </c>
      <c r="AD59" s="185">
        <v>0</v>
      </c>
      <c r="AE59" s="185">
        <v>87811</v>
      </c>
      <c r="AF59" s="185">
        <v>0</v>
      </c>
      <c r="AG59" s="185">
        <v>44204</v>
      </c>
      <c r="AH59" s="185">
        <v>0</v>
      </c>
      <c r="AI59" s="185">
        <v>0</v>
      </c>
      <c r="AJ59" s="185">
        <v>322414.51</v>
      </c>
      <c r="AK59" s="185">
        <v>15688</v>
      </c>
      <c r="AL59" s="185">
        <v>2416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5"/>
      <c r="AW59" s="245"/>
      <c r="AX59" s="245"/>
      <c r="AY59" s="185">
        <v>131339</v>
      </c>
      <c r="AZ59" s="185">
        <v>140589</v>
      </c>
      <c r="BA59" s="245"/>
      <c r="BB59" s="245"/>
      <c r="BC59" s="245"/>
      <c r="BD59" s="245"/>
      <c r="BE59" s="185">
        <v>264142.72666666663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6">
        <v>46.606947115384607</v>
      </c>
      <c r="D60" s="186">
        <v>0</v>
      </c>
      <c r="E60" s="186">
        <v>226.38279807692311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51.705466346153841</v>
      </c>
      <c r="P60" s="186">
        <v>99.793971153846186</v>
      </c>
      <c r="Q60" s="186">
        <v>30.510096153846145</v>
      </c>
      <c r="R60" s="186">
        <v>0</v>
      </c>
      <c r="S60" s="186">
        <v>14.875163461538461</v>
      </c>
      <c r="T60" s="186">
        <v>4.0606201923076926</v>
      </c>
      <c r="U60" s="186">
        <v>25.763336538461541</v>
      </c>
      <c r="V60" s="186">
        <v>5.3858509615384618</v>
      </c>
      <c r="W60" s="186">
        <v>3.4835096153846155</v>
      </c>
      <c r="X60" s="186">
        <v>8.0187115384615382</v>
      </c>
      <c r="Y60" s="186">
        <v>32.336413461538463</v>
      </c>
      <c r="Z60" s="186">
        <v>4.8844903846153835</v>
      </c>
      <c r="AA60" s="186">
        <v>3.3238798076923075</v>
      </c>
      <c r="AB60" s="186">
        <v>23.667528846153846</v>
      </c>
      <c r="AC60" s="186">
        <v>12.641437499999999</v>
      </c>
      <c r="AD60" s="186">
        <v>0</v>
      </c>
      <c r="AE60" s="186">
        <v>21.152639423076931</v>
      </c>
      <c r="AF60" s="186">
        <v>0</v>
      </c>
      <c r="AG60" s="186">
        <v>63.220043269230757</v>
      </c>
      <c r="AH60" s="186">
        <v>0</v>
      </c>
      <c r="AI60" s="186">
        <v>0</v>
      </c>
      <c r="AJ60" s="186">
        <v>422.47647115384621</v>
      </c>
      <c r="AK60" s="186">
        <v>3.4781394230769229</v>
      </c>
      <c r="AL60" s="186">
        <v>1.2124182692307692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18.702076923076927</v>
      </c>
      <c r="AW60" s="186">
        <v>0</v>
      </c>
      <c r="AX60" s="186">
        <v>0</v>
      </c>
      <c r="AY60" s="186">
        <v>36.669432692307694</v>
      </c>
      <c r="AZ60" s="186">
        <v>0</v>
      </c>
      <c r="BA60" s="186">
        <v>1.0134567307692308</v>
      </c>
      <c r="BB60" s="186">
        <v>0</v>
      </c>
      <c r="BC60" s="186">
        <v>5.3961730769230769</v>
      </c>
      <c r="BD60" s="186">
        <v>0</v>
      </c>
      <c r="BE60" s="186">
        <v>6.8847307692307691</v>
      </c>
      <c r="BF60" s="186">
        <v>31.53067307692308</v>
      </c>
      <c r="BG60" s="186">
        <v>0</v>
      </c>
      <c r="BH60" s="186">
        <v>0</v>
      </c>
      <c r="BI60" s="186">
        <v>0</v>
      </c>
      <c r="BJ60" s="186">
        <v>0</v>
      </c>
      <c r="BK60" s="186">
        <v>0</v>
      </c>
      <c r="BL60" s="186">
        <v>2</v>
      </c>
      <c r="BM60" s="186">
        <v>0</v>
      </c>
      <c r="BN60" s="186">
        <v>5.439475961538462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0</v>
      </c>
      <c r="BY60" s="186">
        <v>22.298749999999998</v>
      </c>
      <c r="BZ60" s="186">
        <v>2.1243701923076928</v>
      </c>
      <c r="CA60" s="186">
        <v>6.4928173076923077</v>
      </c>
      <c r="CB60" s="186">
        <v>0</v>
      </c>
      <c r="CC60" s="186">
        <v>0.13979807692307691</v>
      </c>
      <c r="CD60" s="246" t="s">
        <v>221</v>
      </c>
      <c r="CE60" s="248">
        <f t="shared" ref="CE60:CE70" si="0">SUM(C60:CD60)</f>
        <v>1243.6716875</v>
      </c>
    </row>
    <row r="61" spans="1:84" ht="12.65" customHeight="1" x14ac:dyDescent="0.35">
      <c r="A61" s="171" t="s">
        <v>235</v>
      </c>
      <c r="B61" s="175"/>
      <c r="C61" s="184">
        <v>5551598.0500000007</v>
      </c>
      <c r="D61" s="184">
        <v>0</v>
      </c>
      <c r="E61" s="184">
        <v>20900865.039999995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5819962.0900000008</v>
      </c>
      <c r="P61" s="185">
        <v>9409551.0599999968</v>
      </c>
      <c r="Q61" s="185">
        <v>3553576.4699999988</v>
      </c>
      <c r="R61" s="185">
        <v>0</v>
      </c>
      <c r="S61" s="185">
        <v>795064.47</v>
      </c>
      <c r="T61" s="185">
        <v>579022.18999999994</v>
      </c>
      <c r="U61" s="185">
        <v>1982415.0300000005</v>
      </c>
      <c r="V61" s="185">
        <v>629942.71999999986</v>
      </c>
      <c r="W61" s="185">
        <v>508522.04</v>
      </c>
      <c r="X61" s="185">
        <v>942496.58999999985</v>
      </c>
      <c r="Y61" s="185">
        <v>3084588.7499999995</v>
      </c>
      <c r="Z61" s="185">
        <v>644798.02999999991</v>
      </c>
      <c r="AA61" s="185">
        <v>375129.13999999996</v>
      </c>
      <c r="AB61" s="185">
        <v>2822419.5199999996</v>
      </c>
      <c r="AC61" s="185">
        <v>1224176.96</v>
      </c>
      <c r="AD61" s="185">
        <v>0</v>
      </c>
      <c r="AE61" s="185">
        <v>2169932.1800000002</v>
      </c>
      <c r="AF61" s="185">
        <v>0</v>
      </c>
      <c r="AG61" s="185">
        <v>5550783.7600000007</v>
      </c>
      <c r="AH61" s="185">
        <v>0</v>
      </c>
      <c r="AI61" s="185">
        <v>0</v>
      </c>
      <c r="AJ61" s="185">
        <v>47650367.279999994</v>
      </c>
      <c r="AK61" s="185">
        <v>344201.12</v>
      </c>
      <c r="AL61" s="185">
        <v>106109.51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4125960.6900000009</v>
      </c>
      <c r="AW61" s="185">
        <v>0</v>
      </c>
      <c r="AX61" s="185">
        <v>0</v>
      </c>
      <c r="AY61" s="185">
        <v>1738432.13</v>
      </c>
      <c r="AZ61" s="185">
        <v>0</v>
      </c>
      <c r="BA61" s="185">
        <v>53991.17</v>
      </c>
      <c r="BB61" s="185">
        <v>0</v>
      </c>
      <c r="BC61" s="185">
        <v>277879.78000000003</v>
      </c>
      <c r="BD61" s="185">
        <v>0</v>
      </c>
      <c r="BE61" s="185">
        <v>474878.82999999996</v>
      </c>
      <c r="BF61" s="185">
        <v>1845784.67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97385.600000000006</v>
      </c>
      <c r="BM61" s="185">
        <v>0</v>
      </c>
      <c r="BN61" s="185">
        <v>694325.86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0</v>
      </c>
      <c r="BY61" s="185">
        <v>2065496.2699999996</v>
      </c>
      <c r="BZ61" s="185">
        <v>143438.68</v>
      </c>
      <c r="CA61" s="185">
        <v>797125.4</v>
      </c>
      <c r="CB61" s="185">
        <v>0</v>
      </c>
      <c r="CC61" s="185">
        <v>1392686.94</v>
      </c>
      <c r="CD61" s="246" t="s">
        <v>221</v>
      </c>
      <c r="CE61" s="195">
        <f t="shared" si="0"/>
        <v>128352908.01999998</v>
      </c>
      <c r="CF61" s="249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1282681</v>
      </c>
      <c r="D62" s="195">
        <f t="shared" si="1"/>
        <v>0</v>
      </c>
      <c r="E62" s="195">
        <f t="shared" si="1"/>
        <v>4820142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1342818</v>
      </c>
      <c r="P62" s="195">
        <f t="shared" si="1"/>
        <v>2171440</v>
      </c>
      <c r="Q62" s="195">
        <f t="shared" si="1"/>
        <v>819708</v>
      </c>
      <c r="R62" s="195">
        <f t="shared" si="1"/>
        <v>0</v>
      </c>
      <c r="S62" s="195">
        <f t="shared" si="1"/>
        <v>183273</v>
      </c>
      <c r="T62" s="195">
        <f t="shared" si="1"/>
        <v>133472</v>
      </c>
      <c r="U62" s="195">
        <f t="shared" si="1"/>
        <v>456972</v>
      </c>
      <c r="V62" s="195">
        <f t="shared" si="1"/>
        <v>145210</v>
      </c>
      <c r="W62" s="195">
        <f t="shared" si="1"/>
        <v>117221</v>
      </c>
      <c r="X62" s="195">
        <f t="shared" si="1"/>
        <v>217258</v>
      </c>
      <c r="Y62" s="195">
        <f t="shared" si="1"/>
        <v>711037</v>
      </c>
      <c r="Z62" s="195">
        <f t="shared" si="1"/>
        <v>148634</v>
      </c>
      <c r="AA62" s="195">
        <f t="shared" si="1"/>
        <v>86472</v>
      </c>
      <c r="AB62" s="195">
        <f t="shared" si="1"/>
        <v>650604</v>
      </c>
      <c r="AC62" s="195">
        <f t="shared" si="1"/>
        <v>283372</v>
      </c>
      <c r="AD62" s="195">
        <f t="shared" si="1"/>
        <v>0</v>
      </c>
      <c r="AE62" s="195">
        <f t="shared" si="1"/>
        <v>500197</v>
      </c>
      <c r="AF62" s="195">
        <f t="shared" si="1"/>
        <v>0</v>
      </c>
      <c r="AG62" s="195">
        <f t="shared" si="1"/>
        <v>1281118</v>
      </c>
      <c r="AH62" s="195">
        <f t="shared" si="1"/>
        <v>0</v>
      </c>
      <c r="AI62" s="195">
        <f t="shared" si="1"/>
        <v>0</v>
      </c>
      <c r="AJ62" s="195">
        <f t="shared" si="1"/>
        <v>10984020</v>
      </c>
      <c r="AK62" s="195">
        <f t="shared" si="1"/>
        <v>79343</v>
      </c>
      <c r="AL62" s="195">
        <f t="shared" si="1"/>
        <v>24460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952694</v>
      </c>
      <c r="AW62" s="195">
        <f t="shared" si="1"/>
        <v>0</v>
      </c>
      <c r="AX62" s="195">
        <f t="shared" si="1"/>
        <v>0</v>
      </c>
      <c r="AY62" s="195">
        <f>ROUND(AY47+AY48,0)</f>
        <v>400731</v>
      </c>
      <c r="AZ62" s="195">
        <f>ROUND(AZ47+AZ48,0)</f>
        <v>0</v>
      </c>
      <c r="BA62" s="195">
        <f>ROUND(BA47+BA48,0)</f>
        <v>12446</v>
      </c>
      <c r="BB62" s="195">
        <f t="shared" si="1"/>
        <v>0</v>
      </c>
      <c r="BC62" s="195">
        <f t="shared" si="1"/>
        <v>64055</v>
      </c>
      <c r="BD62" s="195">
        <f t="shared" si="1"/>
        <v>0</v>
      </c>
      <c r="BE62" s="195">
        <f t="shared" si="1"/>
        <v>109466</v>
      </c>
      <c r="BF62" s="195">
        <f t="shared" si="1"/>
        <v>425477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22449</v>
      </c>
      <c r="BM62" s="195">
        <f t="shared" si="1"/>
        <v>0</v>
      </c>
      <c r="BN62" s="195">
        <f t="shared" si="1"/>
        <v>168231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484315</v>
      </c>
      <c r="BZ62" s="195">
        <f t="shared" si="2"/>
        <v>33064</v>
      </c>
      <c r="CA62" s="195">
        <f t="shared" si="2"/>
        <v>184070</v>
      </c>
      <c r="CB62" s="195">
        <f t="shared" si="2"/>
        <v>0</v>
      </c>
      <c r="CC62" s="195">
        <f t="shared" si="2"/>
        <v>321032</v>
      </c>
      <c r="CD62" s="246" t="s">
        <v>221</v>
      </c>
      <c r="CE62" s="195">
        <f t="shared" si="0"/>
        <v>29617482</v>
      </c>
      <c r="CF62" s="249"/>
    </row>
    <row r="63" spans="1:84" ht="12.65" customHeight="1" x14ac:dyDescent="0.35">
      <c r="A63" s="171" t="s">
        <v>236</v>
      </c>
      <c r="B63" s="175"/>
      <c r="C63" s="184">
        <v>1724814.98</v>
      </c>
      <c r="D63" s="184">
        <v>0</v>
      </c>
      <c r="E63" s="184">
        <v>-1962.48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607842.63</v>
      </c>
      <c r="P63" s="184">
        <v>3676942.77</v>
      </c>
      <c r="Q63" s="184">
        <v>0</v>
      </c>
      <c r="R63" s="184">
        <v>0</v>
      </c>
      <c r="S63" s="184">
        <v>0</v>
      </c>
      <c r="T63" s="184">
        <v>0</v>
      </c>
      <c r="U63" s="184">
        <v>16679.060000000001</v>
      </c>
      <c r="V63" s="184">
        <v>0</v>
      </c>
      <c r="W63" s="184">
        <v>0</v>
      </c>
      <c r="X63" s="184">
        <v>0</v>
      </c>
      <c r="Y63" s="184">
        <v>27819.7</v>
      </c>
      <c r="Z63" s="184">
        <v>8175</v>
      </c>
      <c r="AA63" s="184">
        <v>0</v>
      </c>
      <c r="AB63" s="184">
        <v>0</v>
      </c>
      <c r="AC63" s="184">
        <v>1620</v>
      </c>
      <c r="AD63" s="184">
        <v>0</v>
      </c>
      <c r="AE63" s="184">
        <v>0</v>
      </c>
      <c r="AF63" s="184">
        <v>0</v>
      </c>
      <c r="AG63" s="184">
        <v>1277473.25</v>
      </c>
      <c r="AH63" s="184">
        <v>0</v>
      </c>
      <c r="AI63" s="184">
        <v>0</v>
      </c>
      <c r="AJ63" s="184">
        <v>905639.60999999987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48520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4804179.8600000003</v>
      </c>
      <c r="CD63" s="246" t="s">
        <v>221</v>
      </c>
      <c r="CE63" s="195">
        <f t="shared" si="0"/>
        <v>13097744.379999999</v>
      </c>
      <c r="CF63" s="249"/>
    </row>
    <row r="64" spans="1:84" ht="12.65" customHeight="1" x14ac:dyDescent="0.35">
      <c r="A64" s="171" t="s">
        <v>237</v>
      </c>
      <c r="B64" s="175"/>
      <c r="C64" s="184">
        <v>789612.44000000006</v>
      </c>
      <c r="D64" s="184">
        <v>0</v>
      </c>
      <c r="E64" s="184">
        <v>1652043.6399999997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568878.75</v>
      </c>
      <c r="P64" s="184">
        <v>20917314.140000008</v>
      </c>
      <c r="Q64" s="184">
        <v>276084.84000000008</v>
      </c>
      <c r="R64" s="184">
        <v>0</v>
      </c>
      <c r="S64" s="184">
        <v>-2110857.31</v>
      </c>
      <c r="T64" s="184">
        <v>364263.69999999995</v>
      </c>
      <c r="U64" s="184">
        <v>1916108.3</v>
      </c>
      <c r="V64" s="184">
        <v>147370.59000000003</v>
      </c>
      <c r="W64" s="184">
        <v>38129.040000000008</v>
      </c>
      <c r="X64" s="184">
        <v>220725.3</v>
      </c>
      <c r="Y64" s="184">
        <v>205014.31999999998</v>
      </c>
      <c r="Z64" s="184">
        <v>37962.500000000007</v>
      </c>
      <c r="AA64" s="184">
        <v>271379.58</v>
      </c>
      <c r="AB64" s="184">
        <v>7315019.9000000004</v>
      </c>
      <c r="AC64" s="184">
        <v>361857.87999999977</v>
      </c>
      <c r="AD64" s="184">
        <v>1491.6399999999999</v>
      </c>
      <c r="AE64" s="184">
        <v>42642.560000000005</v>
      </c>
      <c r="AF64" s="184">
        <v>0</v>
      </c>
      <c r="AG64" s="184">
        <v>1569653.3799999997</v>
      </c>
      <c r="AH64" s="184">
        <v>0</v>
      </c>
      <c r="AI64" s="184">
        <v>0</v>
      </c>
      <c r="AJ64" s="184">
        <v>3334938.1800000006</v>
      </c>
      <c r="AK64" s="184">
        <v>2641.0099999999998</v>
      </c>
      <c r="AL64" s="184">
        <v>102.5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255041.21000000002</v>
      </c>
      <c r="AW64" s="184">
        <v>0</v>
      </c>
      <c r="AX64" s="184">
        <v>0</v>
      </c>
      <c r="AY64" s="184">
        <v>1002810.25</v>
      </c>
      <c r="AZ64" s="184">
        <v>0</v>
      </c>
      <c r="BA64" s="184">
        <v>62.76</v>
      </c>
      <c r="BB64" s="184">
        <v>0</v>
      </c>
      <c r="BC64" s="184">
        <v>4265.25</v>
      </c>
      <c r="BD64" s="184">
        <v>3135.06</v>
      </c>
      <c r="BE64" s="184">
        <v>51438.600000000006</v>
      </c>
      <c r="BF64" s="184">
        <v>210428.05999999997</v>
      </c>
      <c r="BG64" s="184">
        <v>0</v>
      </c>
      <c r="BH64" s="184">
        <v>0</v>
      </c>
      <c r="BI64" s="184">
        <v>38919.06</v>
      </c>
      <c r="BJ64" s="184">
        <v>0</v>
      </c>
      <c r="BK64" s="184">
        <v>0</v>
      </c>
      <c r="BL64" s="184">
        <v>23198.230000000003</v>
      </c>
      <c r="BM64" s="184">
        <v>0</v>
      </c>
      <c r="BN64" s="184">
        <v>108964.21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46772.299999999996</v>
      </c>
      <c r="BZ64" s="184">
        <v>400.56</v>
      </c>
      <c r="CA64" s="184">
        <v>571.70000000000005</v>
      </c>
      <c r="CB64" s="184">
        <v>0</v>
      </c>
      <c r="CC64" s="184">
        <v>-144209.76</v>
      </c>
      <c r="CD64" s="246" t="s">
        <v>221</v>
      </c>
      <c r="CE64" s="195">
        <f t="shared" si="0"/>
        <v>39524174.370000012</v>
      </c>
      <c r="CF64" s="249"/>
    </row>
    <row r="65" spans="1:84" ht="12.65" customHeight="1" x14ac:dyDescent="0.35">
      <c r="A65" s="171" t="s">
        <v>238</v>
      </c>
      <c r="B65" s="175"/>
      <c r="C65" s="184">
        <v>425.15000000000003</v>
      </c>
      <c r="D65" s="184">
        <v>0</v>
      </c>
      <c r="E65" s="184">
        <v>5011.6400000000003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2337.25</v>
      </c>
      <c r="P65" s="184">
        <v>17895.679999999997</v>
      </c>
      <c r="Q65" s="184">
        <v>1299.5600000000002</v>
      </c>
      <c r="R65" s="184">
        <v>0</v>
      </c>
      <c r="S65" s="184">
        <v>0</v>
      </c>
      <c r="T65" s="184">
        <v>0</v>
      </c>
      <c r="U65" s="184">
        <v>227.26999999999998</v>
      </c>
      <c r="V65" s="184">
        <v>447.01</v>
      </c>
      <c r="W65" s="184">
        <v>109.08</v>
      </c>
      <c r="X65" s="184">
        <v>0</v>
      </c>
      <c r="Y65" s="184">
        <v>4936.420000000001</v>
      </c>
      <c r="Z65" s="184">
        <v>593.18000000000006</v>
      </c>
      <c r="AA65" s="184">
        <v>239.88</v>
      </c>
      <c r="AB65" s="184">
        <v>4755.49</v>
      </c>
      <c r="AC65" s="184">
        <v>968.4</v>
      </c>
      <c r="AD65" s="184">
        <v>0</v>
      </c>
      <c r="AE65" s="184">
        <v>4570.91</v>
      </c>
      <c r="AF65" s="184">
        <v>0</v>
      </c>
      <c r="AG65" s="184">
        <v>839.87</v>
      </c>
      <c r="AH65" s="184">
        <v>0</v>
      </c>
      <c r="AI65" s="184">
        <v>0</v>
      </c>
      <c r="AJ65" s="184">
        <v>197769.35</v>
      </c>
      <c r="AK65" s="184">
        <v>295.47000000000003</v>
      </c>
      <c r="AL65" s="184">
        <v>21.42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22900.109999999997</v>
      </c>
      <c r="AW65" s="184">
        <v>0</v>
      </c>
      <c r="AX65" s="184">
        <v>0</v>
      </c>
      <c r="AY65" s="184">
        <v>857.38</v>
      </c>
      <c r="AZ65" s="184">
        <v>0</v>
      </c>
      <c r="BA65" s="184">
        <v>0</v>
      </c>
      <c r="BB65" s="184">
        <v>0</v>
      </c>
      <c r="BC65" s="184">
        <v>813.87</v>
      </c>
      <c r="BD65" s="184">
        <v>0</v>
      </c>
      <c r="BE65" s="184">
        <v>1229647.26</v>
      </c>
      <c r="BF65" s="184">
        <v>381.96</v>
      </c>
      <c r="BG65" s="184">
        <v>0</v>
      </c>
      <c r="BH65" s="184">
        <v>0</v>
      </c>
      <c r="BI65" s="184">
        <v>64.900000000000006</v>
      </c>
      <c r="BJ65" s="184">
        <v>0</v>
      </c>
      <c r="BK65" s="184">
        <v>0</v>
      </c>
      <c r="BL65" s="184">
        <v>198.86</v>
      </c>
      <c r="BM65" s="184">
        <v>0</v>
      </c>
      <c r="BN65" s="184">
        <v>814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1318.96</v>
      </c>
      <c r="BZ65" s="184">
        <v>0</v>
      </c>
      <c r="CA65" s="184">
        <v>0</v>
      </c>
      <c r="CB65" s="184">
        <v>0</v>
      </c>
      <c r="CC65" s="184">
        <v>0</v>
      </c>
      <c r="CD65" s="246" t="s">
        <v>221</v>
      </c>
      <c r="CE65" s="195">
        <f t="shared" si="0"/>
        <v>1499740.3299999998</v>
      </c>
      <c r="CF65" s="249"/>
    </row>
    <row r="66" spans="1:84" ht="12.65" customHeight="1" x14ac:dyDescent="0.35">
      <c r="A66" s="171" t="s">
        <v>239</v>
      </c>
      <c r="B66" s="175"/>
      <c r="C66" s="184">
        <v>19685.690000000002</v>
      </c>
      <c r="D66" s="184">
        <v>0</v>
      </c>
      <c r="E66" s="184">
        <v>880218.15999999968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427973.42</v>
      </c>
      <c r="P66" s="185">
        <v>2490315.9899999998</v>
      </c>
      <c r="Q66" s="185">
        <v>29997.79</v>
      </c>
      <c r="R66" s="185">
        <v>0</v>
      </c>
      <c r="S66" s="184">
        <v>173180.64149127202</v>
      </c>
      <c r="T66" s="184">
        <v>85471.330000000075</v>
      </c>
      <c r="U66" s="185">
        <v>1767530.6</v>
      </c>
      <c r="V66" s="185">
        <v>111236.95000000001</v>
      </c>
      <c r="W66" s="185">
        <v>95729.700000000012</v>
      </c>
      <c r="X66" s="185">
        <v>127416.14</v>
      </c>
      <c r="Y66" s="185">
        <v>1469883.9499999997</v>
      </c>
      <c r="Z66" s="185">
        <v>1880961.4700000002</v>
      </c>
      <c r="AA66" s="185">
        <v>549611.6399999999</v>
      </c>
      <c r="AB66" s="185">
        <v>368756.76999999996</v>
      </c>
      <c r="AC66" s="185">
        <v>6235.28</v>
      </c>
      <c r="AD66" s="185">
        <v>804664.33</v>
      </c>
      <c r="AE66" s="185">
        <v>514268.95</v>
      </c>
      <c r="AF66" s="185">
        <v>0</v>
      </c>
      <c r="AG66" s="185">
        <v>639589.86359999992</v>
      </c>
      <c r="AH66" s="185">
        <v>0</v>
      </c>
      <c r="AI66" s="185">
        <v>0</v>
      </c>
      <c r="AJ66" s="185">
        <v>5972565.2299999995</v>
      </c>
      <c r="AK66" s="185">
        <v>340</v>
      </c>
      <c r="AL66" s="185">
        <v>190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199052.28</v>
      </c>
      <c r="AS66" s="185">
        <v>0</v>
      </c>
      <c r="AT66" s="185">
        <v>0</v>
      </c>
      <c r="AU66" s="185">
        <v>0</v>
      </c>
      <c r="AV66" s="185">
        <v>950832.62</v>
      </c>
      <c r="AW66" s="185">
        <v>0</v>
      </c>
      <c r="AX66" s="185">
        <v>0</v>
      </c>
      <c r="AY66" s="185">
        <v>643085.59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4140307.93</v>
      </c>
      <c r="BF66" s="185">
        <v>270184.49</v>
      </c>
      <c r="BG66" s="185">
        <v>0</v>
      </c>
      <c r="BH66" s="185">
        <v>0</v>
      </c>
      <c r="BI66" s="185">
        <v>0</v>
      </c>
      <c r="BJ66" s="185">
        <v>0</v>
      </c>
      <c r="BK66" s="185">
        <v>7592248.7122023199</v>
      </c>
      <c r="BL66" s="185">
        <v>5878507.8767799996</v>
      </c>
      <c r="BM66" s="185">
        <v>0</v>
      </c>
      <c r="BN66" s="185">
        <v>229732.78854360001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2808415.1631266796</v>
      </c>
      <c r="BW66" s="185">
        <v>32342.397895128001</v>
      </c>
      <c r="BX66" s="185">
        <v>2482748.0612710081</v>
      </c>
      <c r="BY66" s="185">
        <v>111428.1</v>
      </c>
      <c r="BZ66" s="185">
        <v>0</v>
      </c>
      <c r="CA66" s="185">
        <v>0</v>
      </c>
      <c r="CB66" s="185">
        <v>51784</v>
      </c>
      <c r="CC66" s="185">
        <v>29628608.465089988</v>
      </c>
      <c r="CD66" s="246" t="s">
        <v>221</v>
      </c>
      <c r="CE66" s="195">
        <f t="shared" si="0"/>
        <v>73435102.36999999</v>
      </c>
      <c r="CF66" s="249"/>
    </row>
    <row r="67" spans="1:84" ht="12.65" customHeight="1" x14ac:dyDescent="0.35">
      <c r="A67" s="171" t="s">
        <v>6</v>
      </c>
      <c r="B67" s="175"/>
      <c r="C67" s="195">
        <f>ROUND(C51+C52,0)</f>
        <v>452866</v>
      </c>
      <c r="D67" s="195">
        <f>ROUND(D51+D52,0)</f>
        <v>0</v>
      </c>
      <c r="E67" s="195">
        <f t="shared" ref="E67:BP67" si="3">ROUND(E51+E52,0)</f>
        <v>1302878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219572</v>
      </c>
      <c r="P67" s="195">
        <f t="shared" si="3"/>
        <v>3505509</v>
      </c>
      <c r="Q67" s="195">
        <f t="shared" si="3"/>
        <v>31466</v>
      </c>
      <c r="R67" s="195">
        <f t="shared" si="3"/>
        <v>0</v>
      </c>
      <c r="S67" s="195">
        <f t="shared" si="3"/>
        <v>137856</v>
      </c>
      <c r="T67" s="195">
        <f t="shared" si="3"/>
        <v>7650</v>
      </c>
      <c r="U67" s="195">
        <f t="shared" si="3"/>
        <v>231823</v>
      </c>
      <c r="V67" s="195">
        <f t="shared" si="3"/>
        <v>79678</v>
      </c>
      <c r="W67" s="195">
        <f t="shared" si="3"/>
        <v>0</v>
      </c>
      <c r="X67" s="195">
        <f t="shared" si="3"/>
        <v>61077</v>
      </c>
      <c r="Y67" s="195">
        <f t="shared" si="3"/>
        <v>1051382</v>
      </c>
      <c r="Z67" s="195">
        <f t="shared" si="3"/>
        <v>657055</v>
      </c>
      <c r="AA67" s="195">
        <f t="shared" si="3"/>
        <v>26098</v>
      </c>
      <c r="AB67" s="195">
        <f t="shared" si="3"/>
        <v>339214</v>
      </c>
      <c r="AC67" s="195">
        <f t="shared" si="3"/>
        <v>74300</v>
      </c>
      <c r="AD67" s="195">
        <f t="shared" si="3"/>
        <v>20576</v>
      </c>
      <c r="AE67" s="195">
        <f t="shared" si="3"/>
        <v>304419</v>
      </c>
      <c r="AF67" s="195">
        <f t="shared" si="3"/>
        <v>0</v>
      </c>
      <c r="AG67" s="195">
        <f t="shared" si="3"/>
        <v>331236</v>
      </c>
      <c r="AH67" s="195">
        <f t="shared" si="3"/>
        <v>0</v>
      </c>
      <c r="AI67" s="195">
        <f t="shared" si="3"/>
        <v>0</v>
      </c>
      <c r="AJ67" s="195">
        <f t="shared" si="3"/>
        <v>2752824</v>
      </c>
      <c r="AK67" s="195">
        <f t="shared" si="3"/>
        <v>81564</v>
      </c>
      <c r="AL67" s="195">
        <f t="shared" si="3"/>
        <v>17065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19851</v>
      </c>
      <c r="AW67" s="195">
        <f t="shared" si="3"/>
        <v>0</v>
      </c>
      <c r="AX67" s="195">
        <f t="shared" si="3"/>
        <v>0</v>
      </c>
      <c r="AY67" s="195">
        <f t="shared" si="3"/>
        <v>33286</v>
      </c>
      <c r="AZ67" s="195">
        <f>ROUND(AZ51+AZ52,0)</f>
        <v>141166</v>
      </c>
      <c r="BA67" s="195">
        <f>ROUND(BA51+BA52,0)</f>
        <v>53395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1756379</v>
      </c>
      <c r="BF67" s="195">
        <f t="shared" si="3"/>
        <v>18384</v>
      </c>
      <c r="BG67" s="195">
        <f t="shared" si="3"/>
        <v>0</v>
      </c>
      <c r="BH67" s="195">
        <f t="shared" si="3"/>
        <v>0</v>
      </c>
      <c r="BI67" s="195">
        <f t="shared" si="3"/>
        <v>11970</v>
      </c>
      <c r="BJ67" s="195">
        <f t="shared" si="3"/>
        <v>0</v>
      </c>
      <c r="BK67" s="195">
        <f t="shared" si="3"/>
        <v>0</v>
      </c>
      <c r="BL67" s="195">
        <f t="shared" si="3"/>
        <v>1585</v>
      </c>
      <c r="BM67" s="195">
        <f t="shared" si="3"/>
        <v>0</v>
      </c>
      <c r="BN67" s="195">
        <f t="shared" si="3"/>
        <v>595984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150638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63559</v>
      </c>
      <c r="BW67" s="195">
        <f t="shared" si="4"/>
        <v>0</v>
      </c>
      <c r="BX67" s="195">
        <f t="shared" si="4"/>
        <v>0</v>
      </c>
      <c r="BY67" s="195">
        <f t="shared" si="4"/>
        <v>67613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1319376</v>
      </c>
      <c r="CD67" s="246" t="s">
        <v>221</v>
      </c>
      <c r="CE67" s="195">
        <f t="shared" si="0"/>
        <v>15919294</v>
      </c>
      <c r="CF67" s="249"/>
    </row>
    <row r="68" spans="1:84" ht="12.65" customHeight="1" x14ac:dyDescent="0.35">
      <c r="A68" s="171" t="s">
        <v>240</v>
      </c>
      <c r="B68" s="175"/>
      <c r="C68" s="184">
        <v>2529.8200000000002</v>
      </c>
      <c r="D68" s="184">
        <v>0</v>
      </c>
      <c r="E68" s="184">
        <v>16250.369999999999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4888.82</v>
      </c>
      <c r="P68" s="185">
        <v>820932.03999999992</v>
      </c>
      <c r="Q68" s="185">
        <v>1095.3899999999999</v>
      </c>
      <c r="R68" s="185">
        <v>0</v>
      </c>
      <c r="S68" s="185">
        <v>54913.95</v>
      </c>
      <c r="T68" s="185">
        <v>0</v>
      </c>
      <c r="U68" s="185">
        <v>145054.88999999998</v>
      </c>
      <c r="V68" s="185">
        <v>59976.58</v>
      </c>
      <c r="W68" s="185">
        <v>244.44</v>
      </c>
      <c r="X68" s="185">
        <v>593.33000000000004</v>
      </c>
      <c r="Y68" s="185">
        <v>244487.58</v>
      </c>
      <c r="Z68" s="185">
        <v>2496.04</v>
      </c>
      <c r="AA68" s="185">
        <v>346.97</v>
      </c>
      <c r="AB68" s="185">
        <v>67419.67</v>
      </c>
      <c r="AC68" s="185">
        <v>3169.6600000000003</v>
      </c>
      <c r="AD68" s="185">
        <v>0</v>
      </c>
      <c r="AE68" s="185">
        <v>151940.76999999999</v>
      </c>
      <c r="AF68" s="185">
        <v>0</v>
      </c>
      <c r="AG68" s="185">
        <v>16461.66</v>
      </c>
      <c r="AH68" s="185">
        <v>0</v>
      </c>
      <c r="AI68" s="185">
        <v>0</v>
      </c>
      <c r="AJ68" s="185">
        <v>5105959.6399999997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78226.599999999991</v>
      </c>
      <c r="AW68" s="185">
        <v>0</v>
      </c>
      <c r="AX68" s="185">
        <v>0</v>
      </c>
      <c r="AY68" s="185">
        <v>14319.53</v>
      </c>
      <c r="AZ68" s="185">
        <v>0</v>
      </c>
      <c r="BA68" s="185">
        <v>0</v>
      </c>
      <c r="BB68" s="185">
        <v>0</v>
      </c>
      <c r="BC68" s="185">
        <v>0</v>
      </c>
      <c r="BD68" s="185">
        <v>783021.2</v>
      </c>
      <c r="BE68" s="185">
        <v>3008.12</v>
      </c>
      <c r="BF68" s="185">
        <v>1058.05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5258.04</v>
      </c>
      <c r="BM68" s="185">
        <v>0</v>
      </c>
      <c r="BN68" s="185">
        <v>204706.38999999998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13085.27</v>
      </c>
      <c r="BZ68" s="185">
        <v>0</v>
      </c>
      <c r="CA68" s="185">
        <v>0</v>
      </c>
      <c r="CB68" s="185">
        <v>0</v>
      </c>
      <c r="CC68" s="185">
        <v>414589.00999999995</v>
      </c>
      <c r="CD68" s="246" t="s">
        <v>221</v>
      </c>
      <c r="CE68" s="195">
        <f t="shared" si="0"/>
        <v>8216033.8299999982</v>
      </c>
      <c r="CF68" s="249"/>
    </row>
    <row r="69" spans="1:84" ht="12.65" customHeight="1" x14ac:dyDescent="0.35">
      <c r="A69" s="171" t="s">
        <v>241</v>
      </c>
      <c r="B69" s="175"/>
      <c r="C69" s="184">
        <v>24428.65</v>
      </c>
      <c r="D69" s="184">
        <v>0</v>
      </c>
      <c r="E69" s="185">
        <v>55151.640000000007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88510.05</v>
      </c>
      <c r="P69" s="185">
        <v>48512.420000000006</v>
      </c>
      <c r="Q69" s="185">
        <v>8984.11</v>
      </c>
      <c r="R69" s="222">
        <v>0</v>
      </c>
      <c r="S69" s="185">
        <v>8139.01</v>
      </c>
      <c r="T69" s="184">
        <v>525</v>
      </c>
      <c r="U69" s="185">
        <v>25537.159999999996</v>
      </c>
      <c r="V69" s="185">
        <v>84.97</v>
      </c>
      <c r="W69" s="184">
        <v>0</v>
      </c>
      <c r="X69" s="185">
        <v>0</v>
      </c>
      <c r="Y69" s="185">
        <v>405.09000000000015</v>
      </c>
      <c r="Z69" s="185">
        <v>10888.45</v>
      </c>
      <c r="AA69" s="185">
        <v>0</v>
      </c>
      <c r="AB69" s="185">
        <v>1315309.19</v>
      </c>
      <c r="AC69" s="185">
        <v>7541.23</v>
      </c>
      <c r="AD69" s="185">
        <v>0</v>
      </c>
      <c r="AE69" s="185">
        <v>5581.1799999999994</v>
      </c>
      <c r="AF69" s="185">
        <v>0</v>
      </c>
      <c r="AG69" s="185">
        <v>87868.59</v>
      </c>
      <c r="AH69" s="185">
        <v>0</v>
      </c>
      <c r="AI69" s="185">
        <v>0</v>
      </c>
      <c r="AJ69" s="185">
        <v>463775.55000000075</v>
      </c>
      <c r="AK69" s="185">
        <v>1584.13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170449.14</v>
      </c>
      <c r="AW69" s="185">
        <v>0</v>
      </c>
      <c r="AX69" s="185">
        <v>0</v>
      </c>
      <c r="AY69" s="185">
        <v>19265.129999999997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1649.3199999999997</v>
      </c>
      <c r="BF69" s="185">
        <v>322.73</v>
      </c>
      <c r="BG69" s="185">
        <v>0</v>
      </c>
      <c r="BH69" s="222">
        <v>0</v>
      </c>
      <c r="BI69" s="185">
        <v>-9.2699999999999818</v>
      </c>
      <c r="BJ69" s="185">
        <v>0</v>
      </c>
      <c r="BK69" s="185">
        <v>123744.88</v>
      </c>
      <c r="BL69" s="185">
        <v>88.27</v>
      </c>
      <c r="BM69" s="185">
        <v>0</v>
      </c>
      <c r="BN69" s="185">
        <v>296959.20999999996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63686.02</v>
      </c>
      <c r="BZ69" s="185">
        <v>136.47</v>
      </c>
      <c r="CA69" s="185">
        <v>436.2</v>
      </c>
      <c r="CB69" s="185">
        <v>0</v>
      </c>
      <c r="CC69" s="185">
        <v>-212763.52000000142</v>
      </c>
      <c r="CD69" s="188">
        <v>11939694.150000002</v>
      </c>
      <c r="CE69" s="195">
        <f t="shared" si="0"/>
        <v>14556485.150000002</v>
      </c>
      <c r="CF69" s="249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20000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3580</v>
      </c>
      <c r="P70" s="184">
        <v>2100</v>
      </c>
      <c r="Q70" s="184">
        <v>0</v>
      </c>
      <c r="R70" s="184">
        <v>0</v>
      </c>
      <c r="S70" s="184">
        <v>0</v>
      </c>
      <c r="T70" s="184">
        <v>0</v>
      </c>
      <c r="U70" s="185">
        <v>86988.22</v>
      </c>
      <c r="V70" s="184">
        <v>0</v>
      </c>
      <c r="W70" s="184">
        <v>0</v>
      </c>
      <c r="X70" s="185">
        <v>0</v>
      </c>
      <c r="Y70" s="185">
        <v>5500.5</v>
      </c>
      <c r="Z70" s="185">
        <v>0</v>
      </c>
      <c r="AA70" s="185">
        <v>0</v>
      </c>
      <c r="AB70" s="185">
        <v>2434629.9</v>
      </c>
      <c r="AC70" s="185">
        <v>0</v>
      </c>
      <c r="AD70" s="185">
        <v>0</v>
      </c>
      <c r="AE70" s="185">
        <v>160</v>
      </c>
      <c r="AF70" s="185">
        <v>0</v>
      </c>
      <c r="AG70" s="185">
        <v>15919.7</v>
      </c>
      <c r="AH70" s="185">
        <v>0</v>
      </c>
      <c r="AI70" s="185">
        <v>0</v>
      </c>
      <c r="AJ70" s="185">
        <v>1801314.7700000003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1425</v>
      </c>
      <c r="AW70" s="185">
        <v>0</v>
      </c>
      <c r="AX70" s="185">
        <v>0</v>
      </c>
      <c r="AY70" s="185">
        <v>787806.12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19967.46</v>
      </c>
      <c r="BF70" s="185">
        <v>0</v>
      </c>
      <c r="BG70" s="185">
        <v>0</v>
      </c>
      <c r="BH70" s="185">
        <v>0</v>
      </c>
      <c r="BI70" s="185">
        <v>54541.64</v>
      </c>
      <c r="BJ70" s="185">
        <v>0</v>
      </c>
      <c r="BK70" s="185">
        <v>0</v>
      </c>
      <c r="BL70" s="185">
        <v>0</v>
      </c>
      <c r="BM70" s="185">
        <v>0</v>
      </c>
      <c r="BN70" s="185">
        <v>1000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10246404.979999999</v>
      </c>
      <c r="CE70" s="195">
        <f t="shared" si="0"/>
        <v>15481338.289999999</v>
      </c>
      <c r="CF70" s="249"/>
    </row>
    <row r="71" spans="1:84" ht="12.65" customHeight="1" x14ac:dyDescent="0.35">
      <c r="A71" s="171" t="s">
        <v>243</v>
      </c>
      <c r="B71" s="175"/>
      <c r="C71" s="195">
        <f>SUM(C61:C68)+C69-C70</f>
        <v>9848641.7800000012</v>
      </c>
      <c r="D71" s="195">
        <f t="shared" ref="D71:AI71" si="5">SUM(D61:D69)-D70</f>
        <v>0</v>
      </c>
      <c r="E71" s="195">
        <f t="shared" si="5"/>
        <v>29610598.009999998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9079203.0100000016</v>
      </c>
      <c r="P71" s="195">
        <f t="shared" si="5"/>
        <v>43056313.100000009</v>
      </c>
      <c r="Q71" s="195">
        <f t="shared" si="5"/>
        <v>4722212.1599999983</v>
      </c>
      <c r="R71" s="195">
        <f t="shared" si="5"/>
        <v>0</v>
      </c>
      <c r="S71" s="195">
        <f t="shared" si="5"/>
        <v>-758430.2385087281</v>
      </c>
      <c r="T71" s="195">
        <f t="shared" si="5"/>
        <v>1170404.22</v>
      </c>
      <c r="U71" s="195">
        <f t="shared" si="5"/>
        <v>6455359.0899999999</v>
      </c>
      <c r="V71" s="195">
        <f t="shared" si="5"/>
        <v>1173946.8199999998</v>
      </c>
      <c r="W71" s="195">
        <f t="shared" si="5"/>
        <v>759955.3</v>
      </c>
      <c r="X71" s="195">
        <f t="shared" si="5"/>
        <v>1569566.3599999999</v>
      </c>
      <c r="Y71" s="195">
        <f t="shared" si="5"/>
        <v>6794054.3099999987</v>
      </c>
      <c r="Z71" s="195">
        <f t="shared" si="5"/>
        <v>3391563.6700000004</v>
      </c>
      <c r="AA71" s="195">
        <f t="shared" si="5"/>
        <v>1309277.2099999997</v>
      </c>
      <c r="AB71" s="195">
        <f t="shared" si="5"/>
        <v>10448868.639999999</v>
      </c>
      <c r="AC71" s="195">
        <f t="shared" si="5"/>
        <v>1963241.4099999997</v>
      </c>
      <c r="AD71" s="195">
        <f t="shared" si="5"/>
        <v>826731.97</v>
      </c>
      <c r="AE71" s="195">
        <f t="shared" si="5"/>
        <v>3693392.5500000007</v>
      </c>
      <c r="AF71" s="195">
        <f t="shared" si="5"/>
        <v>0</v>
      </c>
      <c r="AG71" s="195">
        <f t="shared" si="5"/>
        <v>10739104.673600001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75566544.069999993</v>
      </c>
      <c r="AK71" s="195">
        <f t="shared" si="6"/>
        <v>509968.73</v>
      </c>
      <c r="AL71" s="195">
        <f t="shared" si="6"/>
        <v>147948.43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199052.28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6623050.370000001</v>
      </c>
      <c r="AW71" s="195">
        <f t="shared" si="6"/>
        <v>0</v>
      </c>
      <c r="AX71" s="195">
        <f t="shared" si="6"/>
        <v>0</v>
      </c>
      <c r="AY71" s="195">
        <f t="shared" si="6"/>
        <v>3064980.8899999992</v>
      </c>
      <c r="AZ71" s="195">
        <f t="shared" si="6"/>
        <v>141166</v>
      </c>
      <c r="BA71" s="195">
        <f t="shared" si="6"/>
        <v>119894.93</v>
      </c>
      <c r="BB71" s="195">
        <f t="shared" si="6"/>
        <v>0</v>
      </c>
      <c r="BC71" s="195">
        <f t="shared" si="6"/>
        <v>347013.9</v>
      </c>
      <c r="BD71" s="195">
        <f t="shared" si="6"/>
        <v>786156.26</v>
      </c>
      <c r="BE71" s="195">
        <f t="shared" si="6"/>
        <v>7746807.6000000006</v>
      </c>
      <c r="BF71" s="195">
        <f t="shared" si="6"/>
        <v>2772020.9599999995</v>
      </c>
      <c r="BG71" s="195">
        <f t="shared" si="6"/>
        <v>0</v>
      </c>
      <c r="BH71" s="195">
        <f t="shared" si="6"/>
        <v>0</v>
      </c>
      <c r="BI71" s="195">
        <f t="shared" si="6"/>
        <v>-3596.9499999999971</v>
      </c>
      <c r="BJ71" s="195">
        <f t="shared" si="6"/>
        <v>0</v>
      </c>
      <c r="BK71" s="195">
        <f t="shared" si="6"/>
        <v>7715993.5922023198</v>
      </c>
      <c r="BL71" s="195">
        <f t="shared" si="6"/>
        <v>6028670.8767799996</v>
      </c>
      <c r="BM71" s="195">
        <f t="shared" si="6"/>
        <v>0</v>
      </c>
      <c r="BN71" s="195">
        <f t="shared" si="6"/>
        <v>2298717.4585435996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150638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2871974.1631266796</v>
      </c>
      <c r="BW71" s="195">
        <f t="shared" si="7"/>
        <v>32342.397895128001</v>
      </c>
      <c r="BX71" s="195">
        <f t="shared" si="7"/>
        <v>2482748.0612710081</v>
      </c>
      <c r="BY71" s="195">
        <f t="shared" si="7"/>
        <v>2853714.9199999995</v>
      </c>
      <c r="BZ71" s="195">
        <f t="shared" si="7"/>
        <v>177039.71</v>
      </c>
      <c r="CA71" s="195">
        <f t="shared" si="7"/>
        <v>982203.29999999993</v>
      </c>
      <c r="CB71" s="195">
        <f t="shared" si="7"/>
        <v>51784</v>
      </c>
      <c r="CC71" s="195">
        <f t="shared" si="7"/>
        <v>37523498.995089985</v>
      </c>
      <c r="CD71" s="242">
        <f>CD69-CD70</f>
        <v>1693289.1700000037</v>
      </c>
      <c r="CE71" s="195">
        <f>SUM(CE61:CE69)-CE70</f>
        <v>308737626.15999991</v>
      </c>
      <c r="CF71" s="249"/>
    </row>
    <row r="72" spans="1:84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5" customHeight="1" x14ac:dyDescent="0.35">
      <c r="A73" s="171" t="s">
        <v>245</v>
      </c>
      <c r="B73" s="175"/>
      <c r="C73" s="184">
        <v>35298908.410000004</v>
      </c>
      <c r="D73" s="184">
        <v>0</v>
      </c>
      <c r="E73" s="184">
        <v>117517831.19999997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43379226.690000005</v>
      </c>
      <c r="P73" s="184">
        <v>153107978.81999999</v>
      </c>
      <c r="Q73" s="184">
        <v>8945135.9699999988</v>
      </c>
      <c r="R73" s="184">
        <v>0</v>
      </c>
      <c r="S73" s="184">
        <v>0</v>
      </c>
      <c r="T73" s="184">
        <v>4574047.0299999993</v>
      </c>
      <c r="U73" s="184">
        <v>41789133.489999995</v>
      </c>
      <c r="V73" s="184">
        <v>9903523.7199999988</v>
      </c>
      <c r="W73" s="184">
        <v>5315275.5899999989</v>
      </c>
      <c r="X73" s="184">
        <v>36027232.469999999</v>
      </c>
      <c r="Y73" s="184">
        <v>11763871.849999998</v>
      </c>
      <c r="Z73" s="184">
        <v>265149.21000000002</v>
      </c>
      <c r="AA73" s="184">
        <v>2356230.75</v>
      </c>
      <c r="AB73" s="184">
        <v>104691965.01000001</v>
      </c>
      <c r="AC73" s="184">
        <v>27588103.419999998</v>
      </c>
      <c r="AD73" s="184">
        <v>2345562.3699999996</v>
      </c>
      <c r="AE73" s="184">
        <v>2999540.0200000005</v>
      </c>
      <c r="AF73" s="184">
        <v>0</v>
      </c>
      <c r="AG73" s="184">
        <v>33011781.099999998</v>
      </c>
      <c r="AH73" s="184">
        <v>0</v>
      </c>
      <c r="AI73" s="184">
        <v>0</v>
      </c>
      <c r="AJ73" s="184">
        <v>203259.57</v>
      </c>
      <c r="AK73" s="184">
        <v>1272125.1500000001</v>
      </c>
      <c r="AL73" s="184">
        <v>721136.90999999992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261664.83000000002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643338683.58000004</v>
      </c>
      <c r="CF73" s="249"/>
    </row>
    <row r="74" spans="1:84" ht="12.65" customHeight="1" x14ac:dyDescent="0.35">
      <c r="A74" s="171" t="s">
        <v>246</v>
      </c>
      <c r="B74" s="175"/>
      <c r="C74" s="184">
        <v>210558.34999999998</v>
      </c>
      <c r="D74" s="184">
        <v>0</v>
      </c>
      <c r="E74" s="184">
        <v>23583298.490000002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2265307.9899999998</v>
      </c>
      <c r="P74" s="184">
        <v>317389057.69</v>
      </c>
      <c r="Q74" s="184">
        <v>18991098.420000002</v>
      </c>
      <c r="R74" s="184">
        <v>0</v>
      </c>
      <c r="S74" s="184">
        <v>0</v>
      </c>
      <c r="T74" s="184">
        <v>243345.65</v>
      </c>
      <c r="U74" s="184">
        <v>35397715.759999998</v>
      </c>
      <c r="V74" s="184">
        <v>7430907.919999999</v>
      </c>
      <c r="W74" s="184">
        <v>17282621.350000001</v>
      </c>
      <c r="X74" s="184">
        <v>94212650.609999999</v>
      </c>
      <c r="Y74" s="184">
        <v>37011040.590000004</v>
      </c>
      <c r="Z74" s="184">
        <v>26988037.510000002</v>
      </c>
      <c r="AA74" s="184">
        <v>10865771.579999998</v>
      </c>
      <c r="AB74" s="184">
        <v>69426171.670000002</v>
      </c>
      <c r="AC74" s="184">
        <v>7270441.5999999996</v>
      </c>
      <c r="AD74" s="184">
        <v>126998.97</v>
      </c>
      <c r="AE74" s="184">
        <v>13946476.84</v>
      </c>
      <c r="AF74" s="184">
        <v>0</v>
      </c>
      <c r="AG74" s="184">
        <v>129526655.83</v>
      </c>
      <c r="AH74" s="184">
        <v>0</v>
      </c>
      <c r="AI74" s="184">
        <v>0</v>
      </c>
      <c r="AJ74" s="184">
        <v>131090108.56999999</v>
      </c>
      <c r="AK74" s="184">
        <v>2149691.2800000003</v>
      </c>
      <c r="AL74" s="184">
        <v>405938.94999999995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3247.5699999999997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945817143.19000018</v>
      </c>
      <c r="CF74" s="249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35509466.760000005</v>
      </c>
      <c r="D75" s="195">
        <f t="shared" si="9"/>
        <v>0</v>
      </c>
      <c r="E75" s="195">
        <f t="shared" si="9"/>
        <v>141101129.68999997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45644534.680000007</v>
      </c>
      <c r="P75" s="195">
        <f t="shared" si="9"/>
        <v>470497036.50999999</v>
      </c>
      <c r="Q75" s="195">
        <f t="shared" si="9"/>
        <v>27936234.390000001</v>
      </c>
      <c r="R75" s="195">
        <f t="shared" si="9"/>
        <v>0</v>
      </c>
      <c r="S75" s="195">
        <f t="shared" si="9"/>
        <v>0</v>
      </c>
      <c r="T75" s="195">
        <f t="shared" si="9"/>
        <v>4817392.68</v>
      </c>
      <c r="U75" s="195">
        <f t="shared" si="9"/>
        <v>77186849.25</v>
      </c>
      <c r="V75" s="195">
        <f t="shared" si="9"/>
        <v>17334431.639999997</v>
      </c>
      <c r="W75" s="195">
        <f t="shared" si="9"/>
        <v>22597896.940000001</v>
      </c>
      <c r="X75" s="195">
        <f t="shared" si="9"/>
        <v>130239883.08</v>
      </c>
      <c r="Y75" s="195">
        <f t="shared" si="9"/>
        <v>48774912.439999998</v>
      </c>
      <c r="Z75" s="195">
        <f t="shared" si="9"/>
        <v>27253186.720000003</v>
      </c>
      <c r="AA75" s="195">
        <f t="shared" si="9"/>
        <v>13222002.329999998</v>
      </c>
      <c r="AB75" s="195">
        <f t="shared" si="9"/>
        <v>174118136.68000001</v>
      </c>
      <c r="AC75" s="195">
        <f t="shared" si="9"/>
        <v>34858545.019999996</v>
      </c>
      <c r="AD75" s="195">
        <f t="shared" si="9"/>
        <v>2472561.34</v>
      </c>
      <c r="AE75" s="195">
        <f t="shared" si="9"/>
        <v>16946016.859999999</v>
      </c>
      <c r="AF75" s="195">
        <f t="shared" si="9"/>
        <v>0</v>
      </c>
      <c r="AG75" s="195">
        <f t="shared" si="9"/>
        <v>162538436.93000001</v>
      </c>
      <c r="AH75" s="195">
        <f t="shared" si="9"/>
        <v>0</v>
      </c>
      <c r="AI75" s="195">
        <f t="shared" si="9"/>
        <v>0</v>
      </c>
      <c r="AJ75" s="195">
        <f t="shared" si="9"/>
        <v>131293368.13999999</v>
      </c>
      <c r="AK75" s="195">
        <f t="shared" si="9"/>
        <v>3421816.4300000006</v>
      </c>
      <c r="AL75" s="195">
        <f t="shared" si="9"/>
        <v>1127075.8599999999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264912.40000000002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1589155826.77</v>
      </c>
      <c r="CF75" s="249"/>
    </row>
    <row r="76" spans="1:84" ht="12.65" customHeight="1" x14ac:dyDescent="0.35">
      <c r="A76" s="171" t="s">
        <v>248</v>
      </c>
      <c r="B76" s="175"/>
      <c r="C76" s="184">
        <v>11112</v>
      </c>
      <c r="D76" s="184">
        <v>0</v>
      </c>
      <c r="E76" s="185">
        <v>48910.54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4254</v>
      </c>
      <c r="P76" s="185">
        <v>23570.21</v>
      </c>
      <c r="Q76" s="185">
        <v>1238</v>
      </c>
      <c r="R76" s="185">
        <v>0</v>
      </c>
      <c r="S76" s="185">
        <v>5572</v>
      </c>
      <c r="T76" s="185">
        <v>0</v>
      </c>
      <c r="U76" s="185">
        <v>6711</v>
      </c>
      <c r="V76" s="185">
        <v>0</v>
      </c>
      <c r="W76" s="185">
        <v>0</v>
      </c>
      <c r="X76" s="185">
        <v>787</v>
      </c>
      <c r="Y76" s="185">
        <v>24598.18</v>
      </c>
      <c r="Z76" s="185">
        <v>0</v>
      </c>
      <c r="AA76" s="185">
        <v>788</v>
      </c>
      <c r="AB76" s="185">
        <v>5963</v>
      </c>
      <c r="AC76" s="185">
        <v>1185</v>
      </c>
      <c r="AD76" s="185">
        <v>0</v>
      </c>
      <c r="AE76" s="185">
        <v>9857.14</v>
      </c>
      <c r="AF76" s="185">
        <v>0</v>
      </c>
      <c r="AG76" s="185">
        <v>10167</v>
      </c>
      <c r="AH76" s="185">
        <v>0</v>
      </c>
      <c r="AI76" s="185">
        <v>0</v>
      </c>
      <c r="AJ76" s="185">
        <v>1109</v>
      </c>
      <c r="AK76" s="185">
        <v>3298</v>
      </c>
      <c r="AL76" s="185">
        <v>690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802.66666666666674</v>
      </c>
      <c r="AW76" s="185">
        <v>0</v>
      </c>
      <c r="AX76" s="185">
        <v>0</v>
      </c>
      <c r="AY76" s="185">
        <v>0</v>
      </c>
      <c r="AZ76" s="185">
        <v>5708</v>
      </c>
      <c r="BA76" s="185">
        <v>2159</v>
      </c>
      <c r="BB76" s="185">
        <v>0</v>
      </c>
      <c r="BC76" s="185">
        <v>0</v>
      </c>
      <c r="BD76" s="185">
        <v>0</v>
      </c>
      <c r="BE76" s="185">
        <v>60387</v>
      </c>
      <c r="BF76" s="185">
        <v>625</v>
      </c>
      <c r="BG76" s="185">
        <v>0</v>
      </c>
      <c r="BH76" s="185">
        <v>0</v>
      </c>
      <c r="BI76" s="185">
        <v>484</v>
      </c>
      <c r="BJ76" s="185">
        <v>0</v>
      </c>
      <c r="BK76" s="185">
        <v>0</v>
      </c>
      <c r="BL76" s="185">
        <v>0</v>
      </c>
      <c r="BM76" s="185">
        <v>0</v>
      </c>
      <c r="BN76" s="185">
        <v>24023.989999999998</v>
      </c>
      <c r="BO76" s="185">
        <v>0</v>
      </c>
      <c r="BP76" s="185">
        <v>0</v>
      </c>
      <c r="BQ76" s="185">
        <v>0</v>
      </c>
      <c r="BR76" s="185">
        <v>6091</v>
      </c>
      <c r="BS76" s="185">
        <v>0</v>
      </c>
      <c r="BT76" s="185">
        <v>0</v>
      </c>
      <c r="BU76" s="185">
        <v>0</v>
      </c>
      <c r="BV76" s="185">
        <v>2570</v>
      </c>
      <c r="BW76" s="185">
        <v>0</v>
      </c>
      <c r="BX76" s="185">
        <v>0</v>
      </c>
      <c r="BY76" s="185">
        <v>1482</v>
      </c>
      <c r="BZ76" s="185">
        <v>0</v>
      </c>
      <c r="CA76" s="185">
        <v>0</v>
      </c>
      <c r="CB76" s="185">
        <v>0</v>
      </c>
      <c r="CC76" s="185">
        <v>0</v>
      </c>
      <c r="CD76" s="246" t="s">
        <v>221</v>
      </c>
      <c r="CE76" s="195">
        <f t="shared" si="8"/>
        <v>264142.72666666668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4708</v>
      </c>
      <c r="D77" s="184">
        <v>0</v>
      </c>
      <c r="E77" s="184">
        <v>68569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7394</v>
      </c>
      <c r="P77" s="184">
        <v>22930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2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7489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20247</v>
      </c>
      <c r="AW77" s="184">
        <v>0</v>
      </c>
      <c r="AX77" s="246" t="s">
        <v>221</v>
      </c>
      <c r="AY77" s="246" t="s">
        <v>221</v>
      </c>
      <c r="AZ77" s="185">
        <v>0</v>
      </c>
      <c r="BA77" s="185">
        <v>0</v>
      </c>
      <c r="BB77" s="185">
        <v>0</v>
      </c>
      <c r="BC77" s="185">
        <v>0</v>
      </c>
      <c r="BD77" s="246" t="s">
        <v>221</v>
      </c>
      <c r="BE77" s="246" t="s">
        <v>221</v>
      </c>
      <c r="BF77" s="184">
        <v>0</v>
      </c>
      <c r="BG77" s="246" t="s">
        <v>221</v>
      </c>
      <c r="BH77" s="184">
        <v>0</v>
      </c>
      <c r="BI77" s="184">
        <v>0</v>
      </c>
      <c r="BJ77" s="246" t="s">
        <v>221</v>
      </c>
      <c r="BK77" s="185">
        <v>0</v>
      </c>
      <c r="BL77" s="185">
        <v>0</v>
      </c>
      <c r="BM77" s="185">
        <v>0</v>
      </c>
      <c r="BN77" s="246" t="s">
        <v>221</v>
      </c>
      <c r="BO77" s="246" t="s">
        <v>221</v>
      </c>
      <c r="BP77" s="246" t="s">
        <v>221</v>
      </c>
      <c r="BQ77" s="246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6" t="s">
        <v>221</v>
      </c>
      <c r="CD77" s="246" t="s">
        <v>221</v>
      </c>
      <c r="CE77" s="195">
        <f>SUM(C77:CD77)</f>
        <v>131339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4355.8486900814969</v>
      </c>
      <c r="D78" s="184">
        <v>0</v>
      </c>
      <c r="E78" s="184">
        <v>19172.688228057836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1667.546825738543</v>
      </c>
      <c r="P78" s="184">
        <v>9239.4049994101697</v>
      </c>
      <c r="Q78" s="184">
        <v>485.28983786185142</v>
      </c>
      <c r="R78" s="184">
        <v>0</v>
      </c>
      <c r="S78" s="184">
        <v>2184.1962654008371</v>
      </c>
      <c r="T78" s="184">
        <v>0</v>
      </c>
      <c r="U78" s="184">
        <v>2630.6785960346406</v>
      </c>
      <c r="V78" s="184">
        <v>0</v>
      </c>
      <c r="W78" s="184">
        <v>0</v>
      </c>
      <c r="X78" s="184">
        <v>308.50008271185544</v>
      </c>
      <c r="Y78" s="184">
        <v>9642.3641226951841</v>
      </c>
      <c r="Z78" s="184">
        <v>0</v>
      </c>
      <c r="AA78" s="184">
        <v>308.89207773436107</v>
      </c>
      <c r="AB78" s="184">
        <v>2337.4663192005009</v>
      </c>
      <c r="AC78" s="184">
        <v>464.51410166905811</v>
      </c>
      <c r="AD78" s="184">
        <v>0</v>
      </c>
      <c r="AE78" s="184">
        <v>3863.9498161402021</v>
      </c>
      <c r="AF78" s="184">
        <v>0</v>
      </c>
      <c r="AG78" s="184">
        <v>3985.4133938137675</v>
      </c>
      <c r="AH78" s="184">
        <v>0</v>
      </c>
      <c r="AI78" s="184">
        <v>0</v>
      </c>
      <c r="AJ78" s="184">
        <v>434.72247995863751</v>
      </c>
      <c r="AK78" s="184">
        <v>1292.7995842232519</v>
      </c>
      <c r="AL78" s="184">
        <v>270.47656552881864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314.64133806444221</v>
      </c>
      <c r="AW78" s="184">
        <v>0</v>
      </c>
      <c r="AX78" s="246" t="s">
        <v>221</v>
      </c>
      <c r="AY78" s="246" t="s">
        <v>221</v>
      </c>
      <c r="AZ78" s="246" t="s">
        <v>221</v>
      </c>
      <c r="BA78" s="184">
        <v>846.31725358944857</v>
      </c>
      <c r="BB78" s="185">
        <v>0</v>
      </c>
      <c r="BC78" s="185">
        <v>0</v>
      </c>
      <c r="BD78" s="246" t="s">
        <v>221</v>
      </c>
      <c r="BE78" s="246" t="s">
        <v>221</v>
      </c>
      <c r="BF78" s="246" t="s">
        <v>221</v>
      </c>
      <c r="BG78" s="246" t="s">
        <v>221</v>
      </c>
      <c r="BH78" s="184">
        <v>0</v>
      </c>
      <c r="BI78" s="184">
        <v>189.72559089267861</v>
      </c>
      <c r="BJ78" s="246" t="s">
        <v>221</v>
      </c>
      <c r="BK78" s="185">
        <v>0</v>
      </c>
      <c r="BL78" s="185">
        <v>0</v>
      </c>
      <c r="BM78" s="185">
        <v>0</v>
      </c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>
        <v>0</v>
      </c>
      <c r="BT78" s="184">
        <v>0</v>
      </c>
      <c r="BU78" s="184">
        <v>0</v>
      </c>
      <c r="BV78" s="184">
        <v>1007.4272078392231</v>
      </c>
      <c r="BW78" s="184">
        <v>0</v>
      </c>
      <c r="BX78" s="184">
        <v>0</v>
      </c>
      <c r="BY78" s="184">
        <v>580.93662335320175</v>
      </c>
      <c r="BZ78" s="184">
        <v>0</v>
      </c>
      <c r="CA78" s="184">
        <v>0</v>
      </c>
      <c r="CB78" s="184">
        <v>0</v>
      </c>
      <c r="CC78" s="246" t="s">
        <v>221</v>
      </c>
      <c r="CD78" s="246" t="s">
        <v>221</v>
      </c>
      <c r="CE78" s="195">
        <f t="shared" si="8"/>
        <v>65583.800000000017</v>
      </c>
      <c r="CF78" s="195"/>
    </row>
    <row r="79" spans="1:84" ht="12.65" customHeight="1" x14ac:dyDescent="0.35">
      <c r="A79" s="171" t="s">
        <v>251</v>
      </c>
      <c r="B79" s="175"/>
      <c r="C79" s="223">
        <v>0</v>
      </c>
      <c r="D79" s="223">
        <v>0</v>
      </c>
      <c r="E79" s="184">
        <v>327520.82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104003.49</v>
      </c>
      <c r="P79" s="184">
        <v>287443.71000000002</v>
      </c>
      <c r="Q79" s="184">
        <v>8394.5499999999993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62196.74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265171.12</v>
      </c>
      <c r="AH79" s="184">
        <v>0</v>
      </c>
      <c r="AI79" s="184">
        <v>0</v>
      </c>
      <c r="AJ79" s="184">
        <v>0</v>
      </c>
      <c r="AK79" s="184">
        <v>15918.82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6417.82</v>
      </c>
      <c r="AW79" s="184">
        <v>0</v>
      </c>
      <c r="AX79" s="246" t="s">
        <v>221</v>
      </c>
      <c r="AY79" s="246" t="s">
        <v>221</v>
      </c>
      <c r="AZ79" s="246" t="s">
        <v>221</v>
      </c>
      <c r="BA79" s="246" t="s">
        <v>221</v>
      </c>
      <c r="BB79" s="185">
        <v>0</v>
      </c>
      <c r="BC79" s="185">
        <v>0</v>
      </c>
      <c r="BD79" s="246" t="s">
        <v>221</v>
      </c>
      <c r="BE79" s="246" t="s">
        <v>221</v>
      </c>
      <c r="BF79" s="246" t="s">
        <v>221</v>
      </c>
      <c r="BG79" s="246" t="s">
        <v>221</v>
      </c>
      <c r="BH79" s="184">
        <v>0</v>
      </c>
      <c r="BI79" s="184">
        <v>0</v>
      </c>
      <c r="BJ79" s="246" t="s">
        <v>221</v>
      </c>
      <c r="BK79" s="185">
        <v>0</v>
      </c>
      <c r="BL79" s="185">
        <v>0</v>
      </c>
      <c r="BM79" s="185">
        <v>0</v>
      </c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6" t="s">
        <v>221</v>
      </c>
      <c r="CD79" s="246" t="s">
        <v>221</v>
      </c>
      <c r="CE79" s="195">
        <f t="shared" si="8"/>
        <v>1077067.0700000003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34.789735576923071</v>
      </c>
      <c r="D80" s="187">
        <v>0</v>
      </c>
      <c r="E80" s="187">
        <v>156.83444711538459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34.296956730769232</v>
      </c>
      <c r="P80" s="187">
        <v>43.905764423076924</v>
      </c>
      <c r="Q80" s="187">
        <v>21.395942307692309</v>
      </c>
      <c r="R80" s="187">
        <v>0</v>
      </c>
      <c r="S80" s="187">
        <v>0</v>
      </c>
      <c r="T80" s="187">
        <v>3.6347115384615383</v>
      </c>
      <c r="U80" s="187">
        <v>3.1370192307692307E-2</v>
      </c>
      <c r="V80" s="187">
        <v>0.95941346153846163</v>
      </c>
      <c r="W80" s="187">
        <v>0</v>
      </c>
      <c r="X80" s="187">
        <v>0</v>
      </c>
      <c r="Y80" s="187">
        <v>0</v>
      </c>
      <c r="Z80" s="187">
        <v>1.1278701923076921</v>
      </c>
      <c r="AA80" s="187">
        <v>0</v>
      </c>
      <c r="AB80" s="187">
        <v>3.9663461538461536E-3</v>
      </c>
      <c r="AC80" s="187">
        <v>0</v>
      </c>
      <c r="AD80" s="187">
        <v>0</v>
      </c>
      <c r="AE80" s="187">
        <v>1.9230769230769232E-3</v>
      </c>
      <c r="AF80" s="187">
        <v>0</v>
      </c>
      <c r="AG80" s="187">
        <v>33.894293269230765</v>
      </c>
      <c r="AH80" s="187">
        <v>0</v>
      </c>
      <c r="AI80" s="187">
        <v>0</v>
      </c>
      <c r="AJ80" s="187">
        <v>43.525932692307691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5.712942307692308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380.11526923076917</v>
      </c>
      <c r="CF80" s="252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1377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285" t="s">
        <v>1281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85" t="s">
        <v>1282</v>
      </c>
      <c r="D84" s="205"/>
      <c r="E84" s="204"/>
    </row>
    <row r="85" spans="1:5" ht="12.65" customHeight="1" x14ac:dyDescent="0.35">
      <c r="A85" s="173" t="s">
        <v>1250</v>
      </c>
      <c r="B85" s="172"/>
      <c r="C85" s="285" t="s">
        <v>1283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85" t="s">
        <v>1283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85" t="s">
        <v>1284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85" t="s">
        <v>1285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5" t="s">
        <v>1280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5" t="s">
        <v>1379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5" t="s">
        <v>1378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85" t="s">
        <v>1286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85" t="s">
        <v>1287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7422</v>
      </c>
      <c r="D111" s="174">
        <v>33334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1001</v>
      </c>
      <c r="D114" s="174">
        <v>1447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72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6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124</v>
      </c>
    </row>
    <row r="128" spans="1:5" ht="12.65" customHeight="1" x14ac:dyDescent="0.35">
      <c r="A128" s="173" t="s">
        <v>292</v>
      </c>
      <c r="B128" s="172" t="s">
        <v>256</v>
      </c>
      <c r="C128" s="189">
        <v>124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3156</v>
      </c>
      <c r="C138" s="189">
        <v>2041</v>
      </c>
      <c r="D138" s="174">
        <v>2225</v>
      </c>
      <c r="E138" s="175">
        <f>SUM(B138:D138)</f>
        <v>7422</v>
      </c>
    </row>
    <row r="139" spans="1:6" ht="12.65" customHeight="1" x14ac:dyDescent="0.35">
      <c r="A139" s="173" t="s">
        <v>215</v>
      </c>
      <c r="B139" s="174">
        <v>18183</v>
      </c>
      <c r="C139" s="189">
        <v>7597</v>
      </c>
      <c r="D139" s="174">
        <v>7554</v>
      </c>
      <c r="E139" s="175">
        <f>SUM(B139:D139)</f>
        <v>33334</v>
      </c>
    </row>
    <row r="140" spans="1:6" ht="12.65" customHeight="1" x14ac:dyDescent="0.35">
      <c r="A140" s="173" t="s">
        <v>298</v>
      </c>
      <c r="B140" s="174">
        <v>0</v>
      </c>
      <c r="C140" s="189">
        <v>0</v>
      </c>
      <c r="D140" s="174">
        <v>0</v>
      </c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305515567.17000002</v>
      </c>
      <c r="C141" s="189">
        <v>143374467.83000001</v>
      </c>
      <c r="D141" s="174">
        <v>194448648.57999998</v>
      </c>
      <c r="E141" s="175">
        <f>SUM(B141:D141)</f>
        <v>643338683.57999992</v>
      </c>
      <c r="F141" s="199"/>
    </row>
    <row r="142" spans="1:6" ht="12.65" customHeight="1" x14ac:dyDescent="0.35">
      <c r="A142" s="173" t="s">
        <v>246</v>
      </c>
      <c r="B142" s="174">
        <v>343375097.97000003</v>
      </c>
      <c r="C142" s="189">
        <v>207560955.14999998</v>
      </c>
      <c r="D142" s="174">
        <v>394881090.07000005</v>
      </c>
      <c r="E142" s="175">
        <f>SUM(B142:D142)</f>
        <v>945817143.19000006</v>
      </c>
      <c r="F142" s="199"/>
    </row>
    <row r="143" spans="1:6" ht="12.65" customHeight="1" x14ac:dyDescent="0.3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0</v>
      </c>
      <c r="C157" s="189">
        <v>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4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4" t="s">
        <v>306</v>
      </c>
      <c r="B164" s="254"/>
      <c r="C164" s="254"/>
      <c r="D164" s="254"/>
      <c r="E164" s="254"/>
    </row>
    <row r="165" spans="1:5" ht="11.4" customHeight="1" x14ac:dyDescent="0.35">
      <c r="A165" s="173" t="s">
        <v>307</v>
      </c>
      <c r="B165" s="172" t="s">
        <v>256</v>
      </c>
      <c r="C165" s="189">
        <v>7800070.2000000002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637955.66156975785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551579.47483817081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13439951.914198298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222101.53774887341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5465279.8530925894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>
        <v>1500540.5185523108</v>
      </c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f>SUM(C165:C172)</f>
        <v>29617479.16</v>
      </c>
      <c r="E173" s="175"/>
    </row>
    <row r="174" spans="1:5" ht="11.4" customHeight="1" x14ac:dyDescent="0.35">
      <c r="A174" s="254" t="s">
        <v>314</v>
      </c>
      <c r="B174" s="254"/>
      <c r="C174" s="254"/>
      <c r="D174" s="254"/>
      <c r="E174" s="254"/>
    </row>
    <row r="175" spans="1:5" ht="11.4" customHeight="1" x14ac:dyDescent="0.35">
      <c r="A175" s="173" t="s">
        <v>315</v>
      </c>
      <c r="B175" s="172" t="s">
        <v>256</v>
      </c>
      <c r="C175" s="189">
        <v>6910812.6900000004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1305221.1399999997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f>SUM(C175:C176)</f>
        <v>8216033.8300000001</v>
      </c>
      <c r="E177" s="175"/>
    </row>
    <row r="178" spans="1:5" ht="11.4" customHeight="1" x14ac:dyDescent="0.35">
      <c r="A178" s="254" t="s">
        <v>317</v>
      </c>
      <c r="B178" s="254"/>
      <c r="C178" s="254"/>
      <c r="D178" s="254"/>
      <c r="E178" s="254"/>
    </row>
    <row r="179" spans="1:5" ht="11.4" customHeight="1" x14ac:dyDescent="0.35">
      <c r="A179" s="173" t="s">
        <v>318</v>
      </c>
      <c r="B179" s="172" t="s">
        <v>256</v>
      </c>
      <c r="C179" s="189">
        <v>2611551.42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255765.89000000013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f>SUM(C179:C180)</f>
        <v>2867317.31</v>
      </c>
      <c r="E181" s="175"/>
    </row>
    <row r="182" spans="1:5" ht="11.4" customHeight="1" x14ac:dyDescent="0.35">
      <c r="A182" s="254" t="s">
        <v>320</v>
      </c>
      <c r="B182" s="254"/>
      <c r="C182" s="254"/>
      <c r="D182" s="254"/>
      <c r="E182" s="254"/>
    </row>
    <row r="183" spans="1:5" ht="11.4" customHeight="1" x14ac:dyDescent="0.35">
      <c r="A183" s="173" t="s">
        <v>321</v>
      </c>
      <c r="B183" s="172" t="s">
        <v>256</v>
      </c>
      <c r="C183" s="189">
        <v>106991.68000000017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8915893.4299999997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f>SUM(C183:C185)</f>
        <v>9022885.1099999994</v>
      </c>
      <c r="E186" s="175"/>
    </row>
    <row r="187" spans="1:5" ht="11.4" customHeight="1" x14ac:dyDescent="0.35">
      <c r="A187" s="254" t="s">
        <v>323</v>
      </c>
      <c r="B187" s="254"/>
      <c r="C187" s="254"/>
      <c r="D187" s="254"/>
      <c r="E187" s="254"/>
    </row>
    <row r="188" spans="1:5" ht="11.4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49491.73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f>SUM(C188:C189)</f>
        <v>49491.73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7206096.9900000002</v>
      </c>
      <c r="C195" s="189">
        <v>0</v>
      </c>
      <c r="D195" s="174">
        <v>0</v>
      </c>
      <c r="E195" s="175">
        <f t="shared" ref="E195:E203" si="10">SUM(B195:C195)-D195</f>
        <v>7206096.9900000002</v>
      </c>
    </row>
    <row r="196" spans="1:8" ht="12.65" customHeight="1" x14ac:dyDescent="0.35">
      <c r="A196" s="173" t="s">
        <v>333</v>
      </c>
      <c r="B196" s="174">
        <v>2932921.47</v>
      </c>
      <c r="C196" s="189">
        <v>6259.19</v>
      </c>
      <c r="D196" s="174">
        <v>0</v>
      </c>
      <c r="E196" s="175">
        <f t="shared" si="10"/>
        <v>2939180.66</v>
      </c>
    </row>
    <row r="197" spans="1:8" ht="12.65" customHeight="1" x14ac:dyDescent="0.35">
      <c r="A197" s="173" t="s">
        <v>334</v>
      </c>
      <c r="B197" s="174">
        <v>55434843.789999999</v>
      </c>
      <c r="C197" s="189">
        <v>0</v>
      </c>
      <c r="D197" s="174">
        <v>0</v>
      </c>
      <c r="E197" s="175">
        <f t="shared" si="10"/>
        <v>55434843.789999999</v>
      </c>
    </row>
    <row r="198" spans="1:8" ht="12.65" customHeight="1" x14ac:dyDescent="0.35">
      <c r="A198" s="173" t="s">
        <v>335</v>
      </c>
      <c r="B198" s="174">
        <v>9047592.9542207085</v>
      </c>
      <c r="C198" s="189">
        <v>83466.869043403567</v>
      </c>
      <c r="D198" s="174">
        <v>0</v>
      </c>
      <c r="E198" s="175">
        <f t="shared" si="10"/>
        <v>9131059.8232641127</v>
      </c>
    </row>
    <row r="199" spans="1:8" ht="12.65" customHeight="1" x14ac:dyDescent="0.35">
      <c r="A199" s="173" t="s">
        <v>336</v>
      </c>
      <c r="B199" s="174">
        <v>22650662.255431592</v>
      </c>
      <c r="C199" s="189">
        <v>328196.10187797184</v>
      </c>
      <c r="D199" s="174">
        <v>545.55497795311555</v>
      </c>
      <c r="E199" s="175">
        <f t="shared" si="10"/>
        <v>22978312.802331612</v>
      </c>
    </row>
    <row r="200" spans="1:8" ht="12.65" customHeight="1" x14ac:dyDescent="0.35">
      <c r="A200" s="173" t="s">
        <v>337</v>
      </c>
      <c r="B200" s="174">
        <v>116791105.58542775</v>
      </c>
      <c r="C200" s="189">
        <v>6450517.1213029437</v>
      </c>
      <c r="D200" s="174">
        <v>4973946.2947877226</v>
      </c>
      <c r="E200" s="175">
        <f t="shared" si="10"/>
        <v>118267676.41194297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16194763.048286889</v>
      </c>
      <c r="C202" s="189">
        <v>1384040.2912471273</v>
      </c>
      <c r="D202" s="174">
        <v>41277.642050307739</v>
      </c>
      <c r="E202" s="175">
        <f t="shared" si="10"/>
        <v>17537525.697483707</v>
      </c>
    </row>
    <row r="203" spans="1:8" ht="12.65" customHeight="1" x14ac:dyDescent="0.35">
      <c r="A203" s="173" t="s">
        <v>340</v>
      </c>
      <c r="B203" s="174">
        <v>1165753.9462277386</v>
      </c>
      <c r="C203" s="189">
        <v>549209.69755219389</v>
      </c>
      <c r="D203" s="174">
        <v>0</v>
      </c>
      <c r="E203" s="175">
        <f t="shared" si="10"/>
        <v>1714963.6437799325</v>
      </c>
    </row>
    <row r="204" spans="1:8" ht="12.65" customHeight="1" x14ac:dyDescent="0.35">
      <c r="A204" s="173" t="s">
        <v>203</v>
      </c>
      <c r="B204" s="175">
        <f>SUM(B195:B203)</f>
        <v>231423740.03959468</v>
      </c>
      <c r="C204" s="191">
        <f>SUM(C195:C203)</f>
        <v>8801689.2710236404</v>
      </c>
      <c r="D204" s="175">
        <f>SUM(D195:D203)</f>
        <v>5015769.4918159842</v>
      </c>
      <c r="E204" s="175">
        <f>SUM(E195:E203)</f>
        <v>235209659.81880236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2264399.0499999998</v>
      </c>
      <c r="C209" s="189">
        <v>110469.53</v>
      </c>
      <c r="D209" s="174">
        <v>0</v>
      </c>
      <c r="E209" s="175">
        <f t="shared" ref="E209:E216" si="11">SUM(B209:C209)-D209</f>
        <v>2374868.5799999996</v>
      </c>
      <c r="H209" s="256"/>
    </row>
    <row r="210" spans="1:8" ht="12.65" customHeight="1" x14ac:dyDescent="0.35">
      <c r="A210" s="173" t="s">
        <v>334</v>
      </c>
      <c r="B210" s="174">
        <v>21470604.039999999</v>
      </c>
      <c r="C210" s="189">
        <v>1661184.8</v>
      </c>
      <c r="D210" s="174">
        <v>0</v>
      </c>
      <c r="E210" s="175">
        <f t="shared" si="11"/>
        <v>23131788.84</v>
      </c>
      <c r="H210" s="256"/>
    </row>
    <row r="211" spans="1:8" ht="12.65" customHeight="1" x14ac:dyDescent="0.35">
      <c r="A211" s="173" t="s">
        <v>335</v>
      </c>
      <c r="B211" s="174">
        <v>2502094.8152810745</v>
      </c>
      <c r="C211" s="189">
        <v>797908.07125005219</v>
      </c>
      <c r="D211" s="174">
        <v>-6724.4447189252387</v>
      </c>
      <c r="E211" s="175">
        <f t="shared" si="11"/>
        <v>3306727.331250052</v>
      </c>
      <c r="H211" s="256"/>
    </row>
    <row r="212" spans="1:8" ht="12.65" customHeight="1" x14ac:dyDescent="0.35">
      <c r="A212" s="173" t="s">
        <v>336</v>
      </c>
      <c r="B212" s="174">
        <v>17002333.574307986</v>
      </c>
      <c r="C212" s="189">
        <v>645276.25394300988</v>
      </c>
      <c r="D212" s="174">
        <v>-12384.643306116734</v>
      </c>
      <c r="E212" s="175">
        <f t="shared" si="11"/>
        <v>17659994.471557114</v>
      </c>
      <c r="H212" s="256"/>
    </row>
    <row r="213" spans="1:8" ht="12.65" customHeight="1" x14ac:dyDescent="0.35">
      <c r="A213" s="173" t="s">
        <v>337</v>
      </c>
      <c r="B213" s="174">
        <v>92388566.172698781</v>
      </c>
      <c r="C213" s="189">
        <v>11246476.035465885</v>
      </c>
      <c r="D213" s="174">
        <v>7603763.3189298175</v>
      </c>
      <c r="E213" s="175">
        <f t="shared" si="11"/>
        <v>96031278.889234841</v>
      </c>
      <c r="H213" s="256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6"/>
    </row>
    <row r="215" spans="1:8" ht="12.65" customHeight="1" x14ac:dyDescent="0.35">
      <c r="A215" s="173" t="s">
        <v>339</v>
      </c>
      <c r="B215" s="174">
        <v>10482426.003600985</v>
      </c>
      <c r="C215" s="189">
        <v>1457979.6493410524</v>
      </c>
      <c r="D215" s="174">
        <v>-329101.00927123381</v>
      </c>
      <c r="E215" s="175">
        <f t="shared" si="11"/>
        <v>12269506.662213271</v>
      </c>
      <c r="H215" s="256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6"/>
    </row>
    <row r="217" spans="1:8" ht="12.65" customHeight="1" x14ac:dyDescent="0.35">
      <c r="A217" s="173" t="s">
        <v>203</v>
      </c>
      <c r="B217" s="175">
        <f>SUM(B208:B216)</f>
        <v>146110423.65588883</v>
      </c>
      <c r="C217" s="191">
        <f>SUM(C208:C216)</f>
        <v>15919294.34</v>
      </c>
      <c r="D217" s="175">
        <f>SUM(D208:D216)</f>
        <v>7255553.2216335423</v>
      </c>
      <c r="E217" s="175">
        <f>SUM(E208:E216)</f>
        <v>154774164.77425528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02" t="s">
        <v>1254</v>
      </c>
      <c r="C220" s="302"/>
      <c r="D220" s="208"/>
      <c r="E220" s="208"/>
    </row>
    <row r="221" spans="1:8" ht="12.65" customHeight="1" x14ac:dyDescent="0.35">
      <c r="A221" s="269" t="s">
        <v>1254</v>
      </c>
      <c r="B221" s="208"/>
      <c r="C221" s="189">
        <v>14736701.82</v>
      </c>
      <c r="D221" s="172">
        <f>C221</f>
        <v>14736701.82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v>548206703.13999999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305006088.21999997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52437650.549999997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286613590.03999996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23125451.880000003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1215389483.8299999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>
        <v>7779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5977589.9299999997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15734219.770000001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21711809.700000003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>
        <v>17926454.48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17926454.48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1269764449.8299999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4" t="s">
        <v>361</v>
      </c>
      <c r="B249" s="254"/>
      <c r="C249" s="254"/>
      <c r="D249" s="254"/>
      <c r="E249" s="254"/>
    </row>
    <row r="250" spans="1:5" ht="12.65" customHeight="1" x14ac:dyDescent="0.35">
      <c r="A250" s="173" t="s">
        <v>362</v>
      </c>
      <c r="B250" s="172" t="s">
        <v>256</v>
      </c>
      <c r="C250" s="189">
        <v>212279.67999999999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193168032.71000001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154781195.69999999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2536256.34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9555426.3300000001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681914.37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51372713.730000027</v>
      </c>
      <c r="E260" s="175"/>
    </row>
    <row r="261" spans="1:5" ht="11.25" customHeight="1" x14ac:dyDescent="0.35">
      <c r="A261" s="254" t="s">
        <v>372</v>
      </c>
      <c r="B261" s="254"/>
      <c r="C261" s="254"/>
      <c r="D261" s="254"/>
      <c r="E261" s="254"/>
    </row>
    <row r="262" spans="1:5" ht="12.6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4" t="s">
        <v>375</v>
      </c>
      <c r="B266" s="254"/>
      <c r="C266" s="254"/>
      <c r="D266" s="254"/>
      <c r="E266" s="254"/>
    </row>
    <row r="267" spans="1:5" ht="12.65" customHeight="1" x14ac:dyDescent="0.35">
      <c r="A267" s="173" t="s">
        <v>332</v>
      </c>
      <c r="B267" s="172" t="s">
        <v>256</v>
      </c>
      <c r="C267" s="189">
        <v>7206096.9900000002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2939180.66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55434843.789999999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9131059.8200000003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22978312.800000001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118267676.41000001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17537525.699999999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1714963.65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235209659.81999999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154774164.77000001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80435495.049999982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20084670.220000003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30245125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50329795.219999999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>
        <v>10689338.949999999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4004410.6100000003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14693749.559999999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196831753.56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>
        <v>207530.76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2539391.79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14888743.24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-3290675.3500000015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21075301.739999998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1351979.0999999999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36772271.279999994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30434243.079999998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30434243.079999998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3308612.07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3308612.07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1351979.0999999999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1956632.97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189">
        <v>127668606.22000001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196831753.55000001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196831753.56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643338683.58000004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945817143.19000006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1589155826.77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1254</v>
      </c>
      <c r="B363" s="254"/>
      <c r="C363" s="189">
        <v>14736701.82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v>1215389483.8299999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21711809.699999999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17926454.48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1269764449.8299999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319391376.94000006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v>15481338.290000001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15481338.290000001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334872715.23000008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128352908.02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29617479.16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13097744.380000001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39524174.369999997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1499740.33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73435102.370000005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15919294.34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8216033.8300000001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2867317.31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9022885.1099999994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49491.73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2616791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324218961.94999999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10653753.280000091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6932989.8600000003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17586743.14000009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17586743.14000009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tr">
        <f>C84&amp;"   "&amp;"H-"&amp;FIXED(C83,0,TRUE)&amp;"     FYE "&amp;C82</f>
        <v>St. Francis Hospital   H-0     FYE 06/30/2021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7422</v>
      </c>
      <c r="C414" s="194">
        <f>E138</f>
        <v>7422</v>
      </c>
      <c r="D414" s="179"/>
    </row>
    <row r="415" spans="1:5" ht="12.65" customHeight="1" x14ac:dyDescent="0.35">
      <c r="A415" s="179" t="s">
        <v>464</v>
      </c>
      <c r="B415" s="179">
        <f>D111</f>
        <v>33334</v>
      </c>
      <c r="C415" s="179">
        <f>E139</f>
        <v>33334</v>
      </c>
      <c r="D415" s="194">
        <f>SUM(C59:H59)+N59</f>
        <v>33334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1001</v>
      </c>
    </row>
    <row r="424" spans="1:7" ht="12.65" customHeight="1" x14ac:dyDescent="0.35">
      <c r="A424" s="179" t="s">
        <v>1243</v>
      </c>
      <c r="B424" s="179">
        <f>D114</f>
        <v>1447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128352908.02</v>
      </c>
      <c r="C427" s="179">
        <f t="shared" ref="C427:C434" si="13">CE61</f>
        <v>128352908.01999998</v>
      </c>
      <c r="D427" s="179"/>
    </row>
    <row r="428" spans="1:7" ht="12.65" customHeight="1" x14ac:dyDescent="0.35">
      <c r="A428" s="179" t="s">
        <v>3</v>
      </c>
      <c r="B428" s="179">
        <f t="shared" si="12"/>
        <v>29617479.16</v>
      </c>
      <c r="C428" s="179">
        <f t="shared" si="13"/>
        <v>29617482</v>
      </c>
      <c r="D428" s="179">
        <f>D173</f>
        <v>29617479.16</v>
      </c>
    </row>
    <row r="429" spans="1:7" ht="12.65" customHeight="1" x14ac:dyDescent="0.35">
      <c r="A429" s="179" t="s">
        <v>236</v>
      </c>
      <c r="B429" s="179">
        <f t="shared" si="12"/>
        <v>13097744.380000001</v>
      </c>
      <c r="C429" s="179">
        <f t="shared" si="13"/>
        <v>13097744.379999999</v>
      </c>
      <c r="D429" s="179"/>
    </row>
    <row r="430" spans="1:7" ht="12.65" customHeight="1" x14ac:dyDescent="0.35">
      <c r="A430" s="179" t="s">
        <v>237</v>
      </c>
      <c r="B430" s="179">
        <f t="shared" si="12"/>
        <v>39524174.369999997</v>
      </c>
      <c r="C430" s="179">
        <f t="shared" si="13"/>
        <v>39524174.370000012</v>
      </c>
      <c r="D430" s="179"/>
    </row>
    <row r="431" spans="1:7" ht="12.65" customHeight="1" x14ac:dyDescent="0.35">
      <c r="A431" s="179" t="s">
        <v>444</v>
      </c>
      <c r="B431" s="179">
        <f t="shared" si="12"/>
        <v>1499740.33</v>
      </c>
      <c r="C431" s="179">
        <f t="shared" si="13"/>
        <v>1499740.3299999998</v>
      </c>
      <c r="D431" s="179"/>
    </row>
    <row r="432" spans="1:7" ht="12.65" customHeight="1" x14ac:dyDescent="0.35">
      <c r="A432" s="179" t="s">
        <v>445</v>
      </c>
      <c r="B432" s="179">
        <f t="shared" si="12"/>
        <v>73435102.370000005</v>
      </c>
      <c r="C432" s="179">
        <f t="shared" si="13"/>
        <v>73435102.36999999</v>
      </c>
      <c r="D432" s="179"/>
    </row>
    <row r="433" spans="1:7" ht="12.65" customHeight="1" x14ac:dyDescent="0.35">
      <c r="A433" s="179" t="s">
        <v>6</v>
      </c>
      <c r="B433" s="179">
        <f t="shared" si="12"/>
        <v>15919294.34</v>
      </c>
      <c r="C433" s="179">
        <f t="shared" si="13"/>
        <v>15919294</v>
      </c>
      <c r="D433" s="179">
        <f>C217</f>
        <v>15919294.34</v>
      </c>
    </row>
    <row r="434" spans="1:7" ht="12.65" customHeight="1" x14ac:dyDescent="0.35">
      <c r="A434" s="179" t="s">
        <v>474</v>
      </c>
      <c r="B434" s="179">
        <f t="shared" si="12"/>
        <v>8216033.8300000001</v>
      </c>
      <c r="C434" s="179">
        <f t="shared" si="13"/>
        <v>8216033.8299999982</v>
      </c>
      <c r="D434" s="179">
        <f>D177</f>
        <v>8216033.8300000001</v>
      </c>
    </row>
    <row r="435" spans="1:7" ht="12.65" customHeight="1" x14ac:dyDescent="0.35">
      <c r="A435" s="179" t="s">
        <v>447</v>
      </c>
      <c r="B435" s="179">
        <f t="shared" si="12"/>
        <v>2867317.31</v>
      </c>
      <c r="C435" s="179"/>
      <c r="D435" s="179">
        <f>D181</f>
        <v>2867317.31</v>
      </c>
    </row>
    <row r="436" spans="1:7" ht="12.65" customHeight="1" x14ac:dyDescent="0.35">
      <c r="A436" s="179" t="s">
        <v>475</v>
      </c>
      <c r="B436" s="179">
        <f t="shared" si="12"/>
        <v>9022885.1099999994</v>
      </c>
      <c r="C436" s="179"/>
      <c r="D436" s="179">
        <f>D186</f>
        <v>9022885.1099999994</v>
      </c>
    </row>
    <row r="437" spans="1:7" ht="12.65" customHeight="1" x14ac:dyDescent="0.35">
      <c r="A437" s="194" t="s">
        <v>449</v>
      </c>
      <c r="B437" s="194">
        <f t="shared" si="12"/>
        <v>49491.73</v>
      </c>
      <c r="C437" s="194"/>
      <c r="D437" s="194">
        <f>D190</f>
        <v>49491.73</v>
      </c>
    </row>
    <row r="438" spans="1:7" ht="12.65" customHeight="1" x14ac:dyDescent="0.35">
      <c r="A438" s="194" t="s">
        <v>476</v>
      </c>
      <c r="B438" s="194">
        <f>C386+C387+C388</f>
        <v>11939694.15</v>
      </c>
      <c r="C438" s="194">
        <f>CD69</f>
        <v>11939694.150000002</v>
      </c>
      <c r="D438" s="194">
        <f>D181+D186+D190</f>
        <v>11939694.15</v>
      </c>
    </row>
    <row r="439" spans="1:7" ht="12.65" customHeight="1" x14ac:dyDescent="0.35">
      <c r="A439" s="179" t="s">
        <v>451</v>
      </c>
      <c r="B439" s="194">
        <f>C389</f>
        <v>2616791</v>
      </c>
      <c r="C439" s="194">
        <f>SUM(C69:CC69)</f>
        <v>2616790.9999999995</v>
      </c>
      <c r="D439" s="179"/>
    </row>
    <row r="440" spans="1:7" ht="12.65" customHeight="1" x14ac:dyDescent="0.35">
      <c r="A440" s="179" t="s">
        <v>477</v>
      </c>
      <c r="B440" s="194">
        <f>B438+B439</f>
        <v>14556485.15</v>
      </c>
      <c r="C440" s="194">
        <f>CE69</f>
        <v>14556485.150000002</v>
      </c>
      <c r="D440" s="179"/>
    </row>
    <row r="441" spans="1:7" ht="12.65" customHeight="1" x14ac:dyDescent="0.35">
      <c r="A441" s="179" t="s">
        <v>478</v>
      </c>
      <c r="B441" s="179">
        <f>D390</f>
        <v>324218961.94999999</v>
      </c>
      <c r="C441" s="179">
        <f>SUM(C427:C437)+C440</f>
        <v>324218964.44999993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14736701.82</v>
      </c>
      <c r="C444" s="179">
        <f>C363</f>
        <v>14736701.82</v>
      </c>
      <c r="D444" s="179"/>
    </row>
    <row r="445" spans="1:7" ht="12.65" customHeight="1" x14ac:dyDescent="0.35">
      <c r="A445" s="179" t="s">
        <v>343</v>
      </c>
      <c r="B445" s="179">
        <f>D229</f>
        <v>1215389483.8299999</v>
      </c>
      <c r="C445" s="179">
        <f>C364</f>
        <v>1215389483.8299999</v>
      </c>
      <c r="D445" s="179"/>
    </row>
    <row r="446" spans="1:7" ht="12.65" customHeight="1" x14ac:dyDescent="0.35">
      <c r="A446" s="179" t="s">
        <v>351</v>
      </c>
      <c r="B446" s="179">
        <f>D236</f>
        <v>21711809.700000003</v>
      </c>
      <c r="C446" s="179">
        <f>C365</f>
        <v>21711809.699999999</v>
      </c>
      <c r="D446" s="179"/>
    </row>
    <row r="447" spans="1:7" ht="12.65" customHeight="1" x14ac:dyDescent="0.35">
      <c r="A447" s="179" t="s">
        <v>356</v>
      </c>
      <c r="B447" s="179">
        <f>D240</f>
        <v>17926454.48</v>
      </c>
      <c r="C447" s="179">
        <f>C366</f>
        <v>17926454.48</v>
      </c>
      <c r="D447" s="179"/>
    </row>
    <row r="448" spans="1:7" ht="12.65" customHeight="1" x14ac:dyDescent="0.35">
      <c r="A448" s="179" t="s">
        <v>358</v>
      </c>
      <c r="B448" s="179">
        <f>D242</f>
        <v>1269764449.8299999</v>
      </c>
      <c r="C448" s="179">
        <f>D367</f>
        <v>1269764449.8299999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7779</v>
      </c>
    </row>
    <row r="454" spans="1:7" ht="12.65" customHeight="1" x14ac:dyDescent="0.35">
      <c r="A454" s="179" t="s">
        <v>168</v>
      </c>
      <c r="B454" s="179">
        <f>C233</f>
        <v>5977589.9299999997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15734219.770000001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15481338.290000001</v>
      </c>
      <c r="C458" s="194">
        <f>CE70</f>
        <v>15481338.289999999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643338683.58000004</v>
      </c>
      <c r="C463" s="194">
        <f>CE73</f>
        <v>643338683.58000004</v>
      </c>
      <c r="D463" s="194">
        <f>E141+E147+E153</f>
        <v>643338683.57999992</v>
      </c>
    </row>
    <row r="464" spans="1:7" ht="12.65" customHeight="1" x14ac:dyDescent="0.35">
      <c r="A464" s="179" t="s">
        <v>246</v>
      </c>
      <c r="B464" s="194">
        <f>C360</f>
        <v>945817143.19000006</v>
      </c>
      <c r="C464" s="194">
        <f>CE74</f>
        <v>945817143.19000018</v>
      </c>
      <c r="D464" s="194">
        <f>E142+E148+E154</f>
        <v>945817143.19000006</v>
      </c>
    </row>
    <row r="465" spans="1:7" ht="12.65" customHeight="1" x14ac:dyDescent="0.35">
      <c r="A465" s="179" t="s">
        <v>247</v>
      </c>
      <c r="B465" s="194">
        <f>D361</f>
        <v>1589155826.77</v>
      </c>
      <c r="C465" s="194">
        <f>CE75</f>
        <v>1589155826.77</v>
      </c>
      <c r="D465" s="194">
        <f>D463+D464</f>
        <v>1589155826.77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7206096.9900000002</v>
      </c>
      <c r="C468" s="179">
        <f>E195</f>
        <v>7206096.9900000002</v>
      </c>
      <c r="D468" s="179"/>
    </row>
    <row r="469" spans="1:7" ht="12.65" customHeight="1" x14ac:dyDescent="0.35">
      <c r="A469" s="179" t="s">
        <v>333</v>
      </c>
      <c r="B469" s="179">
        <f t="shared" si="14"/>
        <v>2939180.66</v>
      </c>
      <c r="C469" s="179">
        <f>E196</f>
        <v>2939180.66</v>
      </c>
      <c r="D469" s="179"/>
    </row>
    <row r="470" spans="1:7" ht="12.65" customHeight="1" x14ac:dyDescent="0.35">
      <c r="A470" s="179" t="s">
        <v>334</v>
      </c>
      <c r="B470" s="179">
        <f t="shared" si="14"/>
        <v>55434843.789999999</v>
      </c>
      <c r="C470" s="179">
        <f>E197</f>
        <v>55434843.789999999</v>
      </c>
      <c r="D470" s="179"/>
    </row>
    <row r="471" spans="1:7" ht="12.65" customHeight="1" x14ac:dyDescent="0.35">
      <c r="A471" s="179" t="s">
        <v>494</v>
      </c>
      <c r="B471" s="179">
        <f t="shared" si="14"/>
        <v>9131059.8200000003</v>
      </c>
      <c r="C471" s="179">
        <f>E198</f>
        <v>9131059.8232641127</v>
      </c>
      <c r="D471" s="179"/>
    </row>
    <row r="472" spans="1:7" ht="12.65" customHeight="1" x14ac:dyDescent="0.35">
      <c r="A472" s="179" t="s">
        <v>377</v>
      </c>
      <c r="B472" s="179">
        <f t="shared" si="14"/>
        <v>22978312.800000001</v>
      </c>
      <c r="C472" s="179">
        <f>E199</f>
        <v>22978312.802331612</v>
      </c>
      <c r="D472" s="179"/>
    </row>
    <row r="473" spans="1:7" ht="12.65" customHeight="1" x14ac:dyDescent="0.35">
      <c r="A473" s="179" t="s">
        <v>495</v>
      </c>
      <c r="B473" s="179">
        <f t="shared" si="14"/>
        <v>118267676.41000001</v>
      </c>
      <c r="C473" s="179">
        <f>SUM(E200:E201)</f>
        <v>118267676.41194297</v>
      </c>
      <c r="D473" s="179"/>
    </row>
    <row r="474" spans="1:7" ht="12.65" customHeight="1" x14ac:dyDescent="0.35">
      <c r="A474" s="179" t="s">
        <v>339</v>
      </c>
      <c r="B474" s="179">
        <f t="shared" si="14"/>
        <v>17537525.699999999</v>
      </c>
      <c r="C474" s="179">
        <f>E202</f>
        <v>17537525.697483707</v>
      </c>
      <c r="D474" s="179"/>
    </row>
    <row r="475" spans="1:7" ht="12.65" customHeight="1" x14ac:dyDescent="0.35">
      <c r="A475" s="179" t="s">
        <v>340</v>
      </c>
      <c r="B475" s="179">
        <f t="shared" si="14"/>
        <v>1714963.65</v>
      </c>
      <c r="C475" s="179">
        <f>E203</f>
        <v>1714963.6437799325</v>
      </c>
      <c r="D475" s="179"/>
    </row>
    <row r="476" spans="1:7" ht="12.65" customHeight="1" x14ac:dyDescent="0.35">
      <c r="A476" s="179" t="s">
        <v>203</v>
      </c>
      <c r="B476" s="179">
        <f>D275</f>
        <v>235209659.81999999</v>
      </c>
      <c r="C476" s="179">
        <f>E204</f>
        <v>235209659.81880236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154774164.77000001</v>
      </c>
      <c r="C478" s="179">
        <f>E217</f>
        <v>154774164.77425528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196831753.56</v>
      </c>
    </row>
    <row r="482" spans="1:12" ht="12.65" customHeight="1" x14ac:dyDescent="0.35">
      <c r="A482" s="180" t="s">
        <v>499</v>
      </c>
      <c r="C482" s="180">
        <f>D339</f>
        <v>196831753.55000001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201</v>
      </c>
      <c r="B493" s="258" t="str">
        <f>RIGHT('Prior Year'!C82,4)</f>
        <v>2020</v>
      </c>
      <c r="C493" s="258" t="str">
        <f>RIGHT(C82,4)</f>
        <v>2021</v>
      </c>
      <c r="D493" s="258" t="str">
        <f>RIGHT('Prior Year'!C82,4)</f>
        <v>2020</v>
      </c>
      <c r="E493" s="258" t="str">
        <f>RIGHT(C82,4)</f>
        <v>2021</v>
      </c>
      <c r="F493" s="258" t="str">
        <f>RIGHT('Prior Year'!C82,4)</f>
        <v>2020</v>
      </c>
      <c r="G493" s="258" t="str">
        <f>RIGHT(C82,4)</f>
        <v>2021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f>'Prior Year'!C71</f>
        <v>8494673.6499999985</v>
      </c>
      <c r="C496" s="237">
        <f>C71</f>
        <v>9848641.7800000012</v>
      </c>
      <c r="D496" s="237">
        <f>'Prior Year'!C59</f>
        <v>4166</v>
      </c>
      <c r="E496" s="180">
        <f>C59</f>
        <v>4356</v>
      </c>
      <c r="F496" s="260">
        <f t="shared" ref="F496:G511" si="15">IF(B496=0,"",IF(D496=0,"",B496/D496))</f>
        <v>2039.0479236677866</v>
      </c>
      <c r="G496" s="261">
        <f t="shared" si="15"/>
        <v>2260.9370477502298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5" customHeight="1" x14ac:dyDescent="0.3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f>'Prior Year'!E71</f>
        <v>25888993.41</v>
      </c>
      <c r="C498" s="237">
        <f>E71</f>
        <v>29610598.009999998</v>
      </c>
      <c r="D498" s="237">
        <f>'Prior Year'!E59</f>
        <v>25754</v>
      </c>
      <c r="E498" s="180">
        <f>E59</f>
        <v>28978</v>
      </c>
      <c r="F498" s="260">
        <f t="shared" si="15"/>
        <v>1005.2416482876447</v>
      </c>
      <c r="G498" s="260">
        <f t="shared" si="15"/>
        <v>1021.8302853889156</v>
      </c>
      <c r="H498" s="262" t="str">
        <f t="shared" si="16"/>
        <v/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f>'Prior Year'!O71</f>
        <v>8901123.2599999998</v>
      </c>
      <c r="C508" s="237">
        <f>O71</f>
        <v>9079203.0100000016</v>
      </c>
      <c r="D508" s="237">
        <f>'Prior Year'!O59</f>
        <v>5191</v>
      </c>
      <c r="E508" s="180">
        <f>O59</f>
        <v>4760</v>
      </c>
      <c r="F508" s="260">
        <f t="shared" si="15"/>
        <v>1714.7222616066267</v>
      </c>
      <c r="G508" s="260">
        <f t="shared" si="15"/>
        <v>1907.3955903361348</v>
      </c>
      <c r="H508" s="262" t="str">
        <f t="shared" si="16"/>
        <v/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f>'Prior Year'!P71</f>
        <v>39824211.169999994</v>
      </c>
      <c r="C509" s="237">
        <f>P71</f>
        <v>43056313.100000009</v>
      </c>
      <c r="D509" s="237">
        <f>'Prior Year'!P59</f>
        <v>595187</v>
      </c>
      <c r="E509" s="180">
        <f>P59</f>
        <v>646233</v>
      </c>
      <c r="F509" s="260">
        <f t="shared" si="15"/>
        <v>66.910418355911659</v>
      </c>
      <c r="G509" s="260">
        <f t="shared" si="15"/>
        <v>66.626608514266536</v>
      </c>
      <c r="H509" s="262" t="str">
        <f t="shared" si="16"/>
        <v/>
      </c>
      <c r="I509" s="264"/>
      <c r="K509" s="258"/>
      <c r="L509" s="258"/>
    </row>
    <row r="510" spans="1:12" ht="12.65" customHeight="1" x14ac:dyDescent="0.35">
      <c r="A510" s="180" t="s">
        <v>526</v>
      </c>
      <c r="B510" s="237">
        <f>'Prior Year'!Q71</f>
        <v>4199258.26</v>
      </c>
      <c r="C510" s="237">
        <f>Q71</f>
        <v>4722212.1599999983</v>
      </c>
      <c r="D510" s="237">
        <f>'Prior Year'!Q59</f>
        <v>17580</v>
      </c>
      <c r="E510" s="180">
        <f>Q59</f>
        <v>18693</v>
      </c>
      <c r="F510" s="260">
        <f t="shared" si="15"/>
        <v>238.86565756541523</v>
      </c>
      <c r="G510" s="260">
        <f t="shared" si="15"/>
        <v>252.61927780452567</v>
      </c>
      <c r="H510" s="262" t="str">
        <f t="shared" si="16"/>
        <v/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f>'Prior Year'!R71</f>
        <v>0</v>
      </c>
      <c r="C511" s="237">
        <f>R71</f>
        <v>0</v>
      </c>
      <c r="D511" s="237">
        <f>'Prior Year'!R59</f>
        <v>0</v>
      </c>
      <c r="E511" s="180">
        <f>R59</f>
        <v>0</v>
      </c>
      <c r="F511" s="260" t="str">
        <f t="shared" si="15"/>
        <v/>
      </c>
      <c r="G511" s="260" t="str">
        <f t="shared" si="15"/>
        <v/>
      </c>
      <c r="H511" s="262" t="str">
        <f t="shared" si="16"/>
        <v/>
      </c>
      <c r="I511" s="264"/>
      <c r="K511" s="258"/>
      <c r="L511" s="258"/>
    </row>
    <row r="512" spans="1:12" ht="12.65" customHeight="1" x14ac:dyDescent="0.35">
      <c r="A512" s="180" t="s">
        <v>528</v>
      </c>
      <c r="B512" s="237">
        <f>'Prior Year'!S71</f>
        <v>956637.26000000013</v>
      </c>
      <c r="C512" s="237">
        <f>S71</f>
        <v>-758430.2385087281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5" customHeight="1" x14ac:dyDescent="0.35">
      <c r="A513" s="180" t="s">
        <v>1245</v>
      </c>
      <c r="B513" s="237">
        <f>'Prior Year'!T71</f>
        <v>673994.42999999993</v>
      </c>
      <c r="C513" s="237">
        <f>T71</f>
        <v>1170404.22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f>'Prior Year'!U71</f>
        <v>5938361.3800000008</v>
      </c>
      <c r="C514" s="237">
        <f>U71</f>
        <v>6455359.0899999999</v>
      </c>
      <c r="D514" s="237">
        <f>'Prior Year'!U59</f>
        <v>462930</v>
      </c>
      <c r="E514" s="180">
        <f>U59</f>
        <v>549139</v>
      </c>
      <c r="F514" s="260">
        <f t="shared" si="17"/>
        <v>12.827773918302984</v>
      </c>
      <c r="G514" s="260">
        <f t="shared" si="17"/>
        <v>11.755419101538955</v>
      </c>
      <c r="H514" s="262" t="str">
        <f t="shared" si="16"/>
        <v/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f>'Prior Year'!V71</f>
        <v>965678.27</v>
      </c>
      <c r="C515" s="237">
        <f>V71</f>
        <v>1173946.8199999998</v>
      </c>
      <c r="D515" s="237">
        <f>'Prior Year'!V59</f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f>'Prior Year'!W71</f>
        <v>764868.88</v>
      </c>
      <c r="C516" s="237">
        <f>W71</f>
        <v>759955.3</v>
      </c>
      <c r="D516" s="237">
        <f>'Prior Year'!W59</f>
        <v>0</v>
      </c>
      <c r="E516" s="180">
        <f>W59</f>
        <v>4282</v>
      </c>
      <c r="F516" s="260" t="str">
        <f t="shared" si="17"/>
        <v/>
      </c>
      <c r="G516" s="260">
        <f t="shared" si="17"/>
        <v>177.47671648762261</v>
      </c>
      <c r="H516" s="262" t="str">
        <f t="shared" si="16"/>
        <v/>
      </c>
      <c r="I516" s="264"/>
      <c r="K516" s="258"/>
      <c r="L516" s="258"/>
    </row>
    <row r="517" spans="1:12" ht="12.65" customHeight="1" x14ac:dyDescent="0.35">
      <c r="A517" s="180" t="s">
        <v>533</v>
      </c>
      <c r="B517" s="237">
        <f>'Prior Year'!X71</f>
        <v>1464667.45</v>
      </c>
      <c r="C517" s="237">
        <f>X71</f>
        <v>1569566.3599999999</v>
      </c>
      <c r="D517" s="237">
        <f>'Prior Year'!X59</f>
        <v>20862</v>
      </c>
      <c r="E517" s="180">
        <f>X59</f>
        <v>21619</v>
      </c>
      <c r="F517" s="260">
        <f t="shared" si="17"/>
        <v>70.207432173329494</v>
      </c>
      <c r="G517" s="260">
        <f t="shared" si="17"/>
        <v>72.60124705120495</v>
      </c>
      <c r="H517" s="262" t="str">
        <f t="shared" si="16"/>
        <v/>
      </c>
      <c r="I517" s="264"/>
      <c r="K517" s="258"/>
      <c r="L517" s="258"/>
    </row>
    <row r="518" spans="1:12" ht="12.65" customHeight="1" x14ac:dyDescent="0.35">
      <c r="A518" s="180" t="s">
        <v>534</v>
      </c>
      <c r="B518" s="237">
        <f>'Prior Year'!Y71</f>
        <v>6053115.7599999998</v>
      </c>
      <c r="C518" s="237">
        <f>Y71</f>
        <v>6794054.3099999987</v>
      </c>
      <c r="D518" s="237">
        <f>'Prior Year'!Y59</f>
        <v>159643</v>
      </c>
      <c r="E518" s="180">
        <f>Y59</f>
        <v>171997</v>
      </c>
      <c r="F518" s="260">
        <f t="shared" si="17"/>
        <v>37.916574857651135</v>
      </c>
      <c r="G518" s="260">
        <f t="shared" si="17"/>
        <v>39.501004726826622</v>
      </c>
      <c r="H518" s="262" t="str">
        <f t="shared" si="16"/>
        <v/>
      </c>
      <c r="I518" s="264"/>
      <c r="K518" s="258"/>
      <c r="L518" s="258"/>
    </row>
    <row r="519" spans="1:12" ht="12.65" customHeight="1" x14ac:dyDescent="0.35">
      <c r="A519" s="180" t="s">
        <v>535</v>
      </c>
      <c r="B519" s="237">
        <f>'Prior Year'!Z71</f>
        <v>3514403.1100000003</v>
      </c>
      <c r="C519" s="237">
        <f>Z71</f>
        <v>3391563.6700000004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f>'Prior Year'!AA71</f>
        <v>1177220.29</v>
      </c>
      <c r="C520" s="237">
        <f>AA71</f>
        <v>1309277.2099999997</v>
      </c>
      <c r="D520" s="237">
        <f>'Prior Year'!AA59</f>
        <v>1610</v>
      </c>
      <c r="E520" s="180">
        <f>AA59</f>
        <v>1854</v>
      </c>
      <c r="F520" s="260">
        <f t="shared" si="17"/>
        <v>731.19272670807459</v>
      </c>
      <c r="G520" s="260">
        <f t="shared" si="17"/>
        <v>706.1905124056093</v>
      </c>
      <c r="H520" s="262" t="str">
        <f t="shared" si="16"/>
        <v/>
      </c>
      <c r="I520" s="264"/>
      <c r="K520" s="258"/>
      <c r="L520" s="258"/>
    </row>
    <row r="521" spans="1:12" ht="12.65" customHeight="1" x14ac:dyDescent="0.35">
      <c r="A521" s="180" t="s">
        <v>537</v>
      </c>
      <c r="B521" s="237">
        <f>'Prior Year'!AB71</f>
        <v>10045940.379999999</v>
      </c>
      <c r="C521" s="237">
        <f>AB71</f>
        <v>10448868.639999999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f>'Prior Year'!AC71</f>
        <v>1758121.28</v>
      </c>
      <c r="C522" s="237">
        <f>AC71</f>
        <v>1963241.4099999997</v>
      </c>
      <c r="D522" s="237">
        <f>'Prior Year'!AC59</f>
        <v>38416</v>
      </c>
      <c r="E522" s="180">
        <f>AC59</f>
        <v>38864</v>
      </c>
      <c r="F522" s="260">
        <f t="shared" si="17"/>
        <v>45.765339441899208</v>
      </c>
      <c r="G522" s="260">
        <f t="shared" si="17"/>
        <v>50.515680578427329</v>
      </c>
      <c r="H522" s="262" t="str">
        <f t="shared" si="16"/>
        <v/>
      </c>
      <c r="I522" s="264"/>
      <c r="K522" s="258"/>
      <c r="L522" s="258"/>
    </row>
    <row r="523" spans="1:12" ht="12.65" customHeight="1" x14ac:dyDescent="0.35">
      <c r="A523" s="180" t="s">
        <v>539</v>
      </c>
      <c r="B523" s="237">
        <f>'Prior Year'!AD71</f>
        <v>692346.24</v>
      </c>
      <c r="C523" s="237">
        <f>AD71</f>
        <v>826731.97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f>'Prior Year'!AE71</f>
        <v>3098859.63</v>
      </c>
      <c r="C524" s="237">
        <f>AE71</f>
        <v>3693392.5500000007</v>
      </c>
      <c r="D524" s="237">
        <f>'Prior Year'!AE59</f>
        <v>74518</v>
      </c>
      <c r="E524" s="180">
        <f>AE59</f>
        <v>87811</v>
      </c>
      <c r="F524" s="260">
        <f t="shared" si="17"/>
        <v>41.585383799887275</v>
      </c>
      <c r="G524" s="260">
        <f t="shared" si="17"/>
        <v>42.06070480919248</v>
      </c>
      <c r="H524" s="262" t="str">
        <f t="shared" si="16"/>
        <v/>
      </c>
      <c r="I524" s="264"/>
      <c r="K524" s="258"/>
      <c r="L524" s="258"/>
    </row>
    <row r="525" spans="1:12" ht="12.65" customHeight="1" x14ac:dyDescent="0.3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f>'Prior Year'!AG71</f>
        <v>12433154.700000001</v>
      </c>
      <c r="C526" s="237">
        <f>AG71</f>
        <v>10739104.673600001</v>
      </c>
      <c r="D526" s="237">
        <f>'Prior Year'!AG59</f>
        <v>46516</v>
      </c>
      <c r="E526" s="180">
        <f>AG59</f>
        <v>44204</v>
      </c>
      <c r="F526" s="260">
        <f t="shared" si="17"/>
        <v>267.28770100610546</v>
      </c>
      <c r="G526" s="260">
        <f t="shared" si="17"/>
        <v>242.94418318704192</v>
      </c>
      <c r="H526" s="262" t="str">
        <f t="shared" si="16"/>
        <v/>
      </c>
      <c r="I526" s="264"/>
      <c r="K526" s="258"/>
      <c r="L526" s="258"/>
    </row>
    <row r="527" spans="1:12" ht="12.65" customHeight="1" x14ac:dyDescent="0.3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f>'Prior Year'!AJ71</f>
        <v>69109133.170000002</v>
      </c>
      <c r="C529" s="237">
        <f>AJ71</f>
        <v>75566544.069999993</v>
      </c>
      <c r="D529" s="237">
        <f>'Prior Year'!AJ59</f>
        <v>284074.76</v>
      </c>
      <c r="E529" s="180">
        <f>AJ59</f>
        <v>322414.51</v>
      </c>
      <c r="F529" s="260">
        <f t="shared" si="18"/>
        <v>243.27797784639509</v>
      </c>
      <c r="G529" s="260">
        <f t="shared" si="18"/>
        <v>234.37699522270256</v>
      </c>
      <c r="H529" s="262" t="str">
        <f t="shared" si="16"/>
        <v/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f>'Prior Year'!AK71</f>
        <v>409292.14</v>
      </c>
      <c r="C530" s="237">
        <f>AK71</f>
        <v>509968.73</v>
      </c>
      <c r="D530" s="237">
        <f>'Prior Year'!AK59</f>
        <v>11189</v>
      </c>
      <c r="E530" s="180">
        <f>AK59</f>
        <v>15688</v>
      </c>
      <c r="F530" s="260">
        <f t="shared" si="18"/>
        <v>36.579867727232106</v>
      </c>
      <c r="G530" s="260">
        <f t="shared" si="18"/>
        <v>32.506930775114739</v>
      </c>
      <c r="H530" s="262" t="str">
        <f t="shared" si="16"/>
        <v/>
      </c>
      <c r="I530" s="264"/>
      <c r="K530" s="258"/>
      <c r="L530" s="258"/>
    </row>
    <row r="531" spans="1:12" ht="12.65" customHeight="1" x14ac:dyDescent="0.35">
      <c r="A531" s="180" t="s">
        <v>547</v>
      </c>
      <c r="B531" s="237">
        <f>'Prior Year'!AL71</f>
        <v>152704.85</v>
      </c>
      <c r="C531" s="237">
        <f>AL71</f>
        <v>147948.43</v>
      </c>
      <c r="D531" s="237">
        <f>'Prior Year'!AL59</f>
        <v>2188</v>
      </c>
      <c r="E531" s="180">
        <f>AL59</f>
        <v>2416</v>
      </c>
      <c r="F531" s="260">
        <f t="shared" si="18"/>
        <v>69.791978976234006</v>
      </c>
      <c r="G531" s="260">
        <f t="shared" si="18"/>
        <v>61.236932947019866</v>
      </c>
      <c r="H531" s="262" t="str">
        <f t="shared" si="16"/>
        <v/>
      </c>
      <c r="I531" s="264"/>
      <c r="K531" s="258"/>
      <c r="L531" s="258"/>
    </row>
    <row r="532" spans="1:12" ht="12.65" customHeight="1" x14ac:dyDescent="0.3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5" customHeight="1" x14ac:dyDescent="0.35">
      <c r="A533" s="180" t="s">
        <v>1246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f>'Prior Year'!AR71</f>
        <v>60232.07</v>
      </c>
      <c r="C537" s="237">
        <f>AR71</f>
        <v>199052.28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f>'Prior Year'!AV71</f>
        <v>987854.19000000018</v>
      </c>
      <c r="C541" s="237">
        <f>AV71</f>
        <v>6623050.370000001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1247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f>'Prior Year'!AY71</f>
        <v>3169855.88</v>
      </c>
      <c r="C544" s="237">
        <f>AY71</f>
        <v>3064980.8899999992</v>
      </c>
      <c r="D544" s="237">
        <f>'Prior Year'!AY59</f>
        <v>112544</v>
      </c>
      <c r="E544" s="180">
        <f>AY59</f>
        <v>131339</v>
      </c>
      <c r="F544" s="260">
        <f t="shared" ref="F544:G550" si="19">IF(B544=0,"",IF(D544=0,"",B544/D544))</f>
        <v>28.165480878589705</v>
      </c>
      <c r="G544" s="260">
        <f t="shared" si="19"/>
        <v>23.336411043178334</v>
      </c>
      <c r="H544" s="262" t="str">
        <f t="shared" si="16"/>
        <v/>
      </c>
      <c r="I544" s="264"/>
      <c r="K544" s="258"/>
      <c r="L544" s="258"/>
    </row>
    <row r="545" spans="1:13" ht="12.65" customHeight="1" x14ac:dyDescent="0.35">
      <c r="A545" s="180" t="s">
        <v>559</v>
      </c>
      <c r="B545" s="237">
        <f>'Prior Year'!AZ71</f>
        <v>89710</v>
      </c>
      <c r="C545" s="237">
        <f>AZ71</f>
        <v>141166</v>
      </c>
      <c r="D545" s="237">
        <f>'Prior Year'!AZ59</f>
        <v>175864</v>
      </c>
      <c r="E545" s="180">
        <f>AZ59</f>
        <v>140589</v>
      </c>
      <c r="F545" s="260">
        <f t="shared" si="19"/>
        <v>0.51011008506573263</v>
      </c>
      <c r="G545" s="260">
        <f t="shared" si="19"/>
        <v>1.0041041617765258</v>
      </c>
      <c r="H545" s="262">
        <f t="shared" si="16"/>
        <v>0.96840680310630844</v>
      </c>
      <c r="I545" s="264" t="s">
        <v>1380</v>
      </c>
      <c r="K545" s="258"/>
      <c r="L545" s="258"/>
    </row>
    <row r="546" spans="1:13" ht="12.65" customHeight="1" x14ac:dyDescent="0.35">
      <c r="A546" s="180" t="s">
        <v>560</v>
      </c>
      <c r="B546" s="237">
        <f>'Prior Year'!BA71</f>
        <v>96465.760000000009</v>
      </c>
      <c r="C546" s="237">
        <f>BA71</f>
        <v>119894.93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f>'Prior Year'!BB71</f>
        <v>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f>'Prior Year'!BC71</f>
        <v>455364.10000000003</v>
      </c>
      <c r="C548" s="237">
        <f>BC71</f>
        <v>347013.9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f>'Prior Year'!BD71</f>
        <v>365473.71</v>
      </c>
      <c r="C549" s="237">
        <f>BD71</f>
        <v>786156.26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f>'Prior Year'!BE71</f>
        <v>7192278.5700000003</v>
      </c>
      <c r="C550" s="237">
        <f>BE71</f>
        <v>7746807.6000000006</v>
      </c>
      <c r="D550" s="237">
        <f>'Prior Year'!BE59</f>
        <v>259285</v>
      </c>
      <c r="E550" s="180">
        <f>BE59</f>
        <v>264142.72666666663</v>
      </c>
      <c r="F550" s="260">
        <f t="shared" si="19"/>
        <v>27.738891837167596</v>
      </c>
      <c r="G550" s="260">
        <f t="shared" si="19"/>
        <v>29.3281124858533</v>
      </c>
      <c r="H550" s="262" t="str">
        <f t="shared" si="16"/>
        <v/>
      </c>
      <c r="I550" s="264"/>
      <c r="K550" s="258"/>
      <c r="L550" s="258"/>
    </row>
    <row r="551" spans="1:13" ht="12.65" customHeight="1" x14ac:dyDescent="0.35">
      <c r="A551" s="180" t="s">
        <v>565</v>
      </c>
      <c r="B551" s="237">
        <f>'Prior Year'!BF71</f>
        <v>2841728.9899999998</v>
      </c>
      <c r="C551" s="237">
        <f>BF71</f>
        <v>2772020.9599999995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f>'Prior Year'!BG71</f>
        <v>0</v>
      </c>
      <c r="C552" s="237">
        <f>BG71</f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f>'Prior Year'!BH71</f>
        <v>0</v>
      </c>
      <c r="C553" s="237">
        <f>BH71</f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f>'Prior Year'!BI71</f>
        <v>-12515.109999999993</v>
      </c>
      <c r="C554" s="237">
        <f>BI71</f>
        <v>-3596.9499999999971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f>'Prior Year'!BJ71</f>
        <v>0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f>'Prior Year'!BK71</f>
        <v>15045.31</v>
      </c>
      <c r="C556" s="237">
        <f>BK71</f>
        <v>7715993.5922023198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f>'Prior Year'!BL71</f>
        <v>8895974.1699999999</v>
      </c>
      <c r="C557" s="237">
        <f>BL71</f>
        <v>6028670.8767799996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f>'Prior Year'!BM71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f>'Prior Year'!BN71</f>
        <v>2286483.85</v>
      </c>
      <c r="C559" s="237">
        <f>BN71</f>
        <v>2298717.4585435996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f>'Prior Year'!BO71</f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f>'Prior Year'!BP71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f>'Prior Year'!BR71</f>
        <v>574102.87</v>
      </c>
      <c r="C563" s="237">
        <f>BR71</f>
        <v>150638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1248</v>
      </c>
      <c r="B564" s="237">
        <f>'Prior Year'!BS71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f>'Prior Year'!BT71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f>'Prior Year'!BV71</f>
        <v>1133429.5</v>
      </c>
      <c r="C567" s="237">
        <f>BV71</f>
        <v>2871974.1631266796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f>'Prior Year'!BW71</f>
        <v>112578.52</v>
      </c>
      <c r="C568" s="237">
        <f>BW71</f>
        <v>32342.397895128001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f>'Prior Year'!BX71</f>
        <v>3179802.33</v>
      </c>
      <c r="C569" s="237">
        <f>BX71</f>
        <v>2482748.0612710081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f>'Prior Year'!BY71</f>
        <v>3343551.95</v>
      </c>
      <c r="C570" s="237">
        <f>BY71</f>
        <v>2853714.9199999995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f>'Prior Year'!BZ71</f>
        <v>138903.95000000001</v>
      </c>
      <c r="C571" s="237">
        <f>BZ71</f>
        <v>177039.71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f>'Prior Year'!CA71</f>
        <v>810397.04</v>
      </c>
      <c r="C572" s="237">
        <f>CA71</f>
        <v>982203.29999999993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f>'Prior Year'!CB71</f>
        <v>0</v>
      </c>
      <c r="C573" s="237">
        <f>CB71</f>
        <v>51784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f>'Prior Year'!CC71</f>
        <v>35790688.950000003</v>
      </c>
      <c r="C574" s="237">
        <f>CC71</f>
        <v>37523498.995089985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f>'Prior Year'!CD71</f>
        <v>6166199.9500000011</v>
      </c>
      <c r="C575" s="237">
        <f>CD71</f>
        <v>1693289.1700000037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f>CE76-(BE76+CD76)</f>
        <v>203755.72666666668</v>
      </c>
      <c r="E612" s="180">
        <f>SUM(C624:D647)+SUM(C668:D713)</f>
        <v>267750583.17199621</v>
      </c>
      <c r="F612" s="180">
        <f>CE64-(AX64+BD64+BE64+BG64+BJ64+BN64+BP64+BQ64+CB64+CC64+CD64)</f>
        <v>39504846.260000013</v>
      </c>
      <c r="G612" s="180">
        <f>CE77-(AX77+AY77+BD77+BE77+BG77+BJ77+BN77+BP77+BQ77+CB77+CC77+CD77)</f>
        <v>131339</v>
      </c>
      <c r="H612" s="197">
        <f>CE60-(AX60+AY60+AZ60+BD60+BE60+BG60+BJ60+BN60+BO60+BP60+BQ60+BR60+CB60+CC60+CD60)</f>
        <v>1194.5382500000001</v>
      </c>
      <c r="I612" s="180">
        <f>CE78-(AX78+AY78+AZ78+BD78+BE78+BF78+BG78+BJ78+BN78+BO78+BP78+BQ78+BR78+CB78+CC78+CD78)</f>
        <v>65583.800000000017</v>
      </c>
      <c r="J612" s="180">
        <f>CE79-(AX79+AY79+AZ79+BA79+BD79+BE79+BF79+BG79+BJ79+BN79+BO79+BP79+BQ79+BR79+CB79+CC79+CD79)</f>
        <v>1077067.0700000003</v>
      </c>
      <c r="K612" s="180">
        <f>CE75-(AW75+AX75+AY75+AZ75+BA75+BB75+BC75+BD75+BE75+BF75+BG75+BH75+BI75+BJ75+BK75+BL75+BM75+BN75+BO75+BP75+BQ75+BR75+BS75+BT75+BU75+BV75+BW75+BX75+CB75+CC75+CD75)</f>
        <v>1589155826.77</v>
      </c>
      <c r="L612" s="197">
        <f>CE80-(AW80+AX80+AY80+AZ80+BA80+BB80+BC80+BD80+BE80+BF80+BG80+BH80+BI80+BJ80+BK80+BL80+BM80+BN80+BO80+BP80+BQ80+BR80+BS80+BT80+BU80+BV80+BW80+BX80+BY80+BZ80+CA80+CB80+CC80+CD80)</f>
        <v>380.11526923076917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7746807.6000000006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0">
        <f>CD69-CD70</f>
        <v>1693289.1700000037</v>
      </c>
      <c r="D615" s="263">
        <f>SUM(C614:C615)</f>
        <v>9440096.7700000033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2298717.4585435996</v>
      </c>
      <c r="D619" s="180">
        <f>(D615/D612)*BN76</f>
        <v>1113042.5343702193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37523498.995089985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51784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40987042.988003805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786156.26</v>
      </c>
      <c r="D624" s="180">
        <f>(D615/D612)*BD76</f>
        <v>0</v>
      </c>
      <c r="E624" s="180">
        <f>(E623/E612)*SUM(C624:D624)</f>
        <v>120344.1652383239</v>
      </c>
      <c r="F624" s="180">
        <f>SUM(C624:E624)</f>
        <v>906500.42523832386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3064980.8899999992</v>
      </c>
      <c r="D625" s="180">
        <f>(D615/D612)*AY76</f>
        <v>0</v>
      </c>
      <c r="E625" s="180">
        <f>(E623/E612)*SUM(C625:D625)</f>
        <v>469184.7988063657</v>
      </c>
      <c r="F625" s="180">
        <f>(F624/F612)*AY64</f>
        <v>23011.048114843357</v>
      </c>
      <c r="G625" s="180">
        <f>SUM(C625:F625)</f>
        <v>3557176.736921208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150638</v>
      </c>
      <c r="D626" s="180">
        <f>(D615/D612)*BR76</f>
        <v>282198.83861294505</v>
      </c>
      <c r="E626" s="180">
        <f>(E623/E612)*SUM(C626:D626)</f>
        <v>66258.313617282634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141166</v>
      </c>
      <c r="D628" s="180">
        <f>(D615/D612)*AZ76</f>
        <v>264454.27200832218</v>
      </c>
      <c r="E628" s="180">
        <f>(E623/E612)*SUM(C628:D628)</f>
        <v>62092.023586485731</v>
      </c>
      <c r="F628" s="180">
        <f>(F624/F612)*AZ64</f>
        <v>0</v>
      </c>
      <c r="G628" s="180">
        <f>(G625/G612)*AZ77</f>
        <v>0</v>
      </c>
      <c r="H628" s="180">
        <f>SUM(C626:G628)</f>
        <v>966807.44782503566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2772020.9599999995</v>
      </c>
      <c r="D629" s="180">
        <f>(D615/D612)*BF76</f>
        <v>28956.538192922453</v>
      </c>
      <c r="E629" s="180">
        <f>(E623/E612)*SUM(C629:D629)</f>
        <v>428771.37284559186</v>
      </c>
      <c r="F629" s="180">
        <f>(F624/F612)*BF64</f>
        <v>4828.6006384289985</v>
      </c>
      <c r="G629" s="180">
        <f>(G625/G612)*BF77</f>
        <v>0</v>
      </c>
      <c r="H629" s="180">
        <f>(H628/H612)*BF60</f>
        <v>25519.559181721947</v>
      </c>
      <c r="I629" s="180">
        <f>SUM(C629:H629)</f>
        <v>3260097.0308586648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119894.93</v>
      </c>
      <c r="D630" s="180">
        <f>(D615/D612)*BA76</f>
        <v>100027.46553363133</v>
      </c>
      <c r="E630" s="180">
        <f>(E623/E612)*SUM(C630:D630)</f>
        <v>33665.542659047649</v>
      </c>
      <c r="F630" s="180">
        <f>(F624/F612)*BA64</f>
        <v>1.4401262648517692</v>
      </c>
      <c r="G630" s="180">
        <f>(G625/G612)*BA77</f>
        <v>0</v>
      </c>
      <c r="H630" s="180">
        <f>(H628/H612)*BA60</f>
        <v>820.24792036262068</v>
      </c>
      <c r="I630" s="180">
        <f>(I629/I612)*BA78</f>
        <v>42069.480048295773</v>
      </c>
      <c r="J630" s="180">
        <f>SUM(C630:I630)</f>
        <v>296479.10628760222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347013.9</v>
      </c>
      <c r="D633" s="180">
        <f>(D615/D612)*BC76</f>
        <v>0</v>
      </c>
      <c r="E633" s="180">
        <f>(E623/E612)*SUM(C633:D633)</f>
        <v>53120.607500594357</v>
      </c>
      <c r="F633" s="180">
        <f>(F624/F612)*BC64</f>
        <v>97.872825862954258</v>
      </c>
      <c r="G633" s="180">
        <f>(G625/G612)*BC77</f>
        <v>0</v>
      </c>
      <c r="H633" s="180">
        <f>(H628/H612)*BC60</f>
        <v>4367.4284356504868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-3596.9499999999971</v>
      </c>
      <c r="D634" s="180">
        <f>(D615/D612)*BI76</f>
        <v>22423.943176599147</v>
      </c>
      <c r="E634" s="180">
        <f>(E623/E612)*SUM(C634:D634)</f>
        <v>2882.0209073771725</v>
      </c>
      <c r="F634" s="180">
        <f>(F624/F612)*BI64</f>
        <v>893.05864418964143</v>
      </c>
      <c r="G634" s="180">
        <f>(G625/G612)*BI77</f>
        <v>0</v>
      </c>
      <c r="H634" s="180">
        <f>(H628/H612)*BI60</f>
        <v>0</v>
      </c>
      <c r="I634" s="180">
        <f>(I629/I612)*BI78</f>
        <v>9431.0460136059082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7715993.5922023198</v>
      </c>
      <c r="D635" s="180">
        <f>(D615/D612)*BK76</f>
        <v>0</v>
      </c>
      <c r="E635" s="180">
        <f>(E623/E612)*SUM(C635:D635)</f>
        <v>1181158.0662575203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6028670.8767799996</v>
      </c>
      <c r="D637" s="180">
        <f>(D615/D612)*BL76</f>
        <v>0</v>
      </c>
      <c r="E637" s="180">
        <f>(E623/E612)*SUM(C637:D637)</f>
        <v>922864.06796873081</v>
      </c>
      <c r="F637" s="180">
        <f>(F624/F612)*BL64</f>
        <v>532.31963545366898</v>
      </c>
      <c r="G637" s="180">
        <f>(G625/G612)*BL77</f>
        <v>0</v>
      </c>
      <c r="H637" s="180">
        <f>(H628/H612)*BL60</f>
        <v>1618.7132522965014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2871974.1631266796</v>
      </c>
      <c r="D642" s="180">
        <f>(D615/D612)*BV76</f>
        <v>119069.28504929713</v>
      </c>
      <c r="E642" s="180">
        <f>(E623/E612)*SUM(C642:D642)</f>
        <v>457866.51493724133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50078.074906956987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32342.397895128001</v>
      </c>
      <c r="D643" s="180">
        <f>(D615/D612)*BW76</f>
        <v>0</v>
      </c>
      <c r="E643" s="180">
        <f>(E623/E612)*SUM(C643:D643)</f>
        <v>4950.9481441957896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2482748.0612710081</v>
      </c>
      <c r="D644" s="180">
        <f>(D615/D612)*BX76</f>
        <v>0</v>
      </c>
      <c r="E644" s="180">
        <f>(E623/E612)*SUM(C644:D644)</f>
        <v>380057.06770143443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22686557.076632138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2853714.9199999995</v>
      </c>
      <c r="D645" s="180">
        <f>(D615/D612)*BY76</f>
        <v>68661.743363057729</v>
      </c>
      <c r="E645" s="180">
        <f>(E623/E612)*SUM(C645:D645)</f>
        <v>447355.0589858375</v>
      </c>
      <c r="F645" s="180">
        <f>(F624/F612)*BY64</f>
        <v>1073.2635069714213</v>
      </c>
      <c r="G645" s="180">
        <f>(G625/G612)*BY77</f>
        <v>0</v>
      </c>
      <c r="H645" s="180">
        <f>(H628/H612)*BY60</f>
        <v>18047.641067323304</v>
      </c>
      <c r="I645" s="180">
        <f>(I629/I612)*BY78</f>
        <v>28877.707008603207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177039.71</v>
      </c>
      <c r="D646" s="180">
        <f>(D615/D612)*BZ76</f>
        <v>0</v>
      </c>
      <c r="E646" s="180">
        <f>(E623/E612)*SUM(C646:D646)</f>
        <v>27101.095797399033</v>
      </c>
      <c r="F646" s="180">
        <f>(F624/F612)*BZ64</f>
        <v>9.1914750900099538</v>
      </c>
      <c r="G646" s="180">
        <f>(G625/G612)*BZ77</f>
        <v>0</v>
      </c>
      <c r="H646" s="180">
        <f>(H628/H612)*BZ60</f>
        <v>1719.3730915360647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982203.29999999993</v>
      </c>
      <c r="D647" s="180">
        <f>(D615/D612)*CA76</f>
        <v>0</v>
      </c>
      <c r="E647" s="180">
        <f>(E623/E612)*SUM(C647:D647)</f>
        <v>150354.88775835355</v>
      </c>
      <c r="F647" s="180">
        <f>(F624/F612)*CA64</f>
        <v>13.118549802672986</v>
      </c>
      <c r="G647" s="180">
        <f>(G625/G612)*CA77</f>
        <v>0</v>
      </c>
      <c r="H647" s="180">
        <f>(H628/H612)*CA60</f>
        <v>5255.004710350815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4761426.0153143248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79837058.234908715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9848641.7800000012</v>
      </c>
      <c r="D668" s="180">
        <f>(D615/D612)*C76</f>
        <v>514824.0838396069</v>
      </c>
      <c r="E668" s="180">
        <f>(E623/E612)*SUM(C668:D668)</f>
        <v>1586430.9830206565</v>
      </c>
      <c r="F668" s="180">
        <f>(F624/F612)*C64</f>
        <v>18118.891234826195</v>
      </c>
      <c r="G668" s="180">
        <f>(G625/G612)*C77</f>
        <v>127511.15873750407</v>
      </c>
      <c r="H668" s="180">
        <f>(H628/H612)*C60</f>
        <v>37721.641472377632</v>
      </c>
      <c r="I668" s="180">
        <f>(I629/I612)*C78</f>
        <v>216524.34566774551</v>
      </c>
      <c r="J668" s="180">
        <f>(J630/J612)*C79</f>
        <v>0</v>
      </c>
      <c r="K668" s="180">
        <f>(K644/K612)*C75</f>
        <v>506927.97448875051</v>
      </c>
      <c r="L668" s="180">
        <f>(L647/L612)*C80</f>
        <v>435785.57729892706</v>
      </c>
      <c r="M668" s="180">
        <f t="shared" ref="M668:M713" si="20">ROUND(SUM(D668:L668),0)</f>
        <v>3443845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29610598.009999998</v>
      </c>
      <c r="D670" s="180">
        <f>(D615/D612)*E76</f>
        <v>2266047.8712743381</v>
      </c>
      <c r="E670" s="180">
        <f>(E623/E612)*SUM(C670:D670)</f>
        <v>4879651.2021409273</v>
      </c>
      <c r="F670" s="180">
        <f>(F624/F612)*E64</f>
        <v>37908.722699893573</v>
      </c>
      <c r="G670" s="180">
        <f>(G625/G612)*E77</f>
        <v>1857118.2335326925</v>
      </c>
      <c r="H670" s="180">
        <f>(H628/H612)*E60</f>
        <v>183224.41766953919</v>
      </c>
      <c r="I670" s="180">
        <f>(I629/I612)*E78</f>
        <v>953052.79605436418</v>
      </c>
      <c r="J670" s="180">
        <f>(J630/J612)*E79</f>
        <v>90155.091274104794</v>
      </c>
      <c r="K670" s="180">
        <f>(K644/K612)*E75</f>
        <v>2014339.1720091875</v>
      </c>
      <c r="L670" s="180">
        <f>(L647/L612)*E80</f>
        <v>1964550.4325670043</v>
      </c>
      <c r="M670" s="180">
        <f t="shared" si="20"/>
        <v>14246048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9079203.0100000016</v>
      </c>
      <c r="D680" s="180">
        <f>(D615/D612)*O76</f>
        <v>197089.7815563074</v>
      </c>
      <c r="E680" s="180">
        <f>(E623/E612)*SUM(C680:D680)</f>
        <v>1420007.4073138149</v>
      </c>
      <c r="F680" s="180">
        <f>(F624/F612)*O64</f>
        <v>13053.811813114142</v>
      </c>
      <c r="G680" s="180">
        <f>(G625/G612)*O77</f>
        <v>200258.60401552785</v>
      </c>
      <c r="H680" s="180">
        <f>(H628/H612)*O60</f>
        <v>41848.16179534499</v>
      </c>
      <c r="I680" s="180">
        <f>(I629/I612)*O78</f>
        <v>82891.879631982505</v>
      </c>
      <c r="J680" s="180">
        <f>(J630/J612)*O79</f>
        <v>28628.543778607556</v>
      </c>
      <c r="K680" s="180">
        <f>(K644/K612)*O75</f>
        <v>651614.72764999443</v>
      </c>
      <c r="L680" s="180">
        <f>(L647/L612)*O80</f>
        <v>429612.8970416417</v>
      </c>
      <c r="M680" s="180">
        <f t="shared" si="20"/>
        <v>3065006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43056313.100000009</v>
      </c>
      <c r="D681" s="180">
        <f>(D615/D612)*P76</f>
        <v>1092018.6977283244</v>
      </c>
      <c r="E681" s="180">
        <f>(E623/E612)*SUM(C681:D681)</f>
        <v>6758190.9693909539</v>
      </c>
      <c r="F681" s="180">
        <f>(F624/F612)*P64</f>
        <v>479980.4570294664</v>
      </c>
      <c r="G681" s="180">
        <f>(G625/G612)*P77</f>
        <v>621034.59427590668</v>
      </c>
      <c r="H681" s="180">
        <f>(H628/H612)*P60</f>
        <v>80768.911803012801</v>
      </c>
      <c r="I681" s="180">
        <f>(I629/I612)*P78</f>
        <v>459280.44433957455</v>
      </c>
      <c r="J681" s="180">
        <f>(J630/J612)*P79</f>
        <v>79123.256687062851</v>
      </c>
      <c r="K681" s="180">
        <f>(K644/K612)*P75</f>
        <v>6716747.1517664082</v>
      </c>
      <c r="L681" s="180">
        <f>(L647/L612)*P80</f>
        <v>549975.40448548319</v>
      </c>
      <c r="M681" s="180">
        <f t="shared" si="20"/>
        <v>16837120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4722212.1599999983</v>
      </c>
      <c r="D682" s="180">
        <f>(D615/D612)*Q76</f>
        <v>57357.110852540798</v>
      </c>
      <c r="E682" s="180">
        <f>(E623/E612)*SUM(C682:D682)</f>
        <v>731652.60313451313</v>
      </c>
      <c r="F682" s="180">
        <f>(F624/F612)*Q64</f>
        <v>6335.1980467080703</v>
      </c>
      <c r="G682" s="180">
        <f>(G625/G612)*Q77</f>
        <v>0</v>
      </c>
      <c r="H682" s="180">
        <f>(H628/H612)*Q60</f>
        <v>24693.548486535637</v>
      </c>
      <c r="I682" s="180">
        <f>(I629/I612)*Q78</f>
        <v>24123.212737281225</v>
      </c>
      <c r="J682" s="180">
        <f>(J630/J612)*Q79</f>
        <v>2310.727670549421</v>
      </c>
      <c r="K682" s="180">
        <f>(K644/K612)*Q75</f>
        <v>398813.61243414157</v>
      </c>
      <c r="L682" s="180">
        <f>(L647/L612)*Q80</f>
        <v>268011.32333403273</v>
      </c>
      <c r="M682" s="180">
        <f t="shared" si="20"/>
        <v>1513297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-758430.2385087281</v>
      </c>
      <c r="D684" s="180">
        <f>(D615/D612)*S76</f>
        <v>258153.32929754225</v>
      </c>
      <c r="E684" s="180">
        <f>(E623/E612)*SUM(C684:D684)</f>
        <v>-76581.985147620537</v>
      </c>
      <c r="F684" s="180">
        <f>(F624/F612)*S64</f>
        <v>-48436.91927159582</v>
      </c>
      <c r="G684" s="180">
        <f>(G625/G612)*S77</f>
        <v>0</v>
      </c>
      <c r="H684" s="180">
        <f>(H628/H612)*S60</f>
        <v>12039.312112634503</v>
      </c>
      <c r="I684" s="180">
        <f>(I629/I612)*S78</f>
        <v>108573.94295002503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253748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1170404.22</v>
      </c>
      <c r="D685" s="180">
        <f>(D615/D612)*T76</f>
        <v>0</v>
      </c>
      <c r="E685" s="180">
        <f>(E623/E612)*SUM(C685:D685)</f>
        <v>179164.53256673372</v>
      </c>
      <c r="F685" s="180">
        <f>(F624/F612)*T64</f>
        <v>8358.5997721810927</v>
      </c>
      <c r="G685" s="180">
        <f>(G625/G612)*T77</f>
        <v>0</v>
      </c>
      <c r="H685" s="180">
        <f>(H628/H612)*T60</f>
        <v>3286.4898589156151</v>
      </c>
      <c r="I685" s="180">
        <f>(I629/I612)*T78</f>
        <v>0</v>
      </c>
      <c r="J685" s="180">
        <f>(J630/J612)*T79</f>
        <v>0</v>
      </c>
      <c r="K685" s="180">
        <f>(K644/K612)*T75</f>
        <v>68772.396107626962</v>
      </c>
      <c r="L685" s="180">
        <f>(L647/L612)*T80</f>
        <v>45529.373530341254</v>
      </c>
      <c r="M685" s="180">
        <f t="shared" si="20"/>
        <v>305111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6455359.0899999999</v>
      </c>
      <c r="D686" s="180">
        <f>(D615/D612)*U76</f>
        <v>310923.72450032417</v>
      </c>
      <c r="E686" s="180">
        <f>(E623/E612)*SUM(C686:D686)</f>
        <v>1035777.1075656872</v>
      </c>
      <c r="F686" s="180">
        <f>(F624/F612)*U64</f>
        <v>43968.098934519978</v>
      </c>
      <c r="G686" s="180">
        <f>(G625/G612)*U77</f>
        <v>0</v>
      </c>
      <c r="H686" s="180">
        <f>(H628/H612)*U60</f>
        <v>20851.727139091185</v>
      </c>
      <c r="I686" s="180">
        <f>(I629/I612)*U78</f>
        <v>130768.07809361414</v>
      </c>
      <c r="J686" s="180">
        <f>(J630/J612)*U79</f>
        <v>0</v>
      </c>
      <c r="K686" s="180">
        <f>(K644/K612)*U75</f>
        <v>1101908.2154043315</v>
      </c>
      <c r="L686" s="180">
        <f>(L647/L612)*U80</f>
        <v>392.95145933371697</v>
      </c>
      <c r="M686" s="180">
        <f t="shared" si="20"/>
        <v>2644590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1173946.8199999998</v>
      </c>
      <c r="D687" s="180">
        <f>(D615/D612)*V76</f>
        <v>0</v>
      </c>
      <c r="E687" s="180">
        <f>(E623/E612)*SUM(C687:D687)</f>
        <v>179706.830913087</v>
      </c>
      <c r="F687" s="180">
        <f>(F624/F612)*V64</f>
        <v>3381.648459619209</v>
      </c>
      <c r="G687" s="180">
        <f>(G625/G612)*V77</f>
        <v>0</v>
      </c>
      <c r="H687" s="180">
        <f>(H628/H612)*V60</f>
        <v>4359.0741631680812</v>
      </c>
      <c r="I687" s="180">
        <f>(I629/I612)*V78</f>
        <v>0</v>
      </c>
      <c r="J687" s="180">
        <f>(J630/J612)*V79</f>
        <v>0</v>
      </c>
      <c r="K687" s="180">
        <f>(K644/K612)*V75</f>
        <v>247463.82083319424</v>
      </c>
      <c r="L687" s="180">
        <f>(L647/L612)*V80</f>
        <v>12017.870853903127</v>
      </c>
      <c r="M687" s="180">
        <f t="shared" si="20"/>
        <v>446929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759955.3</v>
      </c>
      <c r="D688" s="180">
        <f>(D615/D612)*W76</f>
        <v>0</v>
      </c>
      <c r="E688" s="180">
        <f>(E623/E612)*SUM(C688:D688)</f>
        <v>116333.34344617445</v>
      </c>
      <c r="F688" s="180">
        <f>(F624/F612)*W64</f>
        <v>874.93040085378777</v>
      </c>
      <c r="G688" s="180">
        <f>(G625/G612)*W77</f>
        <v>0</v>
      </c>
      <c r="H688" s="180">
        <f>(H628/H612)*W60</f>
        <v>2819.4015894626828</v>
      </c>
      <c r="I688" s="180">
        <f>(I629/I612)*W78</f>
        <v>0</v>
      </c>
      <c r="J688" s="180">
        <f>(J630/J612)*W79</f>
        <v>0</v>
      </c>
      <c r="K688" s="180">
        <f>(K644/K612)*W75</f>
        <v>322604.28468061099</v>
      </c>
      <c r="L688" s="180">
        <f>(L647/L612)*W80</f>
        <v>0</v>
      </c>
      <c r="M688" s="180">
        <f t="shared" si="20"/>
        <v>442632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1569566.3599999999</v>
      </c>
      <c r="D689" s="180">
        <f>(D615/D612)*X76</f>
        <v>36462.072892527955</v>
      </c>
      <c r="E689" s="180">
        <f>(E623/E612)*SUM(C689:D689)</f>
        <v>245849.53518714555</v>
      </c>
      <c r="F689" s="180">
        <f>(F624/F612)*X64</f>
        <v>5064.8869000523619</v>
      </c>
      <c r="G689" s="180">
        <f>(G625/G612)*X77</f>
        <v>0</v>
      </c>
      <c r="H689" s="180">
        <f>(H628/H612)*X60</f>
        <v>6489.9973168252791</v>
      </c>
      <c r="I689" s="180">
        <f>(I629/I612)*X78</f>
        <v>15335.192588239355</v>
      </c>
      <c r="J689" s="180">
        <f>(J630/J612)*X79</f>
        <v>0</v>
      </c>
      <c r="K689" s="180">
        <f>(K644/K612)*X75</f>
        <v>1859285.5976583546</v>
      </c>
      <c r="L689" s="180">
        <f>(L647/L612)*X80</f>
        <v>0</v>
      </c>
      <c r="M689" s="180">
        <f t="shared" si="20"/>
        <v>2168487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6794054.3099999987</v>
      </c>
      <c r="D690" s="180">
        <f>(D615/D612)*Y76</f>
        <v>1139645.02183421</v>
      </c>
      <c r="E690" s="180">
        <f>(E623/E612)*SUM(C690:D690)</f>
        <v>1214484.2850217028</v>
      </c>
      <c r="F690" s="180">
        <f>(F624/F612)*Y64</f>
        <v>4704.373914957383</v>
      </c>
      <c r="G690" s="180">
        <f>(G625/G612)*Y77</f>
        <v>54.167866923323736</v>
      </c>
      <c r="H690" s="180">
        <f>(H628/H612)*Y60</f>
        <v>26171.690500965648</v>
      </c>
      <c r="I690" s="180">
        <f>(I629/I612)*Y78</f>
        <v>479311.08973338961</v>
      </c>
      <c r="J690" s="180">
        <f>(J630/J612)*Y79</f>
        <v>17120.599452736362</v>
      </c>
      <c r="K690" s="180">
        <f>(K644/K612)*Y75</f>
        <v>696303.54452203424</v>
      </c>
      <c r="L690" s="180">
        <f>(L647/L612)*Y80</f>
        <v>0</v>
      </c>
      <c r="M690" s="180">
        <f t="shared" si="20"/>
        <v>3577795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3391563.6700000004</v>
      </c>
      <c r="D691" s="180">
        <f>(D615/D612)*Z76</f>
        <v>0</v>
      </c>
      <c r="E691" s="180">
        <f>(E623/E612)*SUM(C691:D691)</f>
        <v>519177.82696124085</v>
      </c>
      <c r="F691" s="180">
        <f>(F624/F612)*Z64</f>
        <v>871.10888032879711</v>
      </c>
      <c r="G691" s="180">
        <f>(G625/G612)*Z77</f>
        <v>0</v>
      </c>
      <c r="H691" s="180">
        <f>(H628/H612)*Z60</f>
        <v>3953.2946581458782</v>
      </c>
      <c r="I691" s="180">
        <f>(I629/I612)*Z78</f>
        <v>0</v>
      </c>
      <c r="J691" s="180">
        <f>(J630/J612)*Z79</f>
        <v>0</v>
      </c>
      <c r="K691" s="180">
        <f>(K644/K612)*Z75</f>
        <v>389062.52340279619</v>
      </c>
      <c r="L691" s="180">
        <f>(L647/L612)*Z80</f>
        <v>14128.005134913714</v>
      </c>
      <c r="M691" s="180">
        <f t="shared" si="20"/>
        <v>927193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1309277.2099999997</v>
      </c>
      <c r="D692" s="180">
        <f>(D615/D612)*AA76</f>
        <v>36508.403353636633</v>
      </c>
      <c r="E692" s="180">
        <f>(E623/E612)*SUM(C692:D692)</f>
        <v>206011.7745914649</v>
      </c>
      <c r="F692" s="180">
        <f>(F624/F612)*AA64</f>
        <v>6227.2285038630016</v>
      </c>
      <c r="G692" s="180">
        <f>(G625/G612)*AA77</f>
        <v>0</v>
      </c>
      <c r="H692" s="180">
        <f>(H628/H612)*AA60</f>
        <v>2690.2041468761422</v>
      </c>
      <c r="I692" s="180">
        <f>(I629/I612)*AA78</f>
        <v>15354.678220498876</v>
      </c>
      <c r="J692" s="180">
        <f>(J630/J612)*AA79</f>
        <v>0</v>
      </c>
      <c r="K692" s="180">
        <f>(K644/K612)*AA75</f>
        <v>188755.37909745952</v>
      </c>
      <c r="L692" s="180">
        <f>(L647/L612)*AA80</f>
        <v>0</v>
      </c>
      <c r="M692" s="180">
        <f t="shared" si="20"/>
        <v>455548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10448868.639999999</v>
      </c>
      <c r="D693" s="180">
        <f>(D615/D612)*AB76</f>
        <v>276268.53959103453</v>
      </c>
      <c r="E693" s="180">
        <f>(E623/E612)*SUM(C693:D693)</f>
        <v>1641795.3358844901</v>
      </c>
      <c r="F693" s="180">
        <f>(F624/F612)*AB64</f>
        <v>167854.5615982053</v>
      </c>
      <c r="G693" s="180">
        <f>(G625/G612)*AB77</f>
        <v>0</v>
      </c>
      <c r="H693" s="180">
        <f>(H628/H612)*AB60</f>
        <v>19155.471296189477</v>
      </c>
      <c r="I693" s="180">
        <f>(I629/I612)*AB78</f>
        <v>116192.82516349592</v>
      </c>
      <c r="J693" s="180">
        <f>(J630/J612)*AB79</f>
        <v>0</v>
      </c>
      <c r="K693" s="180">
        <f>(K644/K612)*AB75</f>
        <v>2485685.1539200023</v>
      </c>
      <c r="L693" s="180">
        <f>(L647/L612)*AB80</f>
        <v>49.683517846791801</v>
      </c>
      <c r="M693" s="180">
        <f t="shared" si="20"/>
        <v>4707002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1963241.4099999997</v>
      </c>
      <c r="D694" s="180">
        <f>(D615/D612)*AC76</f>
        <v>54901.596413780971</v>
      </c>
      <c r="E694" s="180">
        <f>(E623/E612)*SUM(C694:D694)</f>
        <v>308935.70120325411</v>
      </c>
      <c r="F694" s="180">
        <f>(F624/F612)*AC64</f>
        <v>8303.3944730971871</v>
      </c>
      <c r="G694" s="180">
        <f>(G625/G612)*AC77</f>
        <v>0</v>
      </c>
      <c r="H694" s="180">
        <f>(H628/H612)*AC60</f>
        <v>10231.431204663975</v>
      </c>
      <c r="I694" s="180">
        <f>(I629/I612)*AC78</f>
        <v>23090.474227526858</v>
      </c>
      <c r="J694" s="180">
        <f>(J630/J612)*AC79</f>
        <v>0</v>
      </c>
      <c r="K694" s="180">
        <f>(K644/K612)*AC75</f>
        <v>497635.51055401756</v>
      </c>
      <c r="L694" s="180">
        <f>(L647/L612)*AC80</f>
        <v>0</v>
      </c>
      <c r="M694" s="180">
        <f t="shared" si="20"/>
        <v>903098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826731.97</v>
      </c>
      <c r="D695" s="180">
        <f>(D615/D612)*AD76</f>
        <v>0</v>
      </c>
      <c r="E695" s="180">
        <f>(E623/E612)*SUM(C695:D695)</f>
        <v>126555.46214881635</v>
      </c>
      <c r="F695" s="180">
        <f>(F624/F612)*AD64</f>
        <v>34.228010543395364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35297.92549003601</v>
      </c>
      <c r="L695" s="180">
        <f>(L647/L612)*AD80</f>
        <v>0</v>
      </c>
      <c r="M695" s="180">
        <f t="shared" si="20"/>
        <v>161888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3693392.5500000007</v>
      </c>
      <c r="D696" s="180">
        <f>(D615/D612)*AE76</f>
        <v>456685.84141277382</v>
      </c>
      <c r="E696" s="180">
        <f>(E623/E612)*SUM(C696:D696)</f>
        <v>635290.64780095546</v>
      </c>
      <c r="F696" s="180">
        <f>(F624/F612)*AE64</f>
        <v>978.50016979792019</v>
      </c>
      <c r="G696" s="180">
        <f>(G625/G612)*AE77</f>
        <v>0</v>
      </c>
      <c r="H696" s="180">
        <f>(H628/H612)*AE60</f>
        <v>17120.028877592023</v>
      </c>
      <c r="I696" s="180">
        <f>(I629/I612)*AE78</f>
        <v>192072.60517056886</v>
      </c>
      <c r="J696" s="180">
        <f>(J630/J612)*AE79</f>
        <v>0</v>
      </c>
      <c r="K696" s="180">
        <f>(K644/K612)*AE75</f>
        <v>241918.86801771884</v>
      </c>
      <c r="L696" s="180">
        <f>(L647/L612)*AE80</f>
        <v>24.08897834995966</v>
      </c>
      <c r="M696" s="180">
        <f t="shared" si="20"/>
        <v>1544091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10739104.673600001</v>
      </c>
      <c r="D698" s="180">
        <f>(D615/D612)*AG76</f>
        <v>471041.79809190816</v>
      </c>
      <c r="E698" s="180">
        <f>(E623/E612)*SUM(C698:D698)</f>
        <v>1716040.1665377629</v>
      </c>
      <c r="F698" s="180">
        <f>(F624/F612)*AG64</f>
        <v>36018.149446324962</v>
      </c>
      <c r="G698" s="180">
        <f>(G625/G612)*AG77</f>
        <v>202831.57769438572</v>
      </c>
      <c r="H698" s="180">
        <f>(H628/H612)*AG60</f>
        <v>51167.560925331032</v>
      </c>
      <c r="I698" s="180">
        <f>(I629/I612)*AG78</f>
        <v>198110.42318250262</v>
      </c>
      <c r="J698" s="180">
        <f>(J630/J612)*AG79</f>
        <v>72992.387252989269</v>
      </c>
      <c r="K698" s="180">
        <f>(K644/K612)*AG75</f>
        <v>2320375.0472059306</v>
      </c>
      <c r="L698" s="180">
        <f>(L647/L612)*AG80</f>
        <v>424569.02630983532</v>
      </c>
      <c r="M698" s="180">
        <f t="shared" si="20"/>
        <v>5493146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75566544.069999993</v>
      </c>
      <c r="D701" s="180">
        <f>(D615/D612)*AJ76</f>
        <v>51380.4813695216</v>
      </c>
      <c r="E701" s="180">
        <f>(E623/E612)*SUM(C701:D701)</f>
        <v>11575530.807563782</v>
      </c>
      <c r="F701" s="180">
        <f>(F624/F612)*AJ64</f>
        <v>76525.367505974486</v>
      </c>
      <c r="G701" s="180">
        <f>(G625/G612)*AJ77</f>
        <v>0</v>
      </c>
      <c r="H701" s="180">
        <f>(H628/H612)*AJ60</f>
        <v>341934.13132009574</v>
      </c>
      <c r="I701" s="180">
        <f>(I629/I612)*AJ78</f>
        <v>21609.566175803615</v>
      </c>
      <c r="J701" s="180">
        <f>(J630/J612)*AJ79</f>
        <v>0</v>
      </c>
      <c r="K701" s="180">
        <f>(K644/K612)*AJ75</f>
        <v>1874324.9969044602</v>
      </c>
      <c r="L701" s="180">
        <f>(L647/L612)*AJ80</f>
        <v>545217.53014913667</v>
      </c>
      <c r="M701" s="180">
        <f t="shared" si="20"/>
        <v>14486523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509968.73</v>
      </c>
      <c r="D702" s="180">
        <f>(D615/D612)*AK76</f>
        <v>152797.86073641322</v>
      </c>
      <c r="E702" s="180">
        <f>(E623/E612)*SUM(C702:D702)</f>
        <v>101455.77433934507</v>
      </c>
      <c r="F702" s="180">
        <f>(F624/F612)*AK64</f>
        <v>60.602101127090044</v>
      </c>
      <c r="G702" s="180">
        <f>(G625/G612)*AK77</f>
        <v>0</v>
      </c>
      <c r="H702" s="180">
        <f>(H628/H612)*AK60</f>
        <v>2815.0551887347615</v>
      </c>
      <c r="I702" s="180">
        <f>(I629/I612)*AK78</f>
        <v>64263.61519188487</v>
      </c>
      <c r="J702" s="180">
        <f>(J630/J612)*AK79</f>
        <v>4381.8975235713096</v>
      </c>
      <c r="K702" s="180">
        <f>(K644/K612)*AK75</f>
        <v>48849.352868520167</v>
      </c>
      <c r="L702" s="180">
        <f>(L647/L612)*AK80</f>
        <v>0</v>
      </c>
      <c r="M702" s="180">
        <f t="shared" si="20"/>
        <v>374624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147948.43</v>
      </c>
      <c r="D703" s="180">
        <f>(D615/D612)*AL76</f>
        <v>31968.018164986388</v>
      </c>
      <c r="E703" s="180">
        <f>(E623/E612)*SUM(C703:D703)</f>
        <v>27541.464551919307</v>
      </c>
      <c r="F703" s="180">
        <f>(F624/F612)*AL64</f>
        <v>2.3520226600909235</v>
      </c>
      <c r="G703" s="180">
        <f>(G625/G612)*AL77</f>
        <v>0</v>
      </c>
      <c r="H703" s="180">
        <f>(H628/H612)*AL60</f>
        <v>981.27875986511685</v>
      </c>
      <c r="I703" s="180">
        <f>(I629/I612)*AL78</f>
        <v>13445.086259066271</v>
      </c>
      <c r="J703" s="180">
        <f>(J630/J612)*AL79</f>
        <v>0</v>
      </c>
      <c r="K703" s="180">
        <f>(K644/K612)*AL75</f>
        <v>16089.970786285228</v>
      </c>
      <c r="L703" s="180">
        <f>(L647/L612)*AL80</f>
        <v>0</v>
      </c>
      <c r="M703" s="180">
        <f t="shared" si="20"/>
        <v>90028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199052.28</v>
      </c>
      <c r="D709" s="180">
        <f>(D615/D612)*AR76</f>
        <v>0</v>
      </c>
      <c r="E709" s="180">
        <f>(E623/E612)*SUM(C709:D709)</f>
        <v>30470.76223165241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30471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6623050.370000001</v>
      </c>
      <c r="D713" s="180">
        <f>(D615/D612)*AV76</f>
        <v>37187.916783230547</v>
      </c>
      <c r="E713" s="180">
        <f>(E623/E612)*SUM(C713:D713)</f>
        <v>1019543.8969235612</v>
      </c>
      <c r="F713" s="180">
        <f>(F624/F612)*AV64</f>
        <v>5852.3190748976376</v>
      </c>
      <c r="G713" s="180">
        <f>(G625/G612)*AV77</f>
        <v>548368.4007982678</v>
      </c>
      <c r="H713" s="180">
        <f>(H628/H612)*AV60</f>
        <v>15136.649880426599</v>
      </c>
      <c r="I713" s="180">
        <f>(I629/I612)*AV78</f>
        <v>15640.467493638447</v>
      </c>
      <c r="J713" s="180">
        <f>(J630/J612)*AV79</f>
        <v>1766.602647980593</v>
      </c>
      <c r="K713" s="180">
        <f>(K644/K612)*AV75</f>
        <v>3781.8508302757082</v>
      </c>
      <c r="L713" s="180">
        <f>(L647/L612)*AV80</f>
        <v>71561.850653575661</v>
      </c>
      <c r="M713" s="180">
        <f t="shared" si="20"/>
        <v>1718840</v>
      </c>
      <c r="N713" s="199" t="s">
        <v>741</v>
      </c>
    </row>
    <row r="715" spans="1:83" ht="12.65" customHeight="1" x14ac:dyDescent="0.35">
      <c r="C715" s="180">
        <f>SUM(C614:C647)+SUM(C668:C713)</f>
        <v>308737626.15999997</v>
      </c>
      <c r="D715" s="180">
        <f>SUM(D616:D647)+SUM(D668:D713)</f>
        <v>9440096.7700000033</v>
      </c>
      <c r="E715" s="180">
        <f>SUM(E624:E647)+SUM(E668:E713)</f>
        <v>40987042.988003805</v>
      </c>
      <c r="F715" s="180">
        <f>SUM(F625:F648)+SUM(F668:F713)</f>
        <v>906500.42523832375</v>
      </c>
      <c r="G715" s="180">
        <f>SUM(G626:G647)+SUM(G668:G713)</f>
        <v>3557176.736921208</v>
      </c>
      <c r="H715" s="180">
        <f>SUM(H629:H647)+SUM(H668:H713)</f>
        <v>966807.44782503566</v>
      </c>
      <c r="I715" s="180">
        <f>SUM(I630:I647)+SUM(I668:I713)</f>
        <v>3260097.0308586638</v>
      </c>
      <c r="J715" s="180">
        <f>SUM(J631:J647)+SUM(J668:J713)</f>
        <v>296479.10628760216</v>
      </c>
      <c r="K715" s="180">
        <f>SUM(K668:K713)</f>
        <v>22686557.076632138</v>
      </c>
      <c r="L715" s="180">
        <f>SUM(L668:L713)</f>
        <v>4761426.0153143257</v>
      </c>
      <c r="M715" s="180">
        <f>SUM(M668:M713)</f>
        <v>79837060</v>
      </c>
      <c r="N715" s="198" t="s">
        <v>742</v>
      </c>
    </row>
    <row r="716" spans="1:83" ht="12.65" customHeight="1" x14ac:dyDescent="0.35">
      <c r="C716" s="180">
        <f>CE71</f>
        <v>308737626.15999991</v>
      </c>
      <c r="D716" s="180">
        <f>D615</f>
        <v>9440096.7700000033</v>
      </c>
      <c r="E716" s="180">
        <f>E623</f>
        <v>40987042.988003805</v>
      </c>
      <c r="F716" s="180">
        <f>F624</f>
        <v>906500.42523832386</v>
      </c>
      <c r="G716" s="180">
        <f>G625</f>
        <v>3557176.736921208</v>
      </c>
      <c r="H716" s="180">
        <f>H628</f>
        <v>966807.44782503566</v>
      </c>
      <c r="I716" s="180">
        <f>I629</f>
        <v>3260097.0308586648</v>
      </c>
      <c r="J716" s="180">
        <f>J630</f>
        <v>296479.10628760222</v>
      </c>
      <c r="K716" s="180">
        <f>K644</f>
        <v>22686557.076632138</v>
      </c>
      <c r="L716" s="180">
        <f>L647</f>
        <v>4761426.0153143248</v>
      </c>
      <c r="M716" s="180">
        <f>C648</f>
        <v>79837058.234908715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201*2021*A</v>
      </c>
      <c r="B722" s="273">
        <f>ROUND(C165,0)</f>
        <v>7800070</v>
      </c>
      <c r="C722" s="273">
        <f>ROUND(C166,0)</f>
        <v>637956</v>
      </c>
      <c r="D722" s="273">
        <f>ROUND(C167,0)</f>
        <v>551579</v>
      </c>
      <c r="E722" s="273">
        <f>ROUND(C168,0)</f>
        <v>13439952</v>
      </c>
      <c r="F722" s="273">
        <f>ROUND(C169,0)</f>
        <v>222102</v>
      </c>
      <c r="G722" s="273">
        <f>ROUND(C170,0)</f>
        <v>5465280</v>
      </c>
      <c r="H722" s="273">
        <f>ROUND(C171+C172,0)</f>
        <v>1500541</v>
      </c>
      <c r="I722" s="273">
        <f>ROUND(C175,0)</f>
        <v>6910813</v>
      </c>
      <c r="J722" s="273">
        <f>ROUND(C176,0)</f>
        <v>1305221</v>
      </c>
      <c r="K722" s="273">
        <f>ROUND(C179,0)</f>
        <v>2611551</v>
      </c>
      <c r="L722" s="273">
        <f>ROUND(C180,0)</f>
        <v>255766</v>
      </c>
      <c r="M722" s="273">
        <f>ROUND(C183,0)</f>
        <v>106992</v>
      </c>
      <c r="N722" s="273">
        <f>ROUND(C184,0)</f>
        <v>8915893</v>
      </c>
      <c r="O722" s="273">
        <f>ROUND(C185,0)</f>
        <v>0</v>
      </c>
      <c r="P722" s="273">
        <f>ROUND(C188,0)</f>
        <v>0</v>
      </c>
      <c r="Q722" s="273">
        <f>ROUND(C189,0)</f>
        <v>49492</v>
      </c>
      <c r="R722" s="273">
        <f>ROUND(B195,0)</f>
        <v>7206097</v>
      </c>
      <c r="S722" s="273">
        <f>ROUND(C195,0)</f>
        <v>0</v>
      </c>
      <c r="T722" s="273">
        <f>ROUND(D195,0)</f>
        <v>0</v>
      </c>
      <c r="U722" s="273">
        <f>ROUND(B196,0)</f>
        <v>2932921</v>
      </c>
      <c r="V722" s="273">
        <f>ROUND(C196,0)</f>
        <v>6259</v>
      </c>
      <c r="W722" s="273">
        <f>ROUND(D196,0)</f>
        <v>0</v>
      </c>
      <c r="X722" s="273">
        <f>ROUND(B197,0)</f>
        <v>55434844</v>
      </c>
      <c r="Y722" s="273">
        <f>ROUND(C197,0)</f>
        <v>0</v>
      </c>
      <c r="Z722" s="273">
        <f>ROUND(D197,0)</f>
        <v>0</v>
      </c>
      <c r="AA722" s="273">
        <f>ROUND(B198,0)</f>
        <v>9047593</v>
      </c>
      <c r="AB722" s="273">
        <f>ROUND(C198,0)</f>
        <v>83467</v>
      </c>
      <c r="AC722" s="273">
        <f>ROUND(D198,0)</f>
        <v>0</v>
      </c>
      <c r="AD722" s="273">
        <f>ROUND(B199,0)</f>
        <v>22650662</v>
      </c>
      <c r="AE722" s="273">
        <f>ROUND(C199,0)</f>
        <v>328196</v>
      </c>
      <c r="AF722" s="273">
        <f>ROUND(D199,0)</f>
        <v>546</v>
      </c>
      <c r="AG722" s="273">
        <f>ROUND(B200,0)</f>
        <v>116791106</v>
      </c>
      <c r="AH722" s="273">
        <f>ROUND(C200,0)</f>
        <v>6450517</v>
      </c>
      <c r="AI722" s="273">
        <f>ROUND(D200,0)</f>
        <v>4973946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16194763</v>
      </c>
      <c r="AN722" s="273">
        <f>ROUND(C202,0)</f>
        <v>1384040</v>
      </c>
      <c r="AO722" s="273">
        <f>ROUND(D202,0)</f>
        <v>41278</v>
      </c>
      <c r="AP722" s="273">
        <f>ROUND(B203,0)</f>
        <v>1165754</v>
      </c>
      <c r="AQ722" s="273">
        <f>ROUND(C203,0)</f>
        <v>549210</v>
      </c>
      <c r="AR722" s="273">
        <f>ROUND(D203,0)</f>
        <v>0</v>
      </c>
      <c r="AS722" s="273"/>
      <c r="AT722" s="273"/>
      <c r="AU722" s="273"/>
      <c r="AV722" s="273">
        <f>ROUND(B209,0)</f>
        <v>2264399</v>
      </c>
      <c r="AW722" s="273">
        <f>ROUND(C209,0)</f>
        <v>110470</v>
      </c>
      <c r="AX722" s="273">
        <f>ROUND(D209,0)</f>
        <v>0</v>
      </c>
      <c r="AY722" s="273">
        <f>ROUND(B210,0)</f>
        <v>21470604</v>
      </c>
      <c r="AZ722" s="273">
        <f>ROUND(C210,0)</f>
        <v>1661185</v>
      </c>
      <c r="BA722" s="273">
        <f>ROUND(D210,0)</f>
        <v>0</v>
      </c>
      <c r="BB722" s="273">
        <f>ROUND(B211,0)</f>
        <v>2502095</v>
      </c>
      <c r="BC722" s="273">
        <f>ROUND(C211,0)</f>
        <v>797908</v>
      </c>
      <c r="BD722" s="273">
        <f>ROUND(D211,0)</f>
        <v>-6724</v>
      </c>
      <c r="BE722" s="273">
        <f>ROUND(B212,0)</f>
        <v>17002334</v>
      </c>
      <c r="BF722" s="273">
        <f>ROUND(C212,0)</f>
        <v>645276</v>
      </c>
      <c r="BG722" s="273">
        <f>ROUND(D212,0)</f>
        <v>-12385</v>
      </c>
      <c r="BH722" s="273">
        <f>ROUND(B213,0)</f>
        <v>92388566</v>
      </c>
      <c r="BI722" s="273">
        <f>ROUND(C213,0)</f>
        <v>11246476</v>
      </c>
      <c r="BJ722" s="273">
        <f>ROUND(D213,0)</f>
        <v>7603763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10482426</v>
      </c>
      <c r="BO722" s="273">
        <f>ROUND(C215,0)</f>
        <v>1457980</v>
      </c>
      <c r="BP722" s="273">
        <f>ROUND(D215,0)</f>
        <v>-329101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548206703</v>
      </c>
      <c r="BU722" s="273">
        <f>ROUND(C224,0)</f>
        <v>305006088</v>
      </c>
      <c r="BV722" s="273">
        <f>ROUND(C225,0)</f>
        <v>0</v>
      </c>
      <c r="BW722" s="273">
        <f>ROUND(C226,0)</f>
        <v>52437651</v>
      </c>
      <c r="BX722" s="273">
        <f>ROUND(C227,0)</f>
        <v>286613590</v>
      </c>
      <c r="BY722" s="273">
        <f>ROUND(C228,0)</f>
        <v>23125452</v>
      </c>
      <c r="BZ722" s="273">
        <f>ROUND(C231,0)</f>
        <v>7779</v>
      </c>
      <c r="CA722" s="273">
        <f>ROUND(C233,0)</f>
        <v>5977590</v>
      </c>
      <c r="CB722" s="273">
        <f>ROUND(C234,0)</f>
        <v>15734220</v>
      </c>
      <c r="CC722" s="273">
        <f>ROUND(C238+C239,0)</f>
        <v>17926454</v>
      </c>
      <c r="CD722" s="273">
        <f>D221</f>
        <v>14736701.82</v>
      </c>
      <c r="CE722" s="273"/>
    </row>
    <row r="723" spans="1:84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5" customHeight="1" x14ac:dyDescent="0.3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201*2021*A</v>
      </c>
      <c r="B726" s="273">
        <f>ROUND(C111,0)</f>
        <v>7422</v>
      </c>
      <c r="C726" s="273">
        <f>ROUND(C112,0)</f>
        <v>0</v>
      </c>
      <c r="D726" s="273">
        <f>ROUND(C113,0)</f>
        <v>0</v>
      </c>
      <c r="E726" s="273">
        <f>ROUND(C114,0)</f>
        <v>1001</v>
      </c>
      <c r="F726" s="273">
        <f>ROUND(D111,0)</f>
        <v>33334</v>
      </c>
      <c r="G726" s="273">
        <f>ROUND(D112,0)</f>
        <v>0</v>
      </c>
      <c r="H726" s="273">
        <f>ROUND(D113,0)</f>
        <v>0</v>
      </c>
      <c r="I726" s="273">
        <f>ROUND(D114,0)</f>
        <v>1447</v>
      </c>
      <c r="J726" s="273">
        <f>ROUND(C116,0)</f>
        <v>14</v>
      </c>
      <c r="K726" s="273">
        <f>ROUND(C117,0)</f>
        <v>16</v>
      </c>
      <c r="L726" s="273">
        <f>ROUND(C118,0)</f>
        <v>72</v>
      </c>
      <c r="M726" s="273">
        <f>ROUND(C119,0)</f>
        <v>0</v>
      </c>
      <c r="N726" s="273">
        <f>ROUND(C120,0)</f>
        <v>16</v>
      </c>
      <c r="O726" s="273">
        <f>ROUND(C121,0)</f>
        <v>0</v>
      </c>
      <c r="P726" s="273">
        <f>ROUND(C122,0)</f>
        <v>0</v>
      </c>
      <c r="Q726" s="273">
        <f>ROUND(C123,0)</f>
        <v>0</v>
      </c>
      <c r="R726" s="273">
        <f>ROUND(C124,0)</f>
        <v>0</v>
      </c>
      <c r="S726" s="273">
        <f>ROUND(C125,0)</f>
        <v>0</v>
      </c>
      <c r="T726" s="273"/>
      <c r="U726" s="273">
        <f>ROUND(C126,0)</f>
        <v>6</v>
      </c>
      <c r="V726" s="273">
        <f>ROUND(C128,0)</f>
        <v>124</v>
      </c>
      <c r="W726" s="273">
        <f>ROUND(C129,0)</f>
        <v>18</v>
      </c>
      <c r="X726" s="273">
        <f>ROUND(B138,0)</f>
        <v>3156</v>
      </c>
      <c r="Y726" s="273">
        <f>ROUND(B139,0)</f>
        <v>18183</v>
      </c>
      <c r="Z726" s="273">
        <f>ROUND(B140,0)</f>
        <v>0</v>
      </c>
      <c r="AA726" s="273">
        <f>ROUND(B141,0)</f>
        <v>305515567</v>
      </c>
      <c r="AB726" s="273">
        <f>ROUND(B142,0)</f>
        <v>343375098</v>
      </c>
      <c r="AC726" s="273">
        <f>ROUND(C138,0)</f>
        <v>2041</v>
      </c>
      <c r="AD726" s="273">
        <f>ROUND(C139,0)</f>
        <v>7597</v>
      </c>
      <c r="AE726" s="273">
        <f>ROUND(C140,0)</f>
        <v>0</v>
      </c>
      <c r="AF726" s="273">
        <f>ROUND(C141,0)</f>
        <v>143374468</v>
      </c>
      <c r="AG726" s="273">
        <f>ROUND(C142,0)</f>
        <v>207560955</v>
      </c>
      <c r="AH726" s="273">
        <f>ROUND(D138,0)</f>
        <v>2225</v>
      </c>
      <c r="AI726" s="273">
        <f>ROUND(D139,0)</f>
        <v>7554</v>
      </c>
      <c r="AJ726" s="273">
        <f>ROUND(D140,0)</f>
        <v>0</v>
      </c>
      <c r="AK726" s="273">
        <f>ROUND(D141,0)</f>
        <v>194448649</v>
      </c>
      <c r="AL726" s="273">
        <f>ROUND(D142,0)</f>
        <v>394881090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5" customHeight="1" x14ac:dyDescent="0.3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201*2021*A</v>
      </c>
      <c r="B730" s="273">
        <f>ROUND(C250,0)</f>
        <v>212280</v>
      </c>
      <c r="C730" s="273">
        <f>ROUND(C251,0)</f>
        <v>0</v>
      </c>
      <c r="D730" s="273">
        <f>ROUND(C252,0)</f>
        <v>193168033</v>
      </c>
      <c r="E730" s="273">
        <f>ROUND(C253,0)</f>
        <v>154781196</v>
      </c>
      <c r="F730" s="273">
        <f>ROUND(C254,0)</f>
        <v>0</v>
      </c>
      <c r="G730" s="273">
        <f>ROUND(C255,0)</f>
        <v>2536256</v>
      </c>
      <c r="H730" s="273">
        <f>ROUND(C256,0)</f>
        <v>0</v>
      </c>
      <c r="I730" s="273">
        <f>ROUND(C257,0)</f>
        <v>9555426</v>
      </c>
      <c r="J730" s="273">
        <f>ROUND(C258,0)</f>
        <v>681914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7206097</v>
      </c>
      <c r="P730" s="273">
        <f>ROUND(C268,0)</f>
        <v>2939181</v>
      </c>
      <c r="Q730" s="273">
        <f>ROUND(C269,0)</f>
        <v>55434844</v>
      </c>
      <c r="R730" s="273">
        <f>ROUND(C270,0)</f>
        <v>9131060</v>
      </c>
      <c r="S730" s="273">
        <f>ROUND(C271,0)</f>
        <v>22978313</v>
      </c>
      <c r="T730" s="273">
        <f>ROUND(C272,0)</f>
        <v>118267676</v>
      </c>
      <c r="U730" s="273">
        <f>ROUND(C273,0)</f>
        <v>17537526</v>
      </c>
      <c r="V730" s="273">
        <f>ROUND(C274,0)</f>
        <v>1714964</v>
      </c>
      <c r="W730" s="273">
        <f>ROUND(C275,0)</f>
        <v>0</v>
      </c>
      <c r="X730" s="273">
        <f>ROUND(C276,0)</f>
        <v>154774165</v>
      </c>
      <c r="Y730" s="273">
        <f>ROUND(C279,0)</f>
        <v>0</v>
      </c>
      <c r="Z730" s="273">
        <f>ROUND(C280,0)</f>
        <v>0</v>
      </c>
      <c r="AA730" s="273">
        <f>ROUND(C281,0)</f>
        <v>20084670</v>
      </c>
      <c r="AB730" s="273">
        <f>ROUND(C282,0)</f>
        <v>30245125</v>
      </c>
      <c r="AC730" s="273">
        <f>ROUND(C286,0)</f>
        <v>10689339</v>
      </c>
      <c r="AD730" s="273">
        <f>ROUND(C287,0)</f>
        <v>0</v>
      </c>
      <c r="AE730" s="273">
        <f>ROUND(C288,0)</f>
        <v>0</v>
      </c>
      <c r="AF730" s="273">
        <f>ROUND(C289,0)</f>
        <v>4004411</v>
      </c>
      <c r="AG730" s="273">
        <f>ROUND(C304,0)</f>
        <v>207531</v>
      </c>
      <c r="AH730" s="273">
        <f>ROUND(C305,0)</f>
        <v>2539392</v>
      </c>
      <c r="AI730" s="273">
        <f>ROUND(C306,0)</f>
        <v>14888743</v>
      </c>
      <c r="AJ730" s="273">
        <f>ROUND(C307,0)</f>
        <v>-3290675</v>
      </c>
      <c r="AK730" s="273">
        <f>ROUND(C308,0)</f>
        <v>0</v>
      </c>
      <c r="AL730" s="273">
        <f>ROUND(C309,0)</f>
        <v>21075302</v>
      </c>
      <c r="AM730" s="273">
        <f>ROUND(C310,0)</f>
        <v>0</v>
      </c>
      <c r="AN730" s="273">
        <f>ROUND(C311,0)</f>
        <v>0</v>
      </c>
      <c r="AO730" s="273">
        <f>ROUND(C312,0)</f>
        <v>0</v>
      </c>
      <c r="AP730" s="273">
        <f>ROUND(C313,0)</f>
        <v>1351979</v>
      </c>
      <c r="AQ730" s="273">
        <f>ROUND(C316,0)</f>
        <v>0</v>
      </c>
      <c r="AR730" s="273">
        <f>ROUND(C317,0)</f>
        <v>0</v>
      </c>
      <c r="AS730" s="273">
        <f>ROUND(C318,0)</f>
        <v>30434243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3308612</v>
      </c>
      <c r="AX730" s="273">
        <f>ROUND(C325,0)</f>
        <v>0</v>
      </c>
      <c r="AY730" s="273">
        <f>ROUND(C326,0)</f>
        <v>0</v>
      </c>
      <c r="AZ730" s="273">
        <f>ROUND(C327,0)</f>
        <v>0</v>
      </c>
      <c r="BA730" s="273">
        <f>ROUND(C328,0)</f>
        <v>0</v>
      </c>
      <c r="BB730" s="273">
        <f>ROUND(C332,0)</f>
        <v>127668606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1243.67</v>
      </c>
      <c r="BJ730" s="273">
        <f>ROUND(C359,0)</f>
        <v>643338684</v>
      </c>
      <c r="BK730" s="273">
        <f>ROUND(C360,0)</f>
        <v>945817143</v>
      </c>
      <c r="BL730" s="273">
        <f>ROUND(C364,0)</f>
        <v>1215389484</v>
      </c>
      <c r="BM730" s="273">
        <f>ROUND(C365,0)</f>
        <v>21711810</v>
      </c>
      <c r="BN730" s="273">
        <f>ROUND(C366,0)</f>
        <v>17926454</v>
      </c>
      <c r="BO730" s="273">
        <f>ROUND(C370,0)</f>
        <v>15481338</v>
      </c>
      <c r="BP730" s="273">
        <f>ROUND(C371,0)</f>
        <v>0</v>
      </c>
      <c r="BQ730" s="273">
        <f>ROUND(C378,0)</f>
        <v>128352908</v>
      </c>
      <c r="BR730" s="273">
        <f>ROUND(C379,0)</f>
        <v>29617479</v>
      </c>
      <c r="BS730" s="273">
        <f>ROUND(C380,0)</f>
        <v>13097744</v>
      </c>
      <c r="BT730" s="273">
        <f>ROUND(C381,0)</f>
        <v>39524174</v>
      </c>
      <c r="BU730" s="273">
        <f>ROUND(C382,0)</f>
        <v>1499740</v>
      </c>
      <c r="BV730" s="273">
        <f>ROUND(C383,0)</f>
        <v>73435102</v>
      </c>
      <c r="BW730" s="273">
        <f>ROUND(C384,0)</f>
        <v>15919294</v>
      </c>
      <c r="BX730" s="273">
        <f>ROUND(C385,0)</f>
        <v>8216034</v>
      </c>
      <c r="BY730" s="273">
        <f>ROUND(C386,0)</f>
        <v>2867317</v>
      </c>
      <c r="BZ730" s="273">
        <f>ROUND(C387,0)</f>
        <v>9022885</v>
      </c>
      <c r="CA730" s="273">
        <f>ROUND(C388,0)</f>
        <v>49492</v>
      </c>
      <c r="CB730" s="273">
        <f>C363</f>
        <v>14736701.82</v>
      </c>
      <c r="CC730" s="273">
        <f>ROUND(C389,0)</f>
        <v>2616791</v>
      </c>
      <c r="CD730" s="273">
        <f>ROUND(C392,0)</f>
        <v>6932990</v>
      </c>
      <c r="CE730" s="273">
        <f>ROUND(C394,0)</f>
        <v>0</v>
      </c>
      <c r="CF730" s="201">
        <f>ROUND(C395,0)</f>
        <v>0</v>
      </c>
    </row>
    <row r="731" spans="1:84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5" customHeight="1" x14ac:dyDescent="0.3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201*2021*6010*A</v>
      </c>
      <c r="B734" s="273">
        <f>ROUND(C59,0)</f>
        <v>4356</v>
      </c>
      <c r="C734" s="273">
        <f>ROUND(C60,2)</f>
        <v>46.61</v>
      </c>
      <c r="D734" s="273">
        <f>ROUND(C61,0)</f>
        <v>5551598</v>
      </c>
      <c r="E734" s="273">
        <f>ROUND(C62,0)</f>
        <v>1282681</v>
      </c>
      <c r="F734" s="273">
        <f>ROUND(C63,0)</f>
        <v>1724815</v>
      </c>
      <c r="G734" s="273">
        <f>ROUND(C64,0)</f>
        <v>789612</v>
      </c>
      <c r="H734" s="273">
        <f>ROUND(C65,0)</f>
        <v>425</v>
      </c>
      <c r="I734" s="273">
        <f>ROUND(C66,0)</f>
        <v>19686</v>
      </c>
      <c r="J734" s="273">
        <f>ROUND(C67,0)</f>
        <v>452866</v>
      </c>
      <c r="K734" s="273">
        <f>ROUND(C68,0)</f>
        <v>2530</v>
      </c>
      <c r="L734" s="273">
        <f>ROUND(C69,0)</f>
        <v>24429</v>
      </c>
      <c r="M734" s="273">
        <f>ROUND(C70,0)</f>
        <v>0</v>
      </c>
      <c r="N734" s="273">
        <f>ROUND(C75,0)</f>
        <v>35509467</v>
      </c>
      <c r="O734" s="273">
        <f>ROUND(C73,0)</f>
        <v>35298908</v>
      </c>
      <c r="P734" s="273">
        <f>IF(C76&gt;0,ROUND(C76,0),0)</f>
        <v>11112</v>
      </c>
      <c r="Q734" s="273">
        <f>IF(C77&gt;0,ROUND(C77,0),0)</f>
        <v>4708</v>
      </c>
      <c r="R734" s="273">
        <f>IF(C78&gt;0,ROUND(C78,0),0)</f>
        <v>4356</v>
      </c>
      <c r="S734" s="273">
        <f>IF(C79&gt;0,ROUND(C79,0),0)</f>
        <v>0</v>
      </c>
      <c r="T734" s="273">
        <f>IF(C80&gt;0,ROUND(C80,2),0)</f>
        <v>34.79</v>
      </c>
      <c r="U734" s="273"/>
      <c r="V734" s="273"/>
      <c r="W734" s="273"/>
      <c r="X734" s="273"/>
      <c r="Y734" s="273">
        <f>IF(M668&lt;&gt;0,ROUND(M668,0),0)</f>
        <v>3443845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5" customHeight="1" x14ac:dyDescent="0.35">
      <c r="A735" s="209" t="str">
        <f>RIGHT($C$83,3)&amp;"*"&amp;RIGHT($C$82,4)&amp;"*"&amp;D$55&amp;"*"&amp;"A"</f>
        <v>201*2021*6030*A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5" customHeight="1" x14ac:dyDescent="0.35">
      <c r="A736" s="209" t="str">
        <f>RIGHT($C$83,3)&amp;"*"&amp;RIGHT($C$82,4)&amp;"*"&amp;E$55&amp;"*"&amp;"A"</f>
        <v>201*2021*6070*A</v>
      </c>
      <c r="B736" s="273">
        <f>ROUND(E59,0)</f>
        <v>28978</v>
      </c>
      <c r="C736" s="275">
        <f>ROUND(E60,2)</f>
        <v>226.38</v>
      </c>
      <c r="D736" s="273">
        <f>ROUND(E61,0)</f>
        <v>20900865</v>
      </c>
      <c r="E736" s="273">
        <f>ROUND(E62,0)</f>
        <v>4820142</v>
      </c>
      <c r="F736" s="273">
        <f>ROUND(E63,0)</f>
        <v>-1962</v>
      </c>
      <c r="G736" s="273">
        <f>ROUND(E64,0)</f>
        <v>1652044</v>
      </c>
      <c r="H736" s="273">
        <f>ROUND(E65,0)</f>
        <v>5012</v>
      </c>
      <c r="I736" s="273">
        <f>ROUND(E66,0)</f>
        <v>880218</v>
      </c>
      <c r="J736" s="273">
        <f>ROUND(E67,0)</f>
        <v>1302878</v>
      </c>
      <c r="K736" s="273">
        <f>ROUND(E68,0)</f>
        <v>16250</v>
      </c>
      <c r="L736" s="273">
        <f>ROUND(E69,0)</f>
        <v>55152</v>
      </c>
      <c r="M736" s="273">
        <f>ROUND(E70,0)</f>
        <v>20000</v>
      </c>
      <c r="N736" s="273">
        <f>ROUND(E75,0)</f>
        <v>141101130</v>
      </c>
      <c r="O736" s="273">
        <f>ROUND(E73,0)</f>
        <v>117517831</v>
      </c>
      <c r="P736" s="273">
        <f>IF(E76&gt;0,ROUND(E76,0),0)</f>
        <v>48911</v>
      </c>
      <c r="Q736" s="273">
        <f>IF(E77&gt;0,ROUND(E77,0),0)</f>
        <v>68569</v>
      </c>
      <c r="R736" s="273">
        <f>IF(E78&gt;0,ROUND(E78,0),0)</f>
        <v>19173</v>
      </c>
      <c r="S736" s="273">
        <f>IF(E79&gt;0,ROUND(E79,0),0)</f>
        <v>327521</v>
      </c>
      <c r="T736" s="275">
        <f>IF(E80&gt;0,ROUND(E80,2),0)</f>
        <v>156.83000000000001</v>
      </c>
      <c r="U736" s="273"/>
      <c r="V736" s="274"/>
      <c r="W736" s="273"/>
      <c r="X736" s="273"/>
      <c r="Y736" s="273">
        <f t="shared" si="21"/>
        <v>14246048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9" t="str">
        <f>RIGHT($C$83,3)&amp;"*"&amp;RIGHT($C$82,4)&amp;"*"&amp;F$55&amp;"*"&amp;"A"</f>
        <v>201*2021*6100*A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9" t="str">
        <f>RIGHT($C$83,3)&amp;"*"&amp;RIGHT($C$82,4)&amp;"*"&amp;G$55&amp;"*"&amp;"A"</f>
        <v>201*2021*6120*A</v>
      </c>
      <c r="B738" s="273">
        <f>ROUND(G59,0)</f>
        <v>0</v>
      </c>
      <c r="C738" s="275">
        <f>ROUND(G60,2)</f>
        <v>0</v>
      </c>
      <c r="D738" s="273">
        <f>ROUND(G61,0)</f>
        <v>0</v>
      </c>
      <c r="E738" s="273">
        <f>ROUND(G62,0)</f>
        <v>0</v>
      </c>
      <c r="F738" s="273">
        <f>ROUND(G63,0)</f>
        <v>0</v>
      </c>
      <c r="G738" s="273">
        <f>ROUND(G64,0)</f>
        <v>0</v>
      </c>
      <c r="H738" s="273">
        <f>ROUND(G65,0)</f>
        <v>0</v>
      </c>
      <c r="I738" s="273">
        <f>ROUND(G66,0)</f>
        <v>0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0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0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9" t="str">
        <f>RIGHT($C$83,3)&amp;"*"&amp;RIGHT($C$82,4)&amp;"*"&amp;H$55&amp;"*"&amp;"A"</f>
        <v>201*2021*6140*A</v>
      </c>
      <c r="B739" s="273">
        <f>ROUND(H59,0)</f>
        <v>0</v>
      </c>
      <c r="C739" s="275">
        <f>ROUND(H60,2)</f>
        <v>0</v>
      </c>
      <c r="D739" s="273">
        <f>ROUND(H61,0)</f>
        <v>0</v>
      </c>
      <c r="E739" s="273">
        <f>ROUND(H62,0)</f>
        <v>0</v>
      </c>
      <c r="F739" s="273">
        <f>ROUND(H63,0)</f>
        <v>0</v>
      </c>
      <c r="G739" s="273">
        <f>ROUND(H64,0)</f>
        <v>0</v>
      </c>
      <c r="H739" s="273">
        <f>ROUND(H65,0)</f>
        <v>0</v>
      </c>
      <c r="I739" s="273">
        <f>ROUND(H66,0)</f>
        <v>0</v>
      </c>
      <c r="J739" s="273">
        <f>ROUND(H67,0)</f>
        <v>0</v>
      </c>
      <c r="K739" s="273">
        <f>ROUND(H68,0)</f>
        <v>0</v>
      </c>
      <c r="L739" s="273">
        <f>ROUND(H69,0)</f>
        <v>0</v>
      </c>
      <c r="M739" s="273">
        <f>ROUND(H70,0)</f>
        <v>0</v>
      </c>
      <c r="N739" s="273">
        <f>ROUND(H75,0)</f>
        <v>0</v>
      </c>
      <c r="O739" s="273">
        <f>ROUND(H73,0)</f>
        <v>0</v>
      </c>
      <c r="P739" s="273">
        <f>IF(H76&gt;0,ROUND(H76,0),0)</f>
        <v>0</v>
      </c>
      <c r="Q739" s="273">
        <f>IF(H77&gt;0,ROUND(H77,0),0)</f>
        <v>0</v>
      </c>
      <c r="R739" s="273">
        <f>IF(H78&gt;0,ROUND(H78,0),0)</f>
        <v>0</v>
      </c>
      <c r="S739" s="273">
        <f>IF(H79&gt;0,ROUND(H79,0),0)</f>
        <v>0</v>
      </c>
      <c r="T739" s="275">
        <f>IF(H80&gt;0,ROUND(H80,2),0)</f>
        <v>0</v>
      </c>
      <c r="U739" s="273"/>
      <c r="V739" s="274"/>
      <c r="W739" s="273"/>
      <c r="X739" s="273"/>
      <c r="Y739" s="273">
        <f t="shared" si="21"/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9" t="str">
        <f>RIGHT($C$83,3)&amp;"*"&amp;RIGHT($C$82,4)&amp;"*"&amp;I$55&amp;"*"&amp;"A"</f>
        <v>201*2021*6150*A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9" t="str">
        <f>RIGHT($C$83,3)&amp;"*"&amp;RIGHT($C$82,4)&amp;"*"&amp;J$55&amp;"*"&amp;"A"</f>
        <v>201*2021*6170*A</v>
      </c>
      <c r="B741" s="273">
        <f>ROUND(J59,0)</f>
        <v>0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0</v>
      </c>
      <c r="H741" s="273">
        <f>ROUND(J65,0)</f>
        <v>0</v>
      </c>
      <c r="I741" s="273">
        <f>ROUND(J66,0)</f>
        <v>0</v>
      </c>
      <c r="J741" s="273">
        <f>ROUND(J67,0)</f>
        <v>0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0</v>
      </c>
      <c r="O741" s="273">
        <f>ROUND(J73,0)</f>
        <v>0</v>
      </c>
      <c r="P741" s="273">
        <f>IF(J76&gt;0,ROUND(J76,0),0)</f>
        <v>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>
        <f t="shared" si="21"/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9" t="str">
        <f>RIGHT($C$83,3)&amp;"*"&amp;RIGHT($C$82,4)&amp;"*"&amp;K$55&amp;"*"&amp;"A"</f>
        <v>201*2021*6200*A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9" t="str">
        <f>RIGHT($C$83,3)&amp;"*"&amp;RIGHT($C$82,4)&amp;"*"&amp;L$55&amp;"*"&amp;"A"</f>
        <v>201*2021*6210*A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9" t="str">
        <f>RIGHT($C$83,3)&amp;"*"&amp;RIGHT($C$82,4)&amp;"*"&amp;M$55&amp;"*"&amp;"A"</f>
        <v>201*2021*6330*A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9" t="str">
        <f>RIGHT($C$83,3)&amp;"*"&amp;RIGHT($C$82,4)&amp;"*"&amp;N$55&amp;"*"&amp;"A"</f>
        <v>201*2021*6400*A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9" t="str">
        <f>RIGHT($C$83,3)&amp;"*"&amp;RIGHT($C$82,4)&amp;"*"&amp;O$55&amp;"*"&amp;"A"</f>
        <v>201*2021*7010*A</v>
      </c>
      <c r="B746" s="273">
        <f>ROUND(O59,0)</f>
        <v>4760</v>
      </c>
      <c r="C746" s="275">
        <f>ROUND(O60,2)</f>
        <v>51.71</v>
      </c>
      <c r="D746" s="273">
        <f>ROUND(O61,0)</f>
        <v>5819962</v>
      </c>
      <c r="E746" s="273">
        <f>ROUND(O62,0)</f>
        <v>1342818</v>
      </c>
      <c r="F746" s="273">
        <f>ROUND(O63,0)</f>
        <v>607843</v>
      </c>
      <c r="G746" s="273">
        <f>ROUND(O64,0)</f>
        <v>568879</v>
      </c>
      <c r="H746" s="273">
        <f>ROUND(O65,0)</f>
        <v>2337</v>
      </c>
      <c r="I746" s="273">
        <f>ROUND(O66,0)</f>
        <v>427973</v>
      </c>
      <c r="J746" s="273">
        <f>ROUND(O67,0)</f>
        <v>219572</v>
      </c>
      <c r="K746" s="273">
        <f>ROUND(O68,0)</f>
        <v>4889</v>
      </c>
      <c r="L746" s="273">
        <f>ROUND(O69,0)</f>
        <v>88510</v>
      </c>
      <c r="M746" s="273">
        <f>ROUND(O70,0)</f>
        <v>3580</v>
      </c>
      <c r="N746" s="273">
        <f>ROUND(O75,0)</f>
        <v>45644535</v>
      </c>
      <c r="O746" s="273">
        <f>ROUND(O73,0)</f>
        <v>43379227</v>
      </c>
      <c r="P746" s="273">
        <f>IF(O76&gt;0,ROUND(O76,0),0)</f>
        <v>4254</v>
      </c>
      <c r="Q746" s="273">
        <f>IF(O77&gt;0,ROUND(O77,0),0)</f>
        <v>7394</v>
      </c>
      <c r="R746" s="273">
        <f>IF(O78&gt;0,ROUND(O78,0),0)</f>
        <v>1668</v>
      </c>
      <c r="S746" s="273">
        <f>IF(O79&gt;0,ROUND(O79,0),0)</f>
        <v>104003</v>
      </c>
      <c r="T746" s="275">
        <f>IF(O80&gt;0,ROUND(O80,2),0)</f>
        <v>34.299999999999997</v>
      </c>
      <c r="U746" s="273"/>
      <c r="V746" s="274"/>
      <c r="W746" s="273"/>
      <c r="X746" s="273"/>
      <c r="Y746" s="273">
        <f t="shared" si="21"/>
        <v>3065006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9" t="str">
        <f>RIGHT($C$83,3)&amp;"*"&amp;RIGHT($C$82,4)&amp;"*"&amp;P$55&amp;"*"&amp;"A"</f>
        <v>201*2021*7020*A</v>
      </c>
      <c r="B747" s="273">
        <f>ROUND(P59,0)</f>
        <v>646233</v>
      </c>
      <c r="C747" s="275">
        <f>ROUND(P60,2)</f>
        <v>99.79</v>
      </c>
      <c r="D747" s="273">
        <f>ROUND(P61,0)</f>
        <v>9409551</v>
      </c>
      <c r="E747" s="273">
        <f>ROUND(P62,0)</f>
        <v>2171440</v>
      </c>
      <c r="F747" s="273">
        <f>ROUND(P63,0)</f>
        <v>3676943</v>
      </c>
      <c r="G747" s="273">
        <f>ROUND(P64,0)</f>
        <v>20917314</v>
      </c>
      <c r="H747" s="273">
        <f>ROUND(P65,0)</f>
        <v>17896</v>
      </c>
      <c r="I747" s="273">
        <f>ROUND(P66,0)</f>
        <v>2490316</v>
      </c>
      <c r="J747" s="273">
        <f>ROUND(P67,0)</f>
        <v>3505509</v>
      </c>
      <c r="K747" s="273">
        <f>ROUND(P68,0)</f>
        <v>820932</v>
      </c>
      <c r="L747" s="273">
        <f>ROUND(P69,0)</f>
        <v>48512</v>
      </c>
      <c r="M747" s="273">
        <f>ROUND(P70,0)</f>
        <v>2100</v>
      </c>
      <c r="N747" s="273">
        <f>ROUND(P75,0)</f>
        <v>470497037</v>
      </c>
      <c r="O747" s="273">
        <f>ROUND(P73,0)</f>
        <v>153107979</v>
      </c>
      <c r="P747" s="273">
        <f>IF(P76&gt;0,ROUND(P76,0),0)</f>
        <v>23570</v>
      </c>
      <c r="Q747" s="273">
        <f>IF(P77&gt;0,ROUND(P77,0),0)</f>
        <v>22930</v>
      </c>
      <c r="R747" s="273">
        <f>IF(P78&gt;0,ROUND(P78,0),0)</f>
        <v>9239</v>
      </c>
      <c r="S747" s="273">
        <f>IF(P79&gt;0,ROUND(P79,0),0)</f>
        <v>287444</v>
      </c>
      <c r="T747" s="275">
        <f>IF(P80&gt;0,ROUND(P80,2),0)</f>
        <v>43.91</v>
      </c>
      <c r="U747" s="273"/>
      <c r="V747" s="274"/>
      <c r="W747" s="273"/>
      <c r="X747" s="273"/>
      <c r="Y747" s="273">
        <f t="shared" si="21"/>
        <v>16837120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9" t="str">
        <f>RIGHT($C$83,3)&amp;"*"&amp;RIGHT($C$82,4)&amp;"*"&amp;Q$55&amp;"*"&amp;"A"</f>
        <v>201*2021*7030*A</v>
      </c>
      <c r="B748" s="273">
        <f>ROUND(Q59,0)</f>
        <v>18693</v>
      </c>
      <c r="C748" s="275">
        <f>ROUND(Q60,2)</f>
        <v>30.51</v>
      </c>
      <c r="D748" s="273">
        <f>ROUND(Q61,0)</f>
        <v>3553576</v>
      </c>
      <c r="E748" s="273">
        <f>ROUND(Q62,0)</f>
        <v>819708</v>
      </c>
      <c r="F748" s="273">
        <f>ROUND(Q63,0)</f>
        <v>0</v>
      </c>
      <c r="G748" s="273">
        <f>ROUND(Q64,0)</f>
        <v>276085</v>
      </c>
      <c r="H748" s="273">
        <f>ROUND(Q65,0)</f>
        <v>1300</v>
      </c>
      <c r="I748" s="273">
        <f>ROUND(Q66,0)</f>
        <v>29998</v>
      </c>
      <c r="J748" s="273">
        <f>ROUND(Q67,0)</f>
        <v>31466</v>
      </c>
      <c r="K748" s="273">
        <f>ROUND(Q68,0)</f>
        <v>1095</v>
      </c>
      <c r="L748" s="273">
        <f>ROUND(Q69,0)</f>
        <v>8984</v>
      </c>
      <c r="M748" s="273">
        <f>ROUND(Q70,0)</f>
        <v>0</v>
      </c>
      <c r="N748" s="273">
        <f>ROUND(Q75,0)</f>
        <v>27936234</v>
      </c>
      <c r="O748" s="273">
        <f>ROUND(Q73,0)</f>
        <v>8945136</v>
      </c>
      <c r="P748" s="273">
        <f>IF(Q76&gt;0,ROUND(Q76,0),0)</f>
        <v>1238</v>
      </c>
      <c r="Q748" s="273">
        <f>IF(Q77&gt;0,ROUND(Q77,0),0)</f>
        <v>0</v>
      </c>
      <c r="R748" s="273">
        <f>IF(Q78&gt;0,ROUND(Q78,0),0)</f>
        <v>485</v>
      </c>
      <c r="S748" s="273">
        <f>IF(Q79&gt;0,ROUND(Q79,0),0)</f>
        <v>8395</v>
      </c>
      <c r="T748" s="275">
        <f>IF(Q80&gt;0,ROUND(Q80,2),0)</f>
        <v>21.4</v>
      </c>
      <c r="U748" s="273"/>
      <c r="V748" s="274"/>
      <c r="W748" s="273"/>
      <c r="X748" s="273"/>
      <c r="Y748" s="273">
        <f t="shared" si="21"/>
        <v>1513297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9" t="str">
        <f>RIGHT($C$83,3)&amp;"*"&amp;RIGHT($C$82,4)&amp;"*"&amp;R$55&amp;"*"&amp;"A"</f>
        <v>201*2021*7040*A</v>
      </c>
      <c r="B749" s="273">
        <f>ROUND(R59,0)</f>
        <v>0</v>
      </c>
      <c r="C749" s="275">
        <f>ROUND(R60,2)</f>
        <v>0</v>
      </c>
      <c r="D749" s="273">
        <f>ROUND(R61,0)</f>
        <v>0</v>
      </c>
      <c r="E749" s="273">
        <f>ROUND(R62,0)</f>
        <v>0</v>
      </c>
      <c r="F749" s="273">
        <f>ROUND(R63,0)</f>
        <v>0</v>
      </c>
      <c r="G749" s="273">
        <f>ROUND(R64,0)</f>
        <v>0</v>
      </c>
      <c r="H749" s="273">
        <f>ROUND(R65,0)</f>
        <v>0</v>
      </c>
      <c r="I749" s="273">
        <f>ROUND(R66,0)</f>
        <v>0</v>
      </c>
      <c r="J749" s="273">
        <f>ROUND(R67,0)</f>
        <v>0</v>
      </c>
      <c r="K749" s="273">
        <f>ROUND(R68,0)</f>
        <v>0</v>
      </c>
      <c r="L749" s="273">
        <f>ROUND(R69,0)</f>
        <v>0</v>
      </c>
      <c r="M749" s="273">
        <f>ROUND(R70,0)</f>
        <v>0</v>
      </c>
      <c r="N749" s="273">
        <f>ROUND(R75,0)</f>
        <v>0</v>
      </c>
      <c r="O749" s="273">
        <f>ROUND(R73,0)</f>
        <v>0</v>
      </c>
      <c r="P749" s="273">
        <f>IF(R76&gt;0,ROUND(R76,0),0)</f>
        <v>0</v>
      </c>
      <c r="Q749" s="273">
        <f>IF(R77&gt;0,ROUND(R77,0),0)</f>
        <v>0</v>
      </c>
      <c r="R749" s="273">
        <f>IF(R78&gt;0,ROUND(R78,0),0)</f>
        <v>0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>
        <f t="shared" si="21"/>
        <v>0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9" t="str">
        <f>RIGHT($C$83,3)&amp;"*"&amp;RIGHT($C$82,4)&amp;"*"&amp;S$55&amp;"*"&amp;"A"</f>
        <v>201*2021*7050*A</v>
      </c>
      <c r="B750" s="273"/>
      <c r="C750" s="275">
        <f>ROUND(S60,2)</f>
        <v>14.88</v>
      </c>
      <c r="D750" s="273">
        <f>ROUND(S61,0)</f>
        <v>795064</v>
      </c>
      <c r="E750" s="273">
        <f>ROUND(S62,0)</f>
        <v>183273</v>
      </c>
      <c r="F750" s="273">
        <f>ROUND(S63,0)</f>
        <v>0</v>
      </c>
      <c r="G750" s="273">
        <f>ROUND(S64,0)</f>
        <v>-2110857</v>
      </c>
      <c r="H750" s="273">
        <f>ROUND(S65,0)</f>
        <v>0</v>
      </c>
      <c r="I750" s="273">
        <f>ROUND(S66,0)</f>
        <v>173181</v>
      </c>
      <c r="J750" s="273">
        <f>ROUND(S67,0)</f>
        <v>137856</v>
      </c>
      <c r="K750" s="273">
        <f>ROUND(S68,0)</f>
        <v>54914</v>
      </c>
      <c r="L750" s="273">
        <f>ROUND(S69,0)</f>
        <v>8139</v>
      </c>
      <c r="M750" s="273">
        <f>ROUND(S70,0)</f>
        <v>0</v>
      </c>
      <c r="N750" s="273">
        <f>ROUND(S75,0)</f>
        <v>0</v>
      </c>
      <c r="O750" s="273">
        <f>ROUND(S73,0)</f>
        <v>0</v>
      </c>
      <c r="P750" s="273">
        <f>IF(S76&gt;0,ROUND(S76,0),0)</f>
        <v>5572</v>
      </c>
      <c r="Q750" s="273">
        <f>IF(S77&gt;0,ROUND(S77,0),0)</f>
        <v>0</v>
      </c>
      <c r="R750" s="273">
        <f>IF(S78&gt;0,ROUND(S78,0),0)</f>
        <v>2184</v>
      </c>
      <c r="S750" s="273">
        <f>IF(S79&gt;0,ROUND(S79,0),0)</f>
        <v>0</v>
      </c>
      <c r="T750" s="275">
        <f>IF(S80&gt;0,ROUND(S80,2),0)</f>
        <v>0</v>
      </c>
      <c r="U750" s="273"/>
      <c r="V750" s="274"/>
      <c r="W750" s="273"/>
      <c r="X750" s="273"/>
      <c r="Y750" s="273">
        <f t="shared" si="21"/>
        <v>253748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9" t="str">
        <f>RIGHT($C$83,3)&amp;"*"&amp;RIGHT($C$82,4)&amp;"*"&amp;T$55&amp;"*"&amp;"A"</f>
        <v>201*2021*7060*A</v>
      </c>
      <c r="B751" s="273"/>
      <c r="C751" s="275">
        <f>ROUND(T60,2)</f>
        <v>4.0599999999999996</v>
      </c>
      <c r="D751" s="273">
        <f>ROUND(T61,0)</f>
        <v>579022</v>
      </c>
      <c r="E751" s="273">
        <f>ROUND(T62,0)</f>
        <v>133472</v>
      </c>
      <c r="F751" s="273">
        <f>ROUND(T63,0)</f>
        <v>0</v>
      </c>
      <c r="G751" s="273">
        <f>ROUND(T64,0)</f>
        <v>364264</v>
      </c>
      <c r="H751" s="273">
        <f>ROUND(T65,0)</f>
        <v>0</v>
      </c>
      <c r="I751" s="273">
        <f>ROUND(T66,0)</f>
        <v>85471</v>
      </c>
      <c r="J751" s="273">
        <f>ROUND(T67,0)</f>
        <v>7650</v>
      </c>
      <c r="K751" s="273">
        <f>ROUND(T68,0)</f>
        <v>0</v>
      </c>
      <c r="L751" s="273">
        <f>ROUND(T69,0)</f>
        <v>525</v>
      </c>
      <c r="M751" s="273">
        <f>ROUND(T70,0)</f>
        <v>0</v>
      </c>
      <c r="N751" s="273">
        <f>ROUND(T75,0)</f>
        <v>4817393</v>
      </c>
      <c r="O751" s="273">
        <f>ROUND(T73,0)</f>
        <v>4574047</v>
      </c>
      <c r="P751" s="273">
        <f>IF(T76&gt;0,ROUND(T76,0),0)</f>
        <v>0</v>
      </c>
      <c r="Q751" s="273">
        <f>IF(T77&gt;0,ROUND(T77,0),0)</f>
        <v>0</v>
      </c>
      <c r="R751" s="273">
        <f>IF(T78&gt;0,ROUND(T78,0),0)</f>
        <v>0</v>
      </c>
      <c r="S751" s="273">
        <f>IF(T79&gt;0,ROUND(T79,0),0)</f>
        <v>0</v>
      </c>
      <c r="T751" s="275">
        <f>IF(T80&gt;0,ROUND(T80,2),0)</f>
        <v>3.63</v>
      </c>
      <c r="U751" s="273"/>
      <c r="V751" s="274"/>
      <c r="W751" s="273"/>
      <c r="X751" s="273"/>
      <c r="Y751" s="273">
        <f t="shared" si="21"/>
        <v>305111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9" t="str">
        <f>RIGHT($C$83,3)&amp;"*"&amp;RIGHT($C$82,4)&amp;"*"&amp;U$55&amp;"*"&amp;"A"</f>
        <v>201*2021*7070*A</v>
      </c>
      <c r="B752" s="273">
        <f>ROUND(U59,0)</f>
        <v>549139</v>
      </c>
      <c r="C752" s="275">
        <f>ROUND(U60,2)</f>
        <v>25.76</v>
      </c>
      <c r="D752" s="273">
        <f>ROUND(U61,0)</f>
        <v>1982415</v>
      </c>
      <c r="E752" s="273">
        <f>ROUND(U62,0)</f>
        <v>456972</v>
      </c>
      <c r="F752" s="273">
        <f>ROUND(U63,0)</f>
        <v>16679</v>
      </c>
      <c r="G752" s="273">
        <f>ROUND(U64,0)</f>
        <v>1916108</v>
      </c>
      <c r="H752" s="273">
        <f>ROUND(U65,0)</f>
        <v>227</v>
      </c>
      <c r="I752" s="273">
        <f>ROUND(U66,0)</f>
        <v>1767531</v>
      </c>
      <c r="J752" s="273">
        <f>ROUND(U67,0)</f>
        <v>231823</v>
      </c>
      <c r="K752" s="273">
        <f>ROUND(U68,0)</f>
        <v>145055</v>
      </c>
      <c r="L752" s="273">
        <f>ROUND(U69,0)</f>
        <v>25537</v>
      </c>
      <c r="M752" s="273">
        <f>ROUND(U70,0)</f>
        <v>86988</v>
      </c>
      <c r="N752" s="273">
        <f>ROUND(U75,0)</f>
        <v>77186849</v>
      </c>
      <c r="O752" s="273">
        <f>ROUND(U73,0)</f>
        <v>41789133</v>
      </c>
      <c r="P752" s="273">
        <f>IF(U76&gt;0,ROUND(U76,0),0)</f>
        <v>6711</v>
      </c>
      <c r="Q752" s="273">
        <f>IF(U77&gt;0,ROUND(U77,0),0)</f>
        <v>0</v>
      </c>
      <c r="R752" s="273">
        <f>IF(U78&gt;0,ROUND(U78,0),0)</f>
        <v>2631</v>
      </c>
      <c r="S752" s="273">
        <f>IF(U79&gt;0,ROUND(U79,0),0)</f>
        <v>0</v>
      </c>
      <c r="T752" s="275">
        <f>IF(U80&gt;0,ROUND(U80,2),0)</f>
        <v>0.03</v>
      </c>
      <c r="U752" s="273"/>
      <c r="V752" s="274"/>
      <c r="W752" s="273"/>
      <c r="X752" s="273"/>
      <c r="Y752" s="273">
        <f t="shared" si="21"/>
        <v>2644590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9" t="str">
        <f>RIGHT($C$83,3)&amp;"*"&amp;RIGHT($C$82,4)&amp;"*"&amp;V$55&amp;"*"&amp;"A"</f>
        <v>201*2021*7110*A</v>
      </c>
      <c r="B753" s="273">
        <f>ROUND(V59,0)</f>
        <v>0</v>
      </c>
      <c r="C753" s="275">
        <f>ROUND(V60,2)</f>
        <v>5.39</v>
      </c>
      <c r="D753" s="273">
        <f>ROUND(V61,0)</f>
        <v>629943</v>
      </c>
      <c r="E753" s="273">
        <f>ROUND(V62,0)</f>
        <v>145210</v>
      </c>
      <c r="F753" s="273">
        <f>ROUND(V63,0)</f>
        <v>0</v>
      </c>
      <c r="G753" s="273">
        <f>ROUND(V64,0)</f>
        <v>147371</v>
      </c>
      <c r="H753" s="273">
        <f>ROUND(V65,0)</f>
        <v>447</v>
      </c>
      <c r="I753" s="273">
        <f>ROUND(V66,0)</f>
        <v>111237</v>
      </c>
      <c r="J753" s="273">
        <f>ROUND(V67,0)</f>
        <v>79678</v>
      </c>
      <c r="K753" s="273">
        <f>ROUND(V68,0)</f>
        <v>59977</v>
      </c>
      <c r="L753" s="273">
        <f>ROUND(V69,0)</f>
        <v>85</v>
      </c>
      <c r="M753" s="273">
        <f>ROUND(V70,0)</f>
        <v>0</v>
      </c>
      <c r="N753" s="273">
        <f>ROUND(V75,0)</f>
        <v>17334432</v>
      </c>
      <c r="O753" s="273">
        <f>ROUND(V73,0)</f>
        <v>9903524</v>
      </c>
      <c r="P753" s="273">
        <f>IF(V76&gt;0,ROUND(V76,0),0)</f>
        <v>0</v>
      </c>
      <c r="Q753" s="273">
        <f>IF(V77&gt;0,ROUND(V77,0),0)</f>
        <v>0</v>
      </c>
      <c r="R753" s="273">
        <f>IF(V78&gt;0,ROUND(V78,0),0)</f>
        <v>0</v>
      </c>
      <c r="S753" s="273">
        <f>IF(V79&gt;0,ROUND(V79,0),0)</f>
        <v>0</v>
      </c>
      <c r="T753" s="275">
        <f>IF(V80&gt;0,ROUND(V80,2),0)</f>
        <v>0.96</v>
      </c>
      <c r="U753" s="273"/>
      <c r="V753" s="274"/>
      <c r="W753" s="273"/>
      <c r="X753" s="273"/>
      <c r="Y753" s="273">
        <f t="shared" si="21"/>
        <v>446929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9" t="str">
        <f>RIGHT($C$83,3)&amp;"*"&amp;RIGHT($C$82,4)&amp;"*"&amp;W$55&amp;"*"&amp;"A"</f>
        <v>201*2021*7120*A</v>
      </c>
      <c r="B754" s="273">
        <f>ROUND(W59,0)</f>
        <v>4282</v>
      </c>
      <c r="C754" s="275">
        <f>ROUND(W60,2)</f>
        <v>3.48</v>
      </c>
      <c r="D754" s="273">
        <f>ROUND(W61,0)</f>
        <v>508522</v>
      </c>
      <c r="E754" s="273">
        <f>ROUND(W62,0)</f>
        <v>117221</v>
      </c>
      <c r="F754" s="273">
        <f>ROUND(W63,0)</f>
        <v>0</v>
      </c>
      <c r="G754" s="273">
        <f>ROUND(W64,0)</f>
        <v>38129</v>
      </c>
      <c r="H754" s="273">
        <f>ROUND(W65,0)</f>
        <v>109</v>
      </c>
      <c r="I754" s="273">
        <f>ROUND(W66,0)</f>
        <v>95730</v>
      </c>
      <c r="J754" s="273">
        <f>ROUND(W67,0)</f>
        <v>0</v>
      </c>
      <c r="K754" s="273">
        <f>ROUND(W68,0)</f>
        <v>244</v>
      </c>
      <c r="L754" s="273">
        <f>ROUND(W69,0)</f>
        <v>0</v>
      </c>
      <c r="M754" s="273">
        <f>ROUND(W70,0)</f>
        <v>0</v>
      </c>
      <c r="N754" s="273">
        <f>ROUND(W75,0)</f>
        <v>22597897</v>
      </c>
      <c r="O754" s="273">
        <f>ROUND(W73,0)</f>
        <v>5315276</v>
      </c>
      <c r="P754" s="273">
        <f>IF(W76&gt;0,ROUND(W76,0),0)</f>
        <v>0</v>
      </c>
      <c r="Q754" s="273">
        <f>IF(W77&gt;0,ROUND(W77,0),0)</f>
        <v>0</v>
      </c>
      <c r="R754" s="273">
        <f>IF(W78&gt;0,ROUND(W78,0),0)</f>
        <v>0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442632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9" t="str">
        <f>RIGHT($C$83,3)&amp;"*"&amp;RIGHT($C$82,4)&amp;"*"&amp;X$55&amp;"*"&amp;"A"</f>
        <v>201*2021*7130*A</v>
      </c>
      <c r="B755" s="273">
        <f>ROUND(X59,0)</f>
        <v>21619</v>
      </c>
      <c r="C755" s="275">
        <f>ROUND(X60,2)</f>
        <v>8.02</v>
      </c>
      <c r="D755" s="273">
        <f>ROUND(X61,0)</f>
        <v>942497</v>
      </c>
      <c r="E755" s="273">
        <f>ROUND(X62,0)</f>
        <v>217258</v>
      </c>
      <c r="F755" s="273">
        <f>ROUND(X63,0)</f>
        <v>0</v>
      </c>
      <c r="G755" s="273">
        <f>ROUND(X64,0)</f>
        <v>220725</v>
      </c>
      <c r="H755" s="273">
        <f>ROUND(X65,0)</f>
        <v>0</v>
      </c>
      <c r="I755" s="273">
        <f>ROUND(X66,0)</f>
        <v>127416</v>
      </c>
      <c r="J755" s="273">
        <f>ROUND(X67,0)</f>
        <v>61077</v>
      </c>
      <c r="K755" s="273">
        <f>ROUND(X68,0)</f>
        <v>593</v>
      </c>
      <c r="L755" s="273">
        <f>ROUND(X69,0)</f>
        <v>0</v>
      </c>
      <c r="M755" s="273">
        <f>ROUND(X70,0)</f>
        <v>0</v>
      </c>
      <c r="N755" s="273">
        <f>ROUND(X75,0)</f>
        <v>130239883</v>
      </c>
      <c r="O755" s="273">
        <f>ROUND(X73,0)</f>
        <v>36027232</v>
      </c>
      <c r="P755" s="273">
        <f>IF(X76&gt;0,ROUND(X76,0),0)</f>
        <v>787</v>
      </c>
      <c r="Q755" s="273">
        <f>IF(X77&gt;0,ROUND(X77,0),0)</f>
        <v>0</v>
      </c>
      <c r="R755" s="273">
        <f>IF(X78&gt;0,ROUND(X78,0),0)</f>
        <v>309</v>
      </c>
      <c r="S755" s="273">
        <f>IF(X79&gt;0,ROUND(X79,0),0)</f>
        <v>0</v>
      </c>
      <c r="T755" s="275">
        <f>IF(X80&gt;0,ROUND(X80,2),0)</f>
        <v>0</v>
      </c>
      <c r="U755" s="273"/>
      <c r="V755" s="274"/>
      <c r="W755" s="273"/>
      <c r="X755" s="273"/>
      <c r="Y755" s="273">
        <f t="shared" si="21"/>
        <v>2168487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9" t="str">
        <f>RIGHT($C$83,3)&amp;"*"&amp;RIGHT($C$82,4)&amp;"*"&amp;Y$55&amp;"*"&amp;"A"</f>
        <v>201*2021*7140*A</v>
      </c>
      <c r="B756" s="273">
        <f>ROUND(Y59,0)</f>
        <v>171997</v>
      </c>
      <c r="C756" s="275">
        <f>ROUND(Y60,2)</f>
        <v>32.340000000000003</v>
      </c>
      <c r="D756" s="273">
        <f>ROUND(Y61,0)</f>
        <v>3084589</v>
      </c>
      <c r="E756" s="273">
        <f>ROUND(Y62,0)</f>
        <v>711037</v>
      </c>
      <c r="F756" s="273">
        <f>ROUND(Y63,0)</f>
        <v>27820</v>
      </c>
      <c r="G756" s="273">
        <f>ROUND(Y64,0)</f>
        <v>205014</v>
      </c>
      <c r="H756" s="273">
        <f>ROUND(Y65,0)</f>
        <v>4936</v>
      </c>
      <c r="I756" s="273">
        <f>ROUND(Y66,0)</f>
        <v>1469884</v>
      </c>
      <c r="J756" s="273">
        <f>ROUND(Y67,0)</f>
        <v>1051382</v>
      </c>
      <c r="K756" s="273">
        <f>ROUND(Y68,0)</f>
        <v>244488</v>
      </c>
      <c r="L756" s="273">
        <f>ROUND(Y69,0)</f>
        <v>405</v>
      </c>
      <c r="M756" s="273">
        <f>ROUND(Y70,0)</f>
        <v>5501</v>
      </c>
      <c r="N756" s="273">
        <f>ROUND(Y75,0)</f>
        <v>48774912</v>
      </c>
      <c r="O756" s="273">
        <f>ROUND(Y73,0)</f>
        <v>11763872</v>
      </c>
      <c r="P756" s="273">
        <f>IF(Y76&gt;0,ROUND(Y76,0),0)</f>
        <v>24598</v>
      </c>
      <c r="Q756" s="273">
        <f>IF(Y77&gt;0,ROUND(Y77,0),0)</f>
        <v>2</v>
      </c>
      <c r="R756" s="273">
        <f>IF(Y78&gt;0,ROUND(Y78,0),0)</f>
        <v>9642</v>
      </c>
      <c r="S756" s="273">
        <f>IF(Y79&gt;0,ROUND(Y79,0),0)</f>
        <v>62197</v>
      </c>
      <c r="T756" s="275">
        <f>IF(Y80&gt;0,ROUND(Y80,2),0)</f>
        <v>0</v>
      </c>
      <c r="U756" s="273"/>
      <c r="V756" s="274"/>
      <c r="W756" s="273"/>
      <c r="X756" s="273"/>
      <c r="Y756" s="273">
        <f t="shared" si="21"/>
        <v>3577795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9" t="str">
        <f>RIGHT($C$83,3)&amp;"*"&amp;RIGHT($C$82,4)&amp;"*"&amp;Z$55&amp;"*"&amp;"A"</f>
        <v>201*2021*7150*A</v>
      </c>
      <c r="B757" s="273">
        <f>ROUND(Z59,0)</f>
        <v>0</v>
      </c>
      <c r="C757" s="275">
        <f>ROUND(Z60,2)</f>
        <v>4.88</v>
      </c>
      <c r="D757" s="273">
        <f>ROUND(Z61,0)</f>
        <v>644798</v>
      </c>
      <c r="E757" s="273">
        <f>ROUND(Z62,0)</f>
        <v>148634</v>
      </c>
      <c r="F757" s="273">
        <f>ROUND(Z63,0)</f>
        <v>8175</v>
      </c>
      <c r="G757" s="273">
        <f>ROUND(Z64,0)</f>
        <v>37963</v>
      </c>
      <c r="H757" s="273">
        <f>ROUND(Z65,0)</f>
        <v>593</v>
      </c>
      <c r="I757" s="273">
        <f>ROUND(Z66,0)</f>
        <v>1880961</v>
      </c>
      <c r="J757" s="273">
        <f>ROUND(Z67,0)</f>
        <v>657055</v>
      </c>
      <c r="K757" s="273">
        <f>ROUND(Z68,0)</f>
        <v>2496</v>
      </c>
      <c r="L757" s="273">
        <f>ROUND(Z69,0)</f>
        <v>10888</v>
      </c>
      <c r="M757" s="273">
        <f>ROUND(Z70,0)</f>
        <v>0</v>
      </c>
      <c r="N757" s="273">
        <f>ROUND(Z75,0)</f>
        <v>27253187</v>
      </c>
      <c r="O757" s="273">
        <f>ROUND(Z73,0)</f>
        <v>265149</v>
      </c>
      <c r="P757" s="273">
        <f>IF(Z76&gt;0,ROUND(Z76,0),0)</f>
        <v>0</v>
      </c>
      <c r="Q757" s="273">
        <f>IF(Z77&gt;0,ROUND(Z77,0),0)</f>
        <v>0</v>
      </c>
      <c r="R757" s="273">
        <f>IF(Z78&gt;0,ROUND(Z78,0),0)</f>
        <v>0</v>
      </c>
      <c r="S757" s="273">
        <f>IF(Z79&gt;0,ROUND(Z79,0),0)</f>
        <v>0</v>
      </c>
      <c r="T757" s="275">
        <f>IF(Z80&gt;0,ROUND(Z80,2),0)</f>
        <v>1.1299999999999999</v>
      </c>
      <c r="U757" s="273"/>
      <c r="V757" s="274"/>
      <c r="W757" s="273"/>
      <c r="X757" s="273"/>
      <c r="Y757" s="273">
        <f t="shared" si="21"/>
        <v>927193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9" t="str">
        <f>RIGHT($C$83,3)&amp;"*"&amp;RIGHT($C$82,4)&amp;"*"&amp;AA$55&amp;"*"&amp;"A"</f>
        <v>201*2021*7160*A</v>
      </c>
      <c r="B758" s="273">
        <f>ROUND(AA59,0)</f>
        <v>1854</v>
      </c>
      <c r="C758" s="275">
        <f>ROUND(AA60,2)</f>
        <v>3.32</v>
      </c>
      <c r="D758" s="273">
        <f>ROUND(AA61,0)</f>
        <v>375129</v>
      </c>
      <c r="E758" s="273">
        <f>ROUND(AA62,0)</f>
        <v>86472</v>
      </c>
      <c r="F758" s="273">
        <f>ROUND(AA63,0)</f>
        <v>0</v>
      </c>
      <c r="G758" s="273">
        <f>ROUND(AA64,0)</f>
        <v>271380</v>
      </c>
      <c r="H758" s="273">
        <f>ROUND(AA65,0)</f>
        <v>240</v>
      </c>
      <c r="I758" s="273">
        <f>ROUND(AA66,0)</f>
        <v>549612</v>
      </c>
      <c r="J758" s="273">
        <f>ROUND(AA67,0)</f>
        <v>26098</v>
      </c>
      <c r="K758" s="273">
        <f>ROUND(AA68,0)</f>
        <v>347</v>
      </c>
      <c r="L758" s="273">
        <f>ROUND(AA69,0)</f>
        <v>0</v>
      </c>
      <c r="M758" s="273">
        <f>ROUND(AA70,0)</f>
        <v>0</v>
      </c>
      <c r="N758" s="273">
        <f>ROUND(AA75,0)</f>
        <v>13222002</v>
      </c>
      <c r="O758" s="273">
        <f>ROUND(AA73,0)</f>
        <v>2356231</v>
      </c>
      <c r="P758" s="273">
        <f>IF(AA76&gt;0,ROUND(AA76,0),0)</f>
        <v>788</v>
      </c>
      <c r="Q758" s="273">
        <f>IF(AA77&gt;0,ROUND(AA77,0),0)</f>
        <v>0</v>
      </c>
      <c r="R758" s="273">
        <f>IF(AA78&gt;0,ROUND(AA78,0),0)</f>
        <v>309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455548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9" t="str">
        <f>RIGHT($C$83,3)&amp;"*"&amp;RIGHT($C$82,4)&amp;"*"&amp;AB$55&amp;"*"&amp;"A"</f>
        <v>201*2021*7170*A</v>
      </c>
      <c r="B759" s="273"/>
      <c r="C759" s="275">
        <f>ROUND(AB60,2)</f>
        <v>23.67</v>
      </c>
      <c r="D759" s="273">
        <f>ROUND(AB61,0)</f>
        <v>2822420</v>
      </c>
      <c r="E759" s="273">
        <f>ROUND(AB62,0)</f>
        <v>650604</v>
      </c>
      <c r="F759" s="273">
        <f>ROUND(AB63,0)</f>
        <v>0</v>
      </c>
      <c r="G759" s="273">
        <f>ROUND(AB64,0)</f>
        <v>7315020</v>
      </c>
      <c r="H759" s="273">
        <f>ROUND(AB65,0)</f>
        <v>4755</v>
      </c>
      <c r="I759" s="273">
        <f>ROUND(AB66,0)</f>
        <v>368757</v>
      </c>
      <c r="J759" s="273">
        <f>ROUND(AB67,0)</f>
        <v>339214</v>
      </c>
      <c r="K759" s="273">
        <f>ROUND(AB68,0)</f>
        <v>67420</v>
      </c>
      <c r="L759" s="273">
        <f>ROUND(AB69,0)</f>
        <v>1315309</v>
      </c>
      <c r="M759" s="273">
        <f>ROUND(AB70,0)</f>
        <v>2434630</v>
      </c>
      <c r="N759" s="273">
        <f>ROUND(AB75,0)</f>
        <v>174118137</v>
      </c>
      <c r="O759" s="273">
        <f>ROUND(AB73,0)</f>
        <v>104691965</v>
      </c>
      <c r="P759" s="273">
        <f>IF(AB76&gt;0,ROUND(AB76,0),0)</f>
        <v>5963</v>
      </c>
      <c r="Q759" s="273">
        <f>IF(AB77&gt;0,ROUND(AB77,0),0)</f>
        <v>0</v>
      </c>
      <c r="R759" s="273">
        <f>IF(AB78&gt;0,ROUND(AB78,0),0)</f>
        <v>2337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4707002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9" t="str">
        <f>RIGHT($C$83,3)&amp;"*"&amp;RIGHT($C$82,4)&amp;"*"&amp;AC$55&amp;"*"&amp;"A"</f>
        <v>201*2021*7180*A</v>
      </c>
      <c r="B760" s="273">
        <f>ROUND(AC59,0)</f>
        <v>38864</v>
      </c>
      <c r="C760" s="275">
        <f>ROUND(AC60,2)</f>
        <v>12.64</v>
      </c>
      <c r="D760" s="273">
        <f>ROUND(AC61,0)</f>
        <v>1224177</v>
      </c>
      <c r="E760" s="273">
        <f>ROUND(AC62,0)</f>
        <v>283372</v>
      </c>
      <c r="F760" s="273">
        <f>ROUND(AC63,0)</f>
        <v>1620</v>
      </c>
      <c r="G760" s="273">
        <f>ROUND(AC64,0)</f>
        <v>361858</v>
      </c>
      <c r="H760" s="273">
        <f>ROUND(AC65,0)</f>
        <v>968</v>
      </c>
      <c r="I760" s="273">
        <f>ROUND(AC66,0)</f>
        <v>6235</v>
      </c>
      <c r="J760" s="273">
        <f>ROUND(AC67,0)</f>
        <v>74300</v>
      </c>
      <c r="K760" s="273">
        <f>ROUND(AC68,0)</f>
        <v>3170</v>
      </c>
      <c r="L760" s="273">
        <f>ROUND(AC69,0)</f>
        <v>7541</v>
      </c>
      <c r="M760" s="273">
        <f>ROUND(AC70,0)</f>
        <v>0</v>
      </c>
      <c r="N760" s="273">
        <f>ROUND(AC75,0)</f>
        <v>34858545</v>
      </c>
      <c r="O760" s="273">
        <f>ROUND(AC73,0)</f>
        <v>27588103</v>
      </c>
      <c r="P760" s="273">
        <f>IF(AC76&gt;0,ROUND(AC76,0),0)</f>
        <v>1185</v>
      </c>
      <c r="Q760" s="273">
        <f>IF(AC77&gt;0,ROUND(AC77,0),0)</f>
        <v>0</v>
      </c>
      <c r="R760" s="273">
        <f>IF(AC78&gt;0,ROUND(AC78,0),0)</f>
        <v>465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903098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9" t="str">
        <f>RIGHT($C$83,3)&amp;"*"&amp;RIGHT($C$82,4)&amp;"*"&amp;AD$55&amp;"*"&amp;"A"</f>
        <v>201*2021*7190*A</v>
      </c>
      <c r="B761" s="273">
        <f>ROUND(AD59,0)</f>
        <v>0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1492</v>
      </c>
      <c r="H761" s="273">
        <f>ROUND(AD65,0)</f>
        <v>0</v>
      </c>
      <c r="I761" s="273">
        <f>ROUND(AD66,0)</f>
        <v>804664</v>
      </c>
      <c r="J761" s="273">
        <f>ROUND(AD67,0)</f>
        <v>20576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2472561</v>
      </c>
      <c r="O761" s="273">
        <f>ROUND(AD73,0)</f>
        <v>2345562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>
        <f t="shared" si="21"/>
        <v>161888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9" t="str">
        <f>RIGHT($C$83,3)&amp;"*"&amp;RIGHT($C$82,4)&amp;"*"&amp;AE$55&amp;"*"&amp;"A"</f>
        <v>201*2021*7200*A</v>
      </c>
      <c r="B762" s="273">
        <f>ROUND(AE59,0)</f>
        <v>87811</v>
      </c>
      <c r="C762" s="275">
        <f>ROUND(AE60,2)</f>
        <v>21.15</v>
      </c>
      <c r="D762" s="273">
        <f>ROUND(AE61,0)</f>
        <v>2169932</v>
      </c>
      <c r="E762" s="273">
        <f>ROUND(AE62,0)</f>
        <v>500197</v>
      </c>
      <c r="F762" s="273">
        <f>ROUND(AE63,0)</f>
        <v>0</v>
      </c>
      <c r="G762" s="273">
        <f>ROUND(AE64,0)</f>
        <v>42643</v>
      </c>
      <c r="H762" s="273">
        <f>ROUND(AE65,0)</f>
        <v>4571</v>
      </c>
      <c r="I762" s="273">
        <f>ROUND(AE66,0)</f>
        <v>514269</v>
      </c>
      <c r="J762" s="273">
        <f>ROUND(AE67,0)</f>
        <v>304419</v>
      </c>
      <c r="K762" s="273">
        <f>ROUND(AE68,0)</f>
        <v>151941</v>
      </c>
      <c r="L762" s="273">
        <f>ROUND(AE69,0)</f>
        <v>5581</v>
      </c>
      <c r="M762" s="273">
        <f>ROUND(AE70,0)</f>
        <v>160</v>
      </c>
      <c r="N762" s="273">
        <f>ROUND(AE75,0)</f>
        <v>16946017</v>
      </c>
      <c r="O762" s="273">
        <f>ROUND(AE73,0)</f>
        <v>2999540</v>
      </c>
      <c r="P762" s="273">
        <f>IF(AE76&gt;0,ROUND(AE76,0),0)</f>
        <v>9857</v>
      </c>
      <c r="Q762" s="273">
        <f>IF(AE77&gt;0,ROUND(AE77,0),0)</f>
        <v>0</v>
      </c>
      <c r="R762" s="273">
        <f>IF(AE78&gt;0,ROUND(AE78,0),0)</f>
        <v>3864</v>
      </c>
      <c r="S762" s="273">
        <f>IF(AE79&gt;0,ROUND(AE79,0),0)</f>
        <v>0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1544091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9" t="str">
        <f>RIGHT($C$83,3)&amp;"*"&amp;RIGHT($C$82,4)&amp;"*"&amp;AF$55&amp;"*"&amp;"A"</f>
        <v>201*2021*7220*A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9" t="str">
        <f>RIGHT($C$83,3)&amp;"*"&amp;RIGHT($C$82,4)&amp;"*"&amp;AG$55&amp;"*"&amp;"A"</f>
        <v>201*2021*7230*A</v>
      </c>
      <c r="B764" s="273">
        <f>ROUND(AG59,0)</f>
        <v>44204</v>
      </c>
      <c r="C764" s="275">
        <f>ROUND(AG60,2)</f>
        <v>63.22</v>
      </c>
      <c r="D764" s="273">
        <f>ROUND(AG61,0)</f>
        <v>5550784</v>
      </c>
      <c r="E764" s="273">
        <f>ROUND(AG62,0)</f>
        <v>1281118</v>
      </c>
      <c r="F764" s="273">
        <f>ROUND(AG63,0)</f>
        <v>1277473</v>
      </c>
      <c r="G764" s="273">
        <f>ROUND(AG64,0)</f>
        <v>1569653</v>
      </c>
      <c r="H764" s="273">
        <f>ROUND(AG65,0)</f>
        <v>840</v>
      </c>
      <c r="I764" s="273">
        <f>ROUND(AG66,0)</f>
        <v>639590</v>
      </c>
      <c r="J764" s="273">
        <f>ROUND(AG67,0)</f>
        <v>331236</v>
      </c>
      <c r="K764" s="273">
        <f>ROUND(AG68,0)</f>
        <v>16462</v>
      </c>
      <c r="L764" s="273">
        <f>ROUND(AG69,0)</f>
        <v>87869</v>
      </c>
      <c r="M764" s="273">
        <f>ROUND(AG70,0)</f>
        <v>15920</v>
      </c>
      <c r="N764" s="273">
        <f>ROUND(AG75,0)</f>
        <v>162538437</v>
      </c>
      <c r="O764" s="273">
        <f>ROUND(AG73,0)</f>
        <v>33011781</v>
      </c>
      <c r="P764" s="273">
        <f>IF(AG76&gt;0,ROUND(AG76,0),0)</f>
        <v>10167</v>
      </c>
      <c r="Q764" s="273">
        <f>IF(AG77&gt;0,ROUND(AG77,0),0)</f>
        <v>7489</v>
      </c>
      <c r="R764" s="273">
        <f>IF(AG78&gt;0,ROUND(AG78,0),0)</f>
        <v>3985</v>
      </c>
      <c r="S764" s="273">
        <f>IF(AG79&gt;0,ROUND(AG79,0),0)</f>
        <v>265171</v>
      </c>
      <c r="T764" s="275">
        <f>IF(AG80&gt;0,ROUND(AG80,2),0)</f>
        <v>33.89</v>
      </c>
      <c r="U764" s="273"/>
      <c r="V764" s="274"/>
      <c r="W764" s="273"/>
      <c r="X764" s="273"/>
      <c r="Y764" s="273">
        <f t="shared" si="21"/>
        <v>5493146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9" t="str">
        <f>RIGHT($C$83,3)&amp;"*"&amp;RIGHT($C$82,4)&amp;"*"&amp;AH$55&amp;"*"&amp;"A"</f>
        <v>201*2021*7240*A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9" t="str">
        <f>RIGHT($C$83,3)&amp;"*"&amp;RIGHT($C$82,4)&amp;"*"&amp;AI$55&amp;"*"&amp;"A"</f>
        <v>201*2021*7250*A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9" t="str">
        <f>RIGHT($C$83,3)&amp;"*"&amp;RIGHT($C$82,4)&amp;"*"&amp;AJ$55&amp;"*"&amp;"A"</f>
        <v>201*2021*7260*A</v>
      </c>
      <c r="B767" s="273">
        <f>ROUND(AJ59,0)</f>
        <v>322415</v>
      </c>
      <c r="C767" s="275">
        <f>ROUND(AJ60,2)</f>
        <v>422.48</v>
      </c>
      <c r="D767" s="273">
        <f>ROUND(AJ61,0)</f>
        <v>47650367</v>
      </c>
      <c r="E767" s="273">
        <f>ROUND(AJ62,0)</f>
        <v>10984020</v>
      </c>
      <c r="F767" s="273">
        <f>ROUND(AJ63,0)</f>
        <v>905640</v>
      </c>
      <c r="G767" s="273">
        <f>ROUND(AJ64,0)</f>
        <v>3334938</v>
      </c>
      <c r="H767" s="273">
        <f>ROUND(AJ65,0)</f>
        <v>197769</v>
      </c>
      <c r="I767" s="273">
        <f>ROUND(AJ66,0)</f>
        <v>5972565</v>
      </c>
      <c r="J767" s="273">
        <f>ROUND(AJ67,0)</f>
        <v>2752824</v>
      </c>
      <c r="K767" s="273">
        <f>ROUND(AJ68,0)</f>
        <v>5105960</v>
      </c>
      <c r="L767" s="273">
        <f>ROUND(AJ69,0)</f>
        <v>463776</v>
      </c>
      <c r="M767" s="273">
        <f>ROUND(AJ70,0)</f>
        <v>1801315</v>
      </c>
      <c r="N767" s="273">
        <f>ROUND(AJ75,0)</f>
        <v>131293368</v>
      </c>
      <c r="O767" s="273">
        <f>ROUND(AJ73,0)</f>
        <v>203260</v>
      </c>
      <c r="P767" s="273">
        <f>IF(AJ76&gt;0,ROUND(AJ76,0),0)</f>
        <v>1109</v>
      </c>
      <c r="Q767" s="273">
        <f>IF(AJ77&gt;0,ROUND(AJ77,0),0)</f>
        <v>0</v>
      </c>
      <c r="R767" s="273">
        <f>IF(AJ78&gt;0,ROUND(AJ78,0),0)</f>
        <v>435</v>
      </c>
      <c r="S767" s="273">
        <f>IF(AJ79&gt;0,ROUND(AJ79,0),0)</f>
        <v>0</v>
      </c>
      <c r="T767" s="275">
        <f>IF(AJ80&gt;0,ROUND(AJ80,2),0)</f>
        <v>43.53</v>
      </c>
      <c r="U767" s="273"/>
      <c r="V767" s="274"/>
      <c r="W767" s="273"/>
      <c r="X767" s="273"/>
      <c r="Y767" s="273">
        <f t="shared" si="21"/>
        <v>14486523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9" t="str">
        <f>RIGHT($C$83,3)&amp;"*"&amp;RIGHT($C$82,4)&amp;"*"&amp;AK$55&amp;"*"&amp;"A"</f>
        <v>201*2021*7310*A</v>
      </c>
      <c r="B768" s="273">
        <f>ROUND(AK59,0)</f>
        <v>15688</v>
      </c>
      <c r="C768" s="275">
        <f>ROUND(AK60,2)</f>
        <v>3.48</v>
      </c>
      <c r="D768" s="273">
        <f>ROUND(AK61,0)</f>
        <v>344201</v>
      </c>
      <c r="E768" s="273">
        <f>ROUND(AK62,0)</f>
        <v>79343</v>
      </c>
      <c r="F768" s="273">
        <f>ROUND(AK63,0)</f>
        <v>0</v>
      </c>
      <c r="G768" s="273">
        <f>ROUND(AK64,0)</f>
        <v>2641</v>
      </c>
      <c r="H768" s="273">
        <f>ROUND(AK65,0)</f>
        <v>295</v>
      </c>
      <c r="I768" s="273">
        <f>ROUND(AK66,0)</f>
        <v>340</v>
      </c>
      <c r="J768" s="273">
        <f>ROUND(AK67,0)</f>
        <v>81564</v>
      </c>
      <c r="K768" s="273">
        <f>ROUND(AK68,0)</f>
        <v>0</v>
      </c>
      <c r="L768" s="273">
        <f>ROUND(AK69,0)</f>
        <v>1584</v>
      </c>
      <c r="M768" s="273">
        <f>ROUND(AK70,0)</f>
        <v>0</v>
      </c>
      <c r="N768" s="273">
        <f>ROUND(AK75,0)</f>
        <v>3421816</v>
      </c>
      <c r="O768" s="273">
        <f>ROUND(AK73,0)</f>
        <v>1272125</v>
      </c>
      <c r="P768" s="273">
        <f>IF(AK76&gt;0,ROUND(AK76,0),0)</f>
        <v>3298</v>
      </c>
      <c r="Q768" s="273">
        <f>IF(AK77&gt;0,ROUND(AK77,0),0)</f>
        <v>0</v>
      </c>
      <c r="R768" s="273">
        <f>IF(AK78&gt;0,ROUND(AK78,0),0)</f>
        <v>1293</v>
      </c>
      <c r="S768" s="273">
        <f>IF(AK79&gt;0,ROUND(AK79,0),0)</f>
        <v>15919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374624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9" t="str">
        <f>RIGHT($C$83,3)&amp;"*"&amp;RIGHT($C$82,4)&amp;"*"&amp;AL$55&amp;"*"&amp;"A"</f>
        <v>201*2021*7320*A</v>
      </c>
      <c r="B769" s="273">
        <f>ROUND(AL59,0)</f>
        <v>2416</v>
      </c>
      <c r="C769" s="275">
        <f>ROUND(AL60,2)</f>
        <v>1.21</v>
      </c>
      <c r="D769" s="273">
        <f>ROUND(AL61,0)</f>
        <v>106110</v>
      </c>
      <c r="E769" s="273">
        <f>ROUND(AL62,0)</f>
        <v>24460</v>
      </c>
      <c r="F769" s="273">
        <f>ROUND(AL63,0)</f>
        <v>0</v>
      </c>
      <c r="G769" s="273">
        <f>ROUND(AL64,0)</f>
        <v>103</v>
      </c>
      <c r="H769" s="273">
        <f>ROUND(AL65,0)</f>
        <v>21</v>
      </c>
      <c r="I769" s="273">
        <f>ROUND(AL66,0)</f>
        <v>190</v>
      </c>
      <c r="J769" s="273">
        <f>ROUND(AL67,0)</f>
        <v>17065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1127076</v>
      </c>
      <c r="O769" s="273">
        <f>ROUND(AL73,0)</f>
        <v>721137</v>
      </c>
      <c r="P769" s="273">
        <f>IF(AL76&gt;0,ROUND(AL76,0),0)</f>
        <v>690</v>
      </c>
      <c r="Q769" s="273">
        <f>IF(AL77&gt;0,ROUND(AL77,0),0)</f>
        <v>0</v>
      </c>
      <c r="R769" s="273">
        <f>IF(AL78&gt;0,ROUND(AL78,0),0)</f>
        <v>270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90028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9" t="str">
        <f>RIGHT($C$83,3)&amp;"*"&amp;RIGHT($C$82,4)&amp;"*"&amp;AM$55&amp;"*"&amp;"A"</f>
        <v>201*2021*7330*A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9" t="str">
        <f>RIGHT($C$83,3)&amp;"*"&amp;RIGHT($C$82,4)&amp;"*"&amp;AN$55&amp;"*"&amp;"A"</f>
        <v>201*2021*7340*A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9" t="str">
        <f>RIGHT($C$83,3)&amp;"*"&amp;RIGHT($C$82,4)&amp;"*"&amp;AO$55&amp;"*"&amp;"A"</f>
        <v>201*2021*7350*A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9" t="str">
        <f>RIGHT($C$83,3)&amp;"*"&amp;RIGHT($C$82,4)&amp;"*"&amp;AP$55&amp;"*"&amp;"A"</f>
        <v>201*2021*7380*A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9" t="str">
        <f>RIGHT($C$83,3)&amp;"*"&amp;RIGHT($C$82,4)&amp;"*"&amp;AQ$55&amp;"*"&amp;"A"</f>
        <v>201*2021*7390*A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9" t="str">
        <f>RIGHT($C$83,3)&amp;"*"&amp;RIGHT($C$82,4)&amp;"*"&amp;AR$55&amp;"*"&amp;"A"</f>
        <v>201*2021*7400*A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199052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30471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9" t="str">
        <f>RIGHT($C$83,3)&amp;"*"&amp;RIGHT($C$82,4)&amp;"*"&amp;AS$55&amp;"*"&amp;"A"</f>
        <v>201*2021*7410*A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9" t="str">
        <f>RIGHT($C$83,3)&amp;"*"&amp;RIGHT($C$82,4)&amp;"*"&amp;AT$55&amp;"*"&amp;"A"</f>
        <v>201*2021*7420*A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>
        <f t="shared" si="21"/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9" t="str">
        <f>RIGHT($C$83,3)&amp;"*"&amp;RIGHT($C$82,4)&amp;"*"&amp;AU$55&amp;"*"&amp;"A"</f>
        <v>201*2021*7430*A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9" t="str">
        <f>RIGHT($C$83,3)&amp;"*"&amp;RIGHT($C$82,4)&amp;"*"&amp;AV$55&amp;"*"&amp;"A"</f>
        <v>201*2021*7490*A</v>
      </c>
      <c r="B779" s="273"/>
      <c r="C779" s="275">
        <f>ROUND(AV60,2)</f>
        <v>18.7</v>
      </c>
      <c r="D779" s="273">
        <f>ROUND(AV61,0)</f>
        <v>4125961</v>
      </c>
      <c r="E779" s="273">
        <f>ROUND(AV62,0)</f>
        <v>952694</v>
      </c>
      <c r="F779" s="273">
        <f>ROUND(AV63,0)</f>
        <v>48520</v>
      </c>
      <c r="G779" s="273">
        <f>ROUND(AV64,0)</f>
        <v>255041</v>
      </c>
      <c r="H779" s="273">
        <f>ROUND(AV65,0)</f>
        <v>22900</v>
      </c>
      <c r="I779" s="273">
        <f>ROUND(AV66,0)</f>
        <v>950833</v>
      </c>
      <c r="J779" s="273">
        <f>ROUND(AV67,0)</f>
        <v>19851</v>
      </c>
      <c r="K779" s="273">
        <f>ROUND(AV68,0)</f>
        <v>78227</v>
      </c>
      <c r="L779" s="273">
        <f>ROUND(AV69,0)</f>
        <v>170449</v>
      </c>
      <c r="M779" s="273">
        <f>ROUND(AV70,0)</f>
        <v>1425</v>
      </c>
      <c r="N779" s="273">
        <f>ROUND(AV75,0)</f>
        <v>264912</v>
      </c>
      <c r="O779" s="273">
        <f>ROUND(AV73,0)</f>
        <v>261665</v>
      </c>
      <c r="P779" s="273">
        <f>IF(AV76&gt;0,ROUND(AV76,0),0)</f>
        <v>803</v>
      </c>
      <c r="Q779" s="273">
        <f>IF(AV77&gt;0,ROUND(AV77,0),0)</f>
        <v>20247</v>
      </c>
      <c r="R779" s="273">
        <f>IF(AV78&gt;0,ROUND(AV78,0),0)</f>
        <v>315</v>
      </c>
      <c r="S779" s="273">
        <f>IF(AV79&gt;0,ROUND(AV79,0),0)</f>
        <v>6418</v>
      </c>
      <c r="T779" s="275">
        <f>IF(AV80&gt;0,ROUND(AV80,2),0)</f>
        <v>5.71</v>
      </c>
      <c r="U779" s="273"/>
      <c r="V779" s="274"/>
      <c r="W779" s="273"/>
      <c r="X779" s="273"/>
      <c r="Y779" s="273">
        <f t="shared" si="21"/>
        <v>1718840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9" t="str">
        <f>RIGHT($C$83,3)&amp;"*"&amp;RIGHT($C$82,4)&amp;"*"&amp;AW$55&amp;"*"&amp;"A"</f>
        <v>201*2021*8200*A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9" t="str">
        <f>RIGHT($C$83,3)&amp;"*"&amp;RIGHT($C$82,4)&amp;"*"&amp;AX$55&amp;"*"&amp;"A"</f>
        <v>201*2021*8310*A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9" t="str">
        <f>RIGHT($C$83,3)&amp;"*"&amp;RIGHT($C$82,4)&amp;"*"&amp;AY$55&amp;"*"&amp;"A"</f>
        <v>201*2021*8320*A</v>
      </c>
      <c r="B782" s="273">
        <f>ROUND(AY59,0)</f>
        <v>131339</v>
      </c>
      <c r="C782" s="275">
        <f>ROUND(AY60,2)</f>
        <v>36.67</v>
      </c>
      <c r="D782" s="273">
        <f>ROUND(AY61,0)</f>
        <v>1738432</v>
      </c>
      <c r="E782" s="273">
        <f>ROUND(AY62,0)</f>
        <v>400731</v>
      </c>
      <c r="F782" s="273">
        <f>ROUND(AY63,0)</f>
        <v>0</v>
      </c>
      <c r="G782" s="273">
        <f>ROUND(AY64,0)</f>
        <v>1002810</v>
      </c>
      <c r="H782" s="273">
        <f>ROUND(AY65,0)</f>
        <v>857</v>
      </c>
      <c r="I782" s="273">
        <f>ROUND(AY66,0)</f>
        <v>643086</v>
      </c>
      <c r="J782" s="273">
        <f>ROUND(AY67,0)</f>
        <v>33286</v>
      </c>
      <c r="K782" s="273">
        <f>ROUND(AY68,0)</f>
        <v>14320</v>
      </c>
      <c r="L782" s="273">
        <f>ROUND(AY69,0)</f>
        <v>19265</v>
      </c>
      <c r="M782" s="273">
        <f>ROUND(AY70,0)</f>
        <v>787806</v>
      </c>
      <c r="N782" s="273"/>
      <c r="O782" s="273"/>
      <c r="P782" s="273">
        <f>IF(AY76&gt;0,ROUND(AY76,0),0)</f>
        <v>0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9" t="str">
        <f>RIGHT($C$83,3)&amp;"*"&amp;RIGHT($C$82,4)&amp;"*"&amp;AZ$55&amp;"*"&amp;"A"</f>
        <v>201*2021*8330*A</v>
      </c>
      <c r="B783" s="273">
        <f>ROUND(AZ59,0)</f>
        <v>140589</v>
      </c>
      <c r="C783" s="275">
        <f>ROUND(AZ60,2)</f>
        <v>0</v>
      </c>
      <c r="D783" s="273">
        <f>ROUND(AZ61,0)</f>
        <v>0</v>
      </c>
      <c r="E783" s="273">
        <f>ROUND(AZ62,0)</f>
        <v>0</v>
      </c>
      <c r="F783" s="273">
        <f>ROUND(AZ63,0)</f>
        <v>0</v>
      </c>
      <c r="G783" s="273">
        <f>ROUND(AZ64,0)</f>
        <v>0</v>
      </c>
      <c r="H783" s="273">
        <f>ROUND(AZ65,0)</f>
        <v>0</v>
      </c>
      <c r="I783" s="273">
        <f>ROUND(AZ66,0)</f>
        <v>0</v>
      </c>
      <c r="J783" s="273">
        <f>ROUND(AZ67,0)</f>
        <v>141166</v>
      </c>
      <c r="K783" s="273">
        <f>ROUND(AZ68,0)</f>
        <v>0</v>
      </c>
      <c r="L783" s="273">
        <f>ROUND(AZ69,0)</f>
        <v>0</v>
      </c>
      <c r="M783" s="273">
        <f>ROUND(AZ70,0)</f>
        <v>0</v>
      </c>
      <c r="N783" s="273"/>
      <c r="O783" s="273"/>
      <c r="P783" s="273">
        <f>IF(AZ76&gt;0,ROUND(AZ76,0),0)</f>
        <v>5708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9" t="str">
        <f>RIGHT($C$83,3)&amp;"*"&amp;RIGHT($C$82,4)&amp;"*"&amp;BA$55&amp;"*"&amp;"A"</f>
        <v>201*2021*8350*A</v>
      </c>
      <c r="B784" s="273">
        <f>ROUND(BA59,0)</f>
        <v>0</v>
      </c>
      <c r="C784" s="275">
        <f>ROUND(BA60,2)</f>
        <v>1.01</v>
      </c>
      <c r="D784" s="273">
        <f>ROUND(BA61,0)</f>
        <v>53991</v>
      </c>
      <c r="E784" s="273">
        <f>ROUND(BA62,0)</f>
        <v>12446</v>
      </c>
      <c r="F784" s="273">
        <f>ROUND(BA63,0)</f>
        <v>0</v>
      </c>
      <c r="G784" s="273">
        <f>ROUND(BA64,0)</f>
        <v>63</v>
      </c>
      <c r="H784" s="273">
        <f>ROUND(BA65,0)</f>
        <v>0</v>
      </c>
      <c r="I784" s="273">
        <f>ROUND(BA66,0)</f>
        <v>0</v>
      </c>
      <c r="J784" s="273">
        <f>ROUND(BA67,0)</f>
        <v>53395</v>
      </c>
      <c r="K784" s="273">
        <f>ROUND(BA68,0)</f>
        <v>0</v>
      </c>
      <c r="L784" s="273">
        <f>ROUND(BA69,0)</f>
        <v>0</v>
      </c>
      <c r="M784" s="273">
        <f>ROUND(BA70,0)</f>
        <v>0</v>
      </c>
      <c r="N784" s="273"/>
      <c r="O784" s="273"/>
      <c r="P784" s="273">
        <f>IF(BA76&gt;0,ROUND(BA76,0),0)</f>
        <v>2159</v>
      </c>
      <c r="Q784" s="273">
        <f>IF(BA77&gt;0,ROUND(BA77,0),0)</f>
        <v>0</v>
      </c>
      <c r="R784" s="273">
        <f>IF(BA78&gt;0,ROUND(BA78,0),0)</f>
        <v>846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9" t="str">
        <f>RIGHT($C$83,3)&amp;"*"&amp;RIGHT($C$82,4)&amp;"*"&amp;BB$55&amp;"*"&amp;"A"</f>
        <v>201*2021*8360*A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9" t="str">
        <f>RIGHT($C$83,3)&amp;"*"&amp;RIGHT($C$82,4)&amp;"*"&amp;BC$55&amp;"*"&amp;"A"</f>
        <v>201*2021*8370*A</v>
      </c>
      <c r="B786" s="273"/>
      <c r="C786" s="275">
        <f>ROUND(BC60,2)</f>
        <v>5.4</v>
      </c>
      <c r="D786" s="273">
        <f>ROUND(BC61,0)</f>
        <v>277880</v>
      </c>
      <c r="E786" s="273">
        <f>ROUND(BC62,0)</f>
        <v>64055</v>
      </c>
      <c r="F786" s="273">
        <f>ROUND(BC63,0)</f>
        <v>0</v>
      </c>
      <c r="G786" s="273">
        <f>ROUND(BC64,0)</f>
        <v>4265</v>
      </c>
      <c r="H786" s="273">
        <f>ROUND(BC65,0)</f>
        <v>814</v>
      </c>
      <c r="I786" s="273">
        <f>ROUND(BC66,0)</f>
        <v>0</v>
      </c>
      <c r="J786" s="273">
        <f>ROUND(BC67,0)</f>
        <v>0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9" t="str">
        <f>RIGHT($C$83,3)&amp;"*"&amp;RIGHT($C$82,4)&amp;"*"&amp;BD$55&amp;"*"&amp;"A"</f>
        <v>201*2021*8420*A</v>
      </c>
      <c r="B787" s="273"/>
      <c r="C787" s="275">
        <f>ROUND(BD60,2)</f>
        <v>0</v>
      </c>
      <c r="D787" s="273">
        <f>ROUND(BD61,0)</f>
        <v>0</v>
      </c>
      <c r="E787" s="273">
        <f>ROUND(BD62,0)</f>
        <v>0</v>
      </c>
      <c r="F787" s="273">
        <f>ROUND(BD63,0)</f>
        <v>0</v>
      </c>
      <c r="G787" s="273">
        <f>ROUND(BD64,0)</f>
        <v>3135</v>
      </c>
      <c r="H787" s="273">
        <f>ROUND(BD65,0)</f>
        <v>0</v>
      </c>
      <c r="I787" s="273">
        <f>ROUND(BD66,0)</f>
        <v>0</v>
      </c>
      <c r="J787" s="273">
        <f>ROUND(BD67,0)</f>
        <v>0</v>
      </c>
      <c r="K787" s="273">
        <f>ROUND(BD68,0)</f>
        <v>783021</v>
      </c>
      <c r="L787" s="273">
        <f>ROUND(BD69,0)</f>
        <v>0</v>
      </c>
      <c r="M787" s="273">
        <f>ROUND(BD70,0)</f>
        <v>0</v>
      </c>
      <c r="N787" s="273"/>
      <c r="O787" s="273"/>
      <c r="P787" s="273">
        <f>IF(BD76&gt;0,ROUND(BD76,0),0)</f>
        <v>0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9" t="str">
        <f>RIGHT($C$83,3)&amp;"*"&amp;RIGHT($C$82,4)&amp;"*"&amp;BE$55&amp;"*"&amp;"A"</f>
        <v>201*2021*8430*A</v>
      </c>
      <c r="B788" s="273">
        <f>ROUND(BE59,0)</f>
        <v>264143</v>
      </c>
      <c r="C788" s="275">
        <f>ROUND(BE60,2)</f>
        <v>6.88</v>
      </c>
      <c r="D788" s="273">
        <f>ROUND(BE61,0)</f>
        <v>474879</v>
      </c>
      <c r="E788" s="273">
        <f>ROUND(BE62,0)</f>
        <v>109466</v>
      </c>
      <c r="F788" s="273">
        <f>ROUND(BE63,0)</f>
        <v>0</v>
      </c>
      <c r="G788" s="273">
        <f>ROUND(BE64,0)</f>
        <v>51439</v>
      </c>
      <c r="H788" s="273">
        <f>ROUND(BE65,0)</f>
        <v>1229647</v>
      </c>
      <c r="I788" s="273">
        <f>ROUND(BE66,0)</f>
        <v>4140308</v>
      </c>
      <c r="J788" s="273">
        <f>ROUND(BE67,0)</f>
        <v>1756379</v>
      </c>
      <c r="K788" s="273">
        <f>ROUND(BE68,0)</f>
        <v>3008</v>
      </c>
      <c r="L788" s="273">
        <f>ROUND(BE69,0)</f>
        <v>1649</v>
      </c>
      <c r="M788" s="273">
        <f>ROUND(BE70,0)</f>
        <v>19967</v>
      </c>
      <c r="N788" s="273"/>
      <c r="O788" s="273"/>
      <c r="P788" s="273">
        <f>IF(BE76&gt;0,ROUND(BE76,0),0)</f>
        <v>60387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9" t="str">
        <f>RIGHT($C$83,3)&amp;"*"&amp;RIGHT($C$82,4)&amp;"*"&amp;BF$55&amp;"*"&amp;"A"</f>
        <v>201*2021*8460*A</v>
      </c>
      <c r="B789" s="273"/>
      <c r="C789" s="275">
        <f>ROUND(BF60,2)</f>
        <v>31.53</v>
      </c>
      <c r="D789" s="273">
        <f>ROUND(BF61,0)</f>
        <v>1845785</v>
      </c>
      <c r="E789" s="273">
        <f>ROUND(BF62,0)</f>
        <v>425477</v>
      </c>
      <c r="F789" s="273">
        <f>ROUND(BF63,0)</f>
        <v>0</v>
      </c>
      <c r="G789" s="273">
        <f>ROUND(BF64,0)</f>
        <v>210428</v>
      </c>
      <c r="H789" s="273">
        <f>ROUND(BF65,0)</f>
        <v>382</v>
      </c>
      <c r="I789" s="273">
        <f>ROUND(BF66,0)</f>
        <v>270184</v>
      </c>
      <c r="J789" s="273">
        <f>ROUND(BF67,0)</f>
        <v>18384</v>
      </c>
      <c r="K789" s="273">
        <f>ROUND(BF68,0)</f>
        <v>1058</v>
      </c>
      <c r="L789" s="273">
        <f>ROUND(BF69,0)</f>
        <v>323</v>
      </c>
      <c r="M789" s="273">
        <f>ROUND(BF70,0)</f>
        <v>0</v>
      </c>
      <c r="N789" s="273"/>
      <c r="O789" s="273"/>
      <c r="P789" s="273">
        <f>IF(BF76&gt;0,ROUND(BF76,0),0)</f>
        <v>625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9" t="str">
        <f>RIGHT($C$83,3)&amp;"*"&amp;RIGHT($C$82,4)&amp;"*"&amp;BG$55&amp;"*"&amp;"A"</f>
        <v>201*2021*8470*A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9" t="str">
        <f>RIGHT($C$83,3)&amp;"*"&amp;RIGHT($C$82,4)&amp;"*"&amp;BH$55&amp;"*"&amp;"A"</f>
        <v>201*2021*8480*A</v>
      </c>
      <c r="B791" s="273"/>
      <c r="C791" s="275">
        <f>ROUND(BH60,2)</f>
        <v>0</v>
      </c>
      <c r="D791" s="273">
        <f>ROUND(BH61,0)</f>
        <v>0</v>
      </c>
      <c r="E791" s="273">
        <f>ROUND(BH62,0)</f>
        <v>0</v>
      </c>
      <c r="F791" s="273">
        <f>ROUND(BH63,0)</f>
        <v>0</v>
      </c>
      <c r="G791" s="273">
        <f>ROUND(BH64,0)</f>
        <v>0</v>
      </c>
      <c r="H791" s="273">
        <f>ROUND(BH65,0)</f>
        <v>0</v>
      </c>
      <c r="I791" s="273">
        <f>ROUND(BH66,0)</f>
        <v>0</v>
      </c>
      <c r="J791" s="273">
        <f>ROUND(BH67,0)</f>
        <v>0</v>
      </c>
      <c r="K791" s="273">
        <f>ROUND(BH68,0)</f>
        <v>0</v>
      </c>
      <c r="L791" s="273">
        <f>ROUND(BH69,0)</f>
        <v>0</v>
      </c>
      <c r="M791" s="273">
        <f>ROUND(BH70,0)</f>
        <v>0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9" t="str">
        <f>RIGHT($C$83,3)&amp;"*"&amp;RIGHT($C$82,4)&amp;"*"&amp;BI$55&amp;"*"&amp;"A"</f>
        <v>201*2021*8490*A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38919</v>
      </c>
      <c r="H792" s="273">
        <f>ROUND(BI65,0)</f>
        <v>65</v>
      </c>
      <c r="I792" s="273">
        <f>ROUND(BI66,0)</f>
        <v>0</v>
      </c>
      <c r="J792" s="273">
        <f>ROUND(BI67,0)</f>
        <v>11970</v>
      </c>
      <c r="K792" s="273">
        <f>ROUND(BI68,0)</f>
        <v>0</v>
      </c>
      <c r="L792" s="273">
        <f>ROUND(BI69,0)</f>
        <v>-9</v>
      </c>
      <c r="M792" s="273">
        <f>ROUND(BI70,0)</f>
        <v>54542</v>
      </c>
      <c r="N792" s="273"/>
      <c r="O792" s="273"/>
      <c r="P792" s="273">
        <f>IF(BI76&gt;0,ROUND(BI76,0),0)</f>
        <v>484</v>
      </c>
      <c r="Q792" s="273">
        <f>IF(BI77&gt;0,ROUND(BI77,0),0)</f>
        <v>0</v>
      </c>
      <c r="R792" s="273">
        <f>IF(BI78&gt;0,ROUND(BI78,0),0)</f>
        <v>190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9" t="str">
        <f>RIGHT($C$83,3)&amp;"*"&amp;RIGHT($C$82,4)&amp;"*"&amp;BJ$55&amp;"*"&amp;"A"</f>
        <v>201*2021*8510*A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0</v>
      </c>
      <c r="H793" s="273">
        <f>ROUND(BJ65,0)</f>
        <v>0</v>
      </c>
      <c r="I793" s="273">
        <f>ROUND(BJ66,0)</f>
        <v>0</v>
      </c>
      <c r="J793" s="273">
        <f>ROUND(BJ67,0)</f>
        <v>0</v>
      </c>
      <c r="K793" s="273">
        <f>ROUND(BJ68,0)</f>
        <v>0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0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9" t="str">
        <f>RIGHT($C$83,3)&amp;"*"&amp;RIGHT($C$82,4)&amp;"*"&amp;BK$55&amp;"*"&amp;"A"</f>
        <v>201*2021*8530*A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0</v>
      </c>
      <c r="H794" s="273">
        <f>ROUND(BK65,0)</f>
        <v>0</v>
      </c>
      <c r="I794" s="273">
        <f>ROUND(BK66,0)</f>
        <v>7592249</v>
      </c>
      <c r="J794" s="273">
        <f>ROUND(BK67,0)</f>
        <v>0</v>
      </c>
      <c r="K794" s="273">
        <f>ROUND(BK68,0)</f>
        <v>0</v>
      </c>
      <c r="L794" s="273">
        <f>ROUND(BK69,0)</f>
        <v>123745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9" t="str">
        <f>RIGHT($C$83,3)&amp;"*"&amp;RIGHT($C$82,4)&amp;"*"&amp;BL$55&amp;"*"&amp;"A"</f>
        <v>201*2021*8560*A</v>
      </c>
      <c r="B795" s="273"/>
      <c r="C795" s="275">
        <f>ROUND(BL60,2)</f>
        <v>2</v>
      </c>
      <c r="D795" s="273">
        <f>ROUND(BL61,0)</f>
        <v>97386</v>
      </c>
      <c r="E795" s="273">
        <f>ROUND(BL62,0)</f>
        <v>22449</v>
      </c>
      <c r="F795" s="273">
        <f>ROUND(BL63,0)</f>
        <v>0</v>
      </c>
      <c r="G795" s="273">
        <f>ROUND(BL64,0)</f>
        <v>23198</v>
      </c>
      <c r="H795" s="273">
        <f>ROUND(BL65,0)</f>
        <v>199</v>
      </c>
      <c r="I795" s="273">
        <f>ROUND(BL66,0)</f>
        <v>5878508</v>
      </c>
      <c r="J795" s="273">
        <f>ROUND(BL67,0)</f>
        <v>1585</v>
      </c>
      <c r="K795" s="273">
        <f>ROUND(BL68,0)</f>
        <v>5258</v>
      </c>
      <c r="L795" s="273">
        <f>ROUND(BL69,0)</f>
        <v>88</v>
      </c>
      <c r="M795" s="273">
        <f>ROUND(BL70,0)</f>
        <v>0</v>
      </c>
      <c r="N795" s="273"/>
      <c r="O795" s="273"/>
      <c r="P795" s="273">
        <f>IF(BL76&gt;0,ROUND(BL76,0),0)</f>
        <v>0</v>
      </c>
      <c r="Q795" s="273">
        <f>IF(BL77&gt;0,ROUND(BL77,0),0)</f>
        <v>0</v>
      </c>
      <c r="R795" s="273">
        <f>IF(BL78&gt;0,ROUND(BL78,0),0)</f>
        <v>0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9" t="str">
        <f>RIGHT($C$83,3)&amp;"*"&amp;RIGHT($C$82,4)&amp;"*"&amp;BM$55&amp;"*"&amp;"A"</f>
        <v>201*2021*8590*A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9" t="str">
        <f>RIGHT($C$83,3)&amp;"*"&amp;RIGHT($C$82,4)&amp;"*"&amp;BN$55&amp;"*"&amp;"A"</f>
        <v>201*2021*8610*A</v>
      </c>
      <c r="B797" s="273"/>
      <c r="C797" s="275">
        <f>ROUND(BN60,2)</f>
        <v>5.44</v>
      </c>
      <c r="D797" s="273">
        <f>ROUND(BN61,0)</f>
        <v>694326</v>
      </c>
      <c r="E797" s="273">
        <f>ROUND(BN62,0)</f>
        <v>168231</v>
      </c>
      <c r="F797" s="273">
        <f>ROUND(BN63,0)</f>
        <v>0</v>
      </c>
      <c r="G797" s="273">
        <f>ROUND(BN64,0)</f>
        <v>108964</v>
      </c>
      <c r="H797" s="273">
        <f>ROUND(BN65,0)</f>
        <v>814</v>
      </c>
      <c r="I797" s="273">
        <f>ROUND(BN66,0)</f>
        <v>229733</v>
      </c>
      <c r="J797" s="273">
        <f>ROUND(BN67,0)</f>
        <v>595984</v>
      </c>
      <c r="K797" s="273">
        <f>ROUND(BN68,0)</f>
        <v>204706</v>
      </c>
      <c r="L797" s="273">
        <f>ROUND(BN69,0)</f>
        <v>296959</v>
      </c>
      <c r="M797" s="273">
        <f>ROUND(BN70,0)</f>
        <v>1000</v>
      </c>
      <c r="N797" s="273"/>
      <c r="O797" s="273"/>
      <c r="P797" s="273">
        <f>IF(BN76&gt;0,ROUND(BN76,0),0)</f>
        <v>24024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9" t="str">
        <f>RIGHT($C$83,3)&amp;"*"&amp;RIGHT($C$82,4)&amp;"*"&amp;BO$55&amp;"*"&amp;"A"</f>
        <v>201*2021*8620*A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9" t="str">
        <f>RIGHT($C$83,3)&amp;"*"&amp;RIGHT($C$82,4)&amp;"*"&amp;BP$55&amp;"*"&amp;"A"</f>
        <v>201*2021*8630*A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9" t="str">
        <f>RIGHT($C$83,3)&amp;"*"&amp;RIGHT($C$82,4)&amp;"*"&amp;BQ$55&amp;"*"&amp;"A"</f>
        <v>201*2021*8640*A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9" t="str">
        <f>RIGHT($C$83,3)&amp;"*"&amp;RIGHT($C$82,4)&amp;"*"&amp;BR$55&amp;"*"&amp;"A"</f>
        <v>201*2021*8650*A</v>
      </c>
      <c r="B801" s="273"/>
      <c r="C801" s="275">
        <f>ROUND(BR60,2)</f>
        <v>0</v>
      </c>
      <c r="D801" s="273">
        <f>ROUND(BR61,0)</f>
        <v>0</v>
      </c>
      <c r="E801" s="273">
        <f>ROUND(BR62,0)</f>
        <v>0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150638</v>
      </c>
      <c r="K801" s="273">
        <f>ROUND(BR68,0)</f>
        <v>0</v>
      </c>
      <c r="L801" s="273">
        <f>ROUND(BR69,0)</f>
        <v>0</v>
      </c>
      <c r="M801" s="273">
        <f>ROUND(BR70,0)</f>
        <v>0</v>
      </c>
      <c r="N801" s="273"/>
      <c r="O801" s="273"/>
      <c r="P801" s="273">
        <f>IF(BR76&gt;0,ROUND(BR76,0),0)</f>
        <v>6091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9" t="str">
        <f>RIGHT($C$83,3)&amp;"*"&amp;RIGHT($C$82,4)&amp;"*"&amp;BS$55&amp;"*"&amp;"A"</f>
        <v>201*2021*8660*A</v>
      </c>
      <c r="B802" s="273"/>
      <c r="C802" s="275">
        <f>ROUND(BS60,2)</f>
        <v>0</v>
      </c>
      <c r="D802" s="273">
        <f>ROUND(BS61,0)</f>
        <v>0</v>
      </c>
      <c r="E802" s="273">
        <f>ROUND(BS62,0)</f>
        <v>0</v>
      </c>
      <c r="F802" s="273">
        <f>ROUND(BS63,0)</f>
        <v>0</v>
      </c>
      <c r="G802" s="273">
        <f>ROUND(BS64,0)</f>
        <v>0</v>
      </c>
      <c r="H802" s="273">
        <f>ROUND(BS65,0)</f>
        <v>0</v>
      </c>
      <c r="I802" s="273">
        <f>ROUND(BS66,0)</f>
        <v>0</v>
      </c>
      <c r="J802" s="273">
        <f>ROUND(BS67,0)</f>
        <v>0</v>
      </c>
      <c r="K802" s="273">
        <f>ROUND(BS68,0)</f>
        <v>0</v>
      </c>
      <c r="L802" s="273">
        <f>ROUND(BS69,0)</f>
        <v>0</v>
      </c>
      <c r="M802" s="273">
        <f>ROUND(BS70,0)</f>
        <v>0</v>
      </c>
      <c r="N802" s="273"/>
      <c r="O802" s="273"/>
      <c r="P802" s="273">
        <f>IF(BS76&gt;0,ROUND(BS76,0),0)</f>
        <v>0</v>
      </c>
      <c r="Q802" s="273">
        <f>IF(BS77&gt;0,ROUND(BS77,0),0)</f>
        <v>0</v>
      </c>
      <c r="R802" s="273">
        <f>IF(BS78&gt;0,ROUND(BS78,0),0)</f>
        <v>0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9" t="str">
        <f>RIGHT($C$83,3)&amp;"*"&amp;RIGHT($C$82,4)&amp;"*"&amp;BT$55&amp;"*"&amp;"A"</f>
        <v>201*2021*8670*A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9" t="str">
        <f>RIGHT($C$83,3)&amp;"*"&amp;RIGHT($C$82,4)&amp;"*"&amp;BU$55&amp;"*"&amp;"A"</f>
        <v>201*2021*8680*A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9" t="str">
        <f>RIGHT($C$83,3)&amp;"*"&amp;RIGHT($C$82,4)&amp;"*"&amp;BV$55&amp;"*"&amp;"A"</f>
        <v>201*2021*8690*A</v>
      </c>
      <c r="B805" s="273"/>
      <c r="C805" s="275">
        <f>ROUND(BV60,2)</f>
        <v>0</v>
      </c>
      <c r="D805" s="273">
        <f>ROUND(BV61,0)</f>
        <v>0</v>
      </c>
      <c r="E805" s="273">
        <f>ROUND(BV62,0)</f>
        <v>0</v>
      </c>
      <c r="F805" s="273">
        <f>ROUND(BV63,0)</f>
        <v>0</v>
      </c>
      <c r="G805" s="273">
        <f>ROUND(BV64,0)</f>
        <v>0</v>
      </c>
      <c r="H805" s="273">
        <f>ROUND(BV65,0)</f>
        <v>0</v>
      </c>
      <c r="I805" s="273">
        <f>ROUND(BV66,0)</f>
        <v>2808415</v>
      </c>
      <c r="J805" s="273">
        <f>ROUND(BV67,0)</f>
        <v>63559</v>
      </c>
      <c r="K805" s="273">
        <f>ROUND(BV68,0)</f>
        <v>0</v>
      </c>
      <c r="L805" s="273">
        <f>ROUND(BV69,0)</f>
        <v>0</v>
      </c>
      <c r="M805" s="273">
        <f>ROUND(BV70,0)</f>
        <v>0</v>
      </c>
      <c r="N805" s="273"/>
      <c r="O805" s="273"/>
      <c r="P805" s="273">
        <f>IF(BV76&gt;0,ROUND(BV76,0),0)</f>
        <v>2570</v>
      </c>
      <c r="Q805" s="273">
        <f>IF(BV77&gt;0,ROUND(BV77,0),0)</f>
        <v>0</v>
      </c>
      <c r="R805" s="273">
        <f>IF(BV78&gt;0,ROUND(BV78,0),0)</f>
        <v>1007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9" t="str">
        <f>RIGHT($C$83,3)&amp;"*"&amp;RIGHT($C$82,4)&amp;"*"&amp;BW$55&amp;"*"&amp;"A"</f>
        <v>201*2021*8700*A</v>
      </c>
      <c r="B806" s="273"/>
      <c r="C806" s="275">
        <f>ROUND(BW60,2)</f>
        <v>0</v>
      </c>
      <c r="D806" s="273">
        <f>ROUND(BW61,0)</f>
        <v>0</v>
      </c>
      <c r="E806" s="273">
        <f>ROUND(BW62,0)</f>
        <v>0</v>
      </c>
      <c r="F806" s="273">
        <f>ROUND(BW63,0)</f>
        <v>0</v>
      </c>
      <c r="G806" s="273">
        <f>ROUND(BW64,0)</f>
        <v>0</v>
      </c>
      <c r="H806" s="273">
        <f>ROUND(BW65,0)</f>
        <v>0</v>
      </c>
      <c r="I806" s="273">
        <f>ROUND(BW66,0)</f>
        <v>32342</v>
      </c>
      <c r="J806" s="273">
        <f>ROUND(BW67,0)</f>
        <v>0</v>
      </c>
      <c r="K806" s="273">
        <f>ROUND(BW68,0)</f>
        <v>0</v>
      </c>
      <c r="L806" s="273">
        <f>ROUND(BW69,0)</f>
        <v>0</v>
      </c>
      <c r="M806" s="273">
        <f>ROUND(BW70,0)</f>
        <v>0</v>
      </c>
      <c r="N806" s="273"/>
      <c r="O806" s="273"/>
      <c r="P806" s="273">
        <f>IF(BW76&gt;0,ROUND(BW76,0),0)</f>
        <v>0</v>
      </c>
      <c r="Q806" s="273">
        <f>IF(BW77&gt;0,ROUND(BW77,0),0)</f>
        <v>0</v>
      </c>
      <c r="R806" s="273">
        <f>IF(BW78&gt;0,ROUND(BW78,0),0)</f>
        <v>0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9" t="str">
        <f>RIGHT($C$83,3)&amp;"*"&amp;RIGHT($C$82,4)&amp;"*"&amp;BX$55&amp;"*"&amp;"A"</f>
        <v>201*2021*8710*A</v>
      </c>
      <c r="B807" s="273"/>
      <c r="C807" s="275">
        <f>ROUND(BX60,2)</f>
        <v>0</v>
      </c>
      <c r="D807" s="273">
        <f>ROUND(BX61,0)</f>
        <v>0</v>
      </c>
      <c r="E807" s="273">
        <f>ROUND(BX62,0)</f>
        <v>0</v>
      </c>
      <c r="F807" s="273">
        <f>ROUND(BX63,0)</f>
        <v>0</v>
      </c>
      <c r="G807" s="273">
        <f>ROUND(BX64,0)</f>
        <v>0</v>
      </c>
      <c r="H807" s="273">
        <f>ROUND(BX65,0)</f>
        <v>0</v>
      </c>
      <c r="I807" s="273">
        <f>ROUND(BX66,0)</f>
        <v>2482748</v>
      </c>
      <c r="J807" s="273">
        <f>ROUND(BX67,0)</f>
        <v>0</v>
      </c>
      <c r="K807" s="273">
        <f>ROUND(BX68,0)</f>
        <v>0</v>
      </c>
      <c r="L807" s="273">
        <f>ROUND(BX69,0)</f>
        <v>0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9" t="str">
        <f>RIGHT($C$83,3)&amp;"*"&amp;RIGHT($C$82,4)&amp;"*"&amp;BY$55&amp;"*"&amp;"A"</f>
        <v>201*2021*8720*A</v>
      </c>
      <c r="B808" s="273"/>
      <c r="C808" s="275">
        <f>ROUND(BY60,2)</f>
        <v>22.3</v>
      </c>
      <c r="D808" s="273">
        <f>ROUND(BY61,0)</f>
        <v>2065496</v>
      </c>
      <c r="E808" s="273">
        <f>ROUND(BY62,0)</f>
        <v>484315</v>
      </c>
      <c r="F808" s="273">
        <f>ROUND(BY63,0)</f>
        <v>0</v>
      </c>
      <c r="G808" s="273">
        <f>ROUND(BY64,0)</f>
        <v>46772</v>
      </c>
      <c r="H808" s="273">
        <f>ROUND(BY65,0)</f>
        <v>1319</v>
      </c>
      <c r="I808" s="273">
        <f>ROUND(BY66,0)</f>
        <v>111428</v>
      </c>
      <c r="J808" s="273">
        <f>ROUND(BY67,0)</f>
        <v>67613</v>
      </c>
      <c r="K808" s="273">
        <f>ROUND(BY68,0)</f>
        <v>13085</v>
      </c>
      <c r="L808" s="273">
        <f>ROUND(BY69,0)</f>
        <v>63686</v>
      </c>
      <c r="M808" s="273">
        <f>ROUND(BY70,0)</f>
        <v>0</v>
      </c>
      <c r="N808" s="273"/>
      <c r="O808" s="273"/>
      <c r="P808" s="273">
        <f>IF(BY76&gt;0,ROUND(BY76,0),0)</f>
        <v>1482</v>
      </c>
      <c r="Q808" s="273">
        <f>IF(BY77&gt;0,ROUND(BY77,0),0)</f>
        <v>0</v>
      </c>
      <c r="R808" s="273">
        <f>IF(BY78&gt;0,ROUND(BY78,0),0)</f>
        <v>581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9" t="str">
        <f>RIGHT($C$83,3)&amp;"*"&amp;RIGHT($C$82,4)&amp;"*"&amp;BZ$55&amp;"*"&amp;"A"</f>
        <v>201*2021*8730*A</v>
      </c>
      <c r="B809" s="273"/>
      <c r="C809" s="275">
        <f>ROUND(BZ60,2)</f>
        <v>2.12</v>
      </c>
      <c r="D809" s="273">
        <f>ROUND(BZ61,0)</f>
        <v>143439</v>
      </c>
      <c r="E809" s="273">
        <f>ROUND(BZ62,0)</f>
        <v>33064</v>
      </c>
      <c r="F809" s="273">
        <f>ROUND(BZ63,0)</f>
        <v>0</v>
      </c>
      <c r="G809" s="273">
        <f>ROUND(BZ64,0)</f>
        <v>401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136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9" t="str">
        <f>RIGHT($C$83,3)&amp;"*"&amp;RIGHT($C$82,4)&amp;"*"&amp;CA$55&amp;"*"&amp;"A"</f>
        <v>201*2021*8740*A</v>
      </c>
      <c r="B810" s="273"/>
      <c r="C810" s="275">
        <f>ROUND(CA60,2)</f>
        <v>6.49</v>
      </c>
      <c r="D810" s="273">
        <f>ROUND(CA61,0)</f>
        <v>797125</v>
      </c>
      <c r="E810" s="273">
        <f>ROUND(CA62,0)</f>
        <v>184070</v>
      </c>
      <c r="F810" s="273">
        <f>ROUND(CA63,0)</f>
        <v>0</v>
      </c>
      <c r="G810" s="273">
        <f>ROUND(CA64,0)</f>
        <v>572</v>
      </c>
      <c r="H810" s="273">
        <f>ROUND(CA65,0)</f>
        <v>0</v>
      </c>
      <c r="I810" s="273">
        <f>ROUND(CA66,0)</f>
        <v>0</v>
      </c>
      <c r="J810" s="273">
        <f>ROUND(CA67,0)</f>
        <v>0</v>
      </c>
      <c r="K810" s="273">
        <f>ROUND(CA68,0)</f>
        <v>0</v>
      </c>
      <c r="L810" s="273">
        <f>ROUND(CA69,0)</f>
        <v>436</v>
      </c>
      <c r="M810" s="273">
        <f>ROUND(CA70,0)</f>
        <v>0</v>
      </c>
      <c r="N810" s="273"/>
      <c r="O810" s="273"/>
      <c r="P810" s="273">
        <f>IF(CA76&gt;0,ROUND(CA76,0),0)</f>
        <v>0</v>
      </c>
      <c r="Q810" s="273">
        <f>IF(CA77&gt;0,ROUND(CA77,0),0)</f>
        <v>0</v>
      </c>
      <c r="R810" s="273">
        <f>IF(CA78&gt;0,ROUND(CA78,0),0)</f>
        <v>0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9" t="str">
        <f>RIGHT($C$83,3)&amp;"*"&amp;RIGHT($C$82,4)&amp;"*"&amp;CB$55&amp;"*"&amp;"A"</f>
        <v>201*2021*8770*A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51784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9" t="str">
        <f>RIGHT($C$83,3)&amp;"*"&amp;RIGHT($C$82,4)&amp;"*"&amp;CC$55&amp;"*"&amp;"A"</f>
        <v>201*2021*8790*A</v>
      </c>
      <c r="B812" s="273"/>
      <c r="C812" s="275">
        <f>ROUND(CC60,2)</f>
        <v>0.14000000000000001</v>
      </c>
      <c r="D812" s="273">
        <f>ROUND(CC61,0)</f>
        <v>1392687</v>
      </c>
      <c r="E812" s="273">
        <f>ROUND(CC62,0)</f>
        <v>321032</v>
      </c>
      <c r="F812" s="273">
        <f>ROUND(CC63,0)</f>
        <v>4804180</v>
      </c>
      <c r="G812" s="273">
        <f>ROUND(CC64,0)</f>
        <v>-144210</v>
      </c>
      <c r="H812" s="273">
        <f>ROUND(CC65,0)</f>
        <v>0</v>
      </c>
      <c r="I812" s="273">
        <f>ROUND(CC66,0)</f>
        <v>29628608</v>
      </c>
      <c r="J812" s="273">
        <f>ROUND(CC67,0)</f>
        <v>1319376</v>
      </c>
      <c r="K812" s="273">
        <f>ROUND(CC68,0)</f>
        <v>414589</v>
      </c>
      <c r="L812" s="273">
        <f>ROUND(CC69,0)</f>
        <v>-212764</v>
      </c>
      <c r="M812" s="273">
        <f>ROUND(CC70,0)</f>
        <v>0</v>
      </c>
      <c r="N812" s="273"/>
      <c r="O812" s="273"/>
      <c r="P812" s="273">
        <f>IF(CC76&gt;0,ROUND(CC76,0),0)</f>
        <v>0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9" t="str">
        <f>RIGHT($C$83,3)&amp;"*"&amp;RIGHT($C$82,4)&amp;"*"&amp;"9000"&amp;"*"&amp;"A"</f>
        <v>201*2021*9000*A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11939694</v>
      </c>
      <c r="V813" s="274">
        <f>ROUND(CD70,0)</f>
        <v>10246405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f t="shared" ref="C815:K815" si="22">SUM(C734:C813)</f>
        <v>1243.6600000000003</v>
      </c>
      <c r="D815" s="274">
        <f t="shared" si="22"/>
        <v>128352909</v>
      </c>
      <c r="E815" s="274">
        <f t="shared" si="22"/>
        <v>29617482</v>
      </c>
      <c r="F815" s="274">
        <f t="shared" si="22"/>
        <v>13097746</v>
      </c>
      <c r="G815" s="274">
        <f t="shared" si="22"/>
        <v>39524176</v>
      </c>
      <c r="H815" s="274">
        <f t="shared" si="22"/>
        <v>1499738</v>
      </c>
      <c r="I815" s="274">
        <f t="shared" si="22"/>
        <v>73435102</v>
      </c>
      <c r="J815" s="274">
        <f t="shared" si="22"/>
        <v>15919294</v>
      </c>
      <c r="K815" s="274">
        <f t="shared" si="22"/>
        <v>8216035</v>
      </c>
      <c r="L815" s="274">
        <f>SUM(L734:L813)+SUM(U734:U813)</f>
        <v>14556483</v>
      </c>
      <c r="M815" s="274">
        <f>SUM(M734:M813)+SUM(V734:V813)</f>
        <v>15481339</v>
      </c>
      <c r="N815" s="274">
        <f t="shared" ref="N815:Y815" si="23">SUM(N734:N813)</f>
        <v>1589155827</v>
      </c>
      <c r="O815" s="274">
        <f t="shared" si="23"/>
        <v>643338683</v>
      </c>
      <c r="P815" s="274">
        <f t="shared" si="23"/>
        <v>264143</v>
      </c>
      <c r="Q815" s="274">
        <f t="shared" si="23"/>
        <v>131339</v>
      </c>
      <c r="R815" s="274">
        <f t="shared" si="23"/>
        <v>65584</v>
      </c>
      <c r="S815" s="274">
        <f t="shared" si="23"/>
        <v>1077068</v>
      </c>
      <c r="T815" s="278">
        <f t="shared" si="23"/>
        <v>380.10999999999996</v>
      </c>
      <c r="U815" s="274">
        <f t="shared" si="23"/>
        <v>11939694</v>
      </c>
      <c r="V815" s="274">
        <f t="shared" si="23"/>
        <v>10246405</v>
      </c>
      <c r="W815" s="274">
        <f t="shared" si="23"/>
        <v>0</v>
      </c>
      <c r="X815" s="274">
        <f t="shared" si="23"/>
        <v>0</v>
      </c>
      <c r="Y815" s="274">
        <f t="shared" si="23"/>
        <v>79837060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f>CE60</f>
        <v>1243.6716875</v>
      </c>
      <c r="D816" s="274">
        <f>CE61</f>
        <v>128352908.01999998</v>
      </c>
      <c r="E816" s="274">
        <f>CE62</f>
        <v>29617482</v>
      </c>
      <c r="F816" s="274">
        <f>CE63</f>
        <v>13097744.379999999</v>
      </c>
      <c r="G816" s="274">
        <f>CE64</f>
        <v>39524174.370000012</v>
      </c>
      <c r="H816" s="277">
        <f>CE65</f>
        <v>1499740.3299999998</v>
      </c>
      <c r="I816" s="277">
        <f>CE66</f>
        <v>73435102.36999999</v>
      </c>
      <c r="J816" s="277">
        <f>CE67</f>
        <v>15919294</v>
      </c>
      <c r="K816" s="277">
        <f>CE68</f>
        <v>8216033.8299999982</v>
      </c>
      <c r="L816" s="277">
        <f>CE69</f>
        <v>14556485.150000002</v>
      </c>
      <c r="M816" s="277">
        <f>CE70</f>
        <v>15481338.289999999</v>
      </c>
      <c r="N816" s="274">
        <f>CE75</f>
        <v>1589155826.77</v>
      </c>
      <c r="O816" s="274">
        <f>CE73</f>
        <v>643338683.58000004</v>
      </c>
      <c r="P816" s="274">
        <f>CE76</f>
        <v>264142.72666666668</v>
      </c>
      <c r="Q816" s="274">
        <f>CE77</f>
        <v>131339</v>
      </c>
      <c r="R816" s="274">
        <f>CE78</f>
        <v>65583.800000000017</v>
      </c>
      <c r="S816" s="274">
        <f>CE79</f>
        <v>1077067.0700000003</v>
      </c>
      <c r="T816" s="278">
        <f>CE80</f>
        <v>380.11526923076917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79837058.234908715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128352908.02</v>
      </c>
      <c r="E817" s="180">
        <f>C379</f>
        <v>29617479.16</v>
      </c>
      <c r="F817" s="180">
        <f>C380</f>
        <v>13097744.380000001</v>
      </c>
      <c r="G817" s="237">
        <f>C381</f>
        <v>39524174.369999997</v>
      </c>
      <c r="H817" s="237">
        <f>C382</f>
        <v>1499740.33</v>
      </c>
      <c r="I817" s="237">
        <f>C383</f>
        <v>73435102.370000005</v>
      </c>
      <c r="J817" s="237">
        <f>C384</f>
        <v>15919294.34</v>
      </c>
      <c r="K817" s="237">
        <f>C385</f>
        <v>8216033.8300000001</v>
      </c>
      <c r="L817" s="237">
        <f>C386+C387+C388+C389</f>
        <v>14556485.15</v>
      </c>
      <c r="M817" s="237">
        <f>C370</f>
        <v>15481338.290000001</v>
      </c>
      <c r="N817" s="180">
        <f>D361</f>
        <v>1589155826.77</v>
      </c>
      <c r="O817" s="180">
        <f>C359</f>
        <v>643338683.58000004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fitToHeight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1" transitionEvaluation="1" transitionEntry="1" codeName="Sheet10">
    <pageSetUpPr autoPageBreaks="0" fitToPage="1"/>
  </sheetPr>
  <dimension ref="A1:CI817"/>
  <sheetViews>
    <sheetView showGridLines="0" topLeftCell="A31" zoomScale="75" workbookViewId="0">
      <selection activeCell="B48" sqref="B48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1257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180" t="s">
        <v>1288</v>
      </c>
      <c r="C16" s="233"/>
      <c r="F16" s="279" t="s">
        <v>1289</v>
      </c>
    </row>
    <row r="17" spans="1:6" ht="12.75" customHeight="1" x14ac:dyDescent="0.35">
      <c r="A17" s="180" t="s">
        <v>1290</v>
      </c>
      <c r="C17" s="279" t="s">
        <v>1289</v>
      </c>
    </row>
    <row r="18" spans="1:6" ht="12.75" customHeight="1" x14ac:dyDescent="0.35">
      <c r="A18" s="225"/>
      <c r="C18" s="233"/>
    </row>
    <row r="19" spans="1:6" ht="12.75" customHeight="1" x14ac:dyDescent="0.35">
      <c r="C19" s="233"/>
    </row>
    <row r="20" spans="1:6" ht="12.75" customHeight="1" x14ac:dyDescent="0.35">
      <c r="A20" s="270" t="s">
        <v>1233</v>
      </c>
      <c r="B20" s="270"/>
      <c r="C20" s="280"/>
      <c r="D20" s="270"/>
      <c r="E20" s="270"/>
      <c r="F20" s="270"/>
    </row>
    <row r="21" spans="1:6" ht="22.5" customHeight="1" x14ac:dyDescent="0.35">
      <c r="A21" s="199"/>
      <c r="C21" s="233"/>
    </row>
    <row r="22" spans="1:6" ht="12.65" customHeight="1" x14ac:dyDescent="0.35">
      <c r="A22" s="234" t="s">
        <v>1253</v>
      </c>
      <c r="B22" s="235"/>
      <c r="C22" s="236"/>
      <c r="D22" s="234"/>
      <c r="E22" s="234"/>
    </row>
    <row r="23" spans="1:6" ht="12.65" customHeight="1" x14ac:dyDescent="0.35">
      <c r="B23" s="199"/>
      <c r="C23" s="233"/>
    </row>
    <row r="24" spans="1:6" ht="12.65" customHeight="1" x14ac:dyDescent="0.35">
      <c r="A24" s="237" t="s">
        <v>3</v>
      </c>
      <c r="C24" s="233"/>
    </row>
    <row r="25" spans="1:6" ht="12.65" customHeight="1" x14ac:dyDescent="0.35">
      <c r="A25" s="198" t="s">
        <v>1234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1235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1236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1237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1073457.1100000001</v>
      </c>
      <c r="D47" s="184"/>
      <c r="E47" s="184">
        <v>4902207.54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1370100.28</v>
      </c>
      <c r="P47" s="184">
        <v>2202173.4300000002</v>
      </c>
      <c r="Q47" s="184">
        <v>682055.57</v>
      </c>
      <c r="R47" s="184"/>
      <c r="S47" s="184">
        <v>294984.71000000002</v>
      </c>
      <c r="T47" s="184">
        <v>71975.789999999994</v>
      </c>
      <c r="U47" s="184">
        <v>557127.01</v>
      </c>
      <c r="V47" s="184">
        <v>131857.32999999999</v>
      </c>
      <c r="W47" s="184">
        <v>100789.75999999999</v>
      </c>
      <c r="X47" s="184">
        <v>204141.84</v>
      </c>
      <c r="Y47" s="184">
        <v>767057.48</v>
      </c>
      <c r="Z47" s="184">
        <v>143108.53</v>
      </c>
      <c r="AA47" s="184">
        <v>79951.520000000004</v>
      </c>
      <c r="AB47" s="184">
        <v>627210</v>
      </c>
      <c r="AC47" s="184">
        <v>302962.40000000002</v>
      </c>
      <c r="AD47" s="184"/>
      <c r="AE47" s="184">
        <v>469792.45</v>
      </c>
      <c r="AF47" s="184"/>
      <c r="AG47" s="184">
        <v>1470794.42</v>
      </c>
      <c r="AH47" s="184"/>
      <c r="AI47" s="184"/>
      <c r="AJ47" s="184">
        <v>8349795.3799999999</v>
      </c>
      <c r="AK47" s="184">
        <v>73512.94</v>
      </c>
      <c r="AL47" s="184">
        <v>29537.79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453636.56</v>
      </c>
      <c r="AW47" s="184"/>
      <c r="AX47" s="184"/>
      <c r="AY47" s="184">
        <v>703332.62</v>
      </c>
      <c r="AZ47" s="184"/>
      <c r="BA47" s="184">
        <v>18724.900000000001</v>
      </c>
      <c r="BB47" s="184"/>
      <c r="BC47" s="184">
        <v>125422.05</v>
      </c>
      <c r="BD47" s="184"/>
      <c r="BE47" s="184">
        <v>139566.74</v>
      </c>
      <c r="BF47" s="184">
        <v>626150.66</v>
      </c>
      <c r="BG47" s="184"/>
      <c r="BH47" s="184"/>
      <c r="BI47" s="184"/>
      <c r="BJ47" s="184"/>
      <c r="BK47" s="184"/>
      <c r="BL47" s="184">
        <v>27182.76</v>
      </c>
      <c r="BM47" s="184"/>
      <c r="BN47" s="184">
        <v>155571.28</v>
      </c>
      <c r="BO47" s="184"/>
      <c r="BP47" s="184"/>
      <c r="BQ47" s="184"/>
      <c r="BR47" s="184">
        <v>480.1</v>
      </c>
      <c r="BS47" s="184"/>
      <c r="BT47" s="184"/>
      <c r="BU47" s="184"/>
      <c r="BV47" s="184"/>
      <c r="BW47" s="184"/>
      <c r="BX47" s="184"/>
      <c r="BY47" s="184">
        <v>627290.24</v>
      </c>
      <c r="BZ47" s="184">
        <v>36696.97</v>
      </c>
      <c r="CA47" s="184">
        <v>151272.82999999999</v>
      </c>
      <c r="CB47" s="184"/>
      <c r="CC47" s="184">
        <v>2283.39</v>
      </c>
      <c r="CD47" s="195"/>
      <c r="CE47" s="195">
        <v>26972204.379999999</v>
      </c>
    </row>
    <row r="48" spans="1:83" ht="12.65" customHeight="1" x14ac:dyDescent="0.35">
      <c r="A48" s="175" t="s">
        <v>205</v>
      </c>
      <c r="B48" s="183"/>
      <c r="C48" s="242">
        <v>0</v>
      </c>
      <c r="D48" s="242">
        <v>0</v>
      </c>
      <c r="E48" s="195">
        <v>0</v>
      </c>
      <c r="F48" s="195">
        <v>0</v>
      </c>
      <c r="G48" s="195">
        <v>0</v>
      </c>
      <c r="H48" s="195">
        <v>0</v>
      </c>
      <c r="I48" s="195">
        <v>0</v>
      </c>
      <c r="J48" s="195">
        <v>0</v>
      </c>
      <c r="K48" s="195">
        <v>0</v>
      </c>
      <c r="L48" s="195">
        <v>0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v>0</v>
      </c>
      <c r="S48" s="195">
        <v>0</v>
      </c>
      <c r="T48" s="195">
        <v>0</v>
      </c>
      <c r="U48" s="195">
        <v>0</v>
      </c>
      <c r="V48" s="195">
        <v>0</v>
      </c>
      <c r="W48" s="195">
        <v>0</v>
      </c>
      <c r="X48" s="195">
        <v>0</v>
      </c>
      <c r="Y48" s="195">
        <v>0</v>
      </c>
      <c r="Z48" s="195">
        <v>0</v>
      </c>
      <c r="AA48" s="195">
        <v>0</v>
      </c>
      <c r="AB48" s="195">
        <v>0</v>
      </c>
      <c r="AC48" s="195">
        <v>0</v>
      </c>
      <c r="AD48" s="195">
        <v>0</v>
      </c>
      <c r="AE48" s="195">
        <v>0</v>
      </c>
      <c r="AF48" s="195">
        <v>0</v>
      </c>
      <c r="AG48" s="195">
        <v>0</v>
      </c>
      <c r="AH48" s="195">
        <v>0</v>
      </c>
      <c r="AI48" s="195">
        <v>0</v>
      </c>
      <c r="AJ48" s="195">
        <v>0</v>
      </c>
      <c r="AK48" s="195">
        <v>0</v>
      </c>
      <c r="AL48" s="195">
        <v>0</v>
      </c>
      <c r="AM48" s="195">
        <v>0</v>
      </c>
      <c r="AN48" s="195">
        <v>0</v>
      </c>
      <c r="AO48" s="195">
        <v>0</v>
      </c>
      <c r="AP48" s="195">
        <v>0</v>
      </c>
      <c r="AQ48" s="195">
        <v>0</v>
      </c>
      <c r="AR48" s="195">
        <v>0</v>
      </c>
      <c r="AS48" s="195">
        <v>0</v>
      </c>
      <c r="AT48" s="195">
        <v>0</v>
      </c>
      <c r="AU48" s="195">
        <v>0</v>
      </c>
      <c r="AV48" s="195">
        <v>0</v>
      </c>
      <c r="AW48" s="195">
        <v>0</v>
      </c>
      <c r="AX48" s="195">
        <v>0</v>
      </c>
      <c r="AY48" s="195">
        <v>0</v>
      </c>
      <c r="AZ48" s="195">
        <v>0</v>
      </c>
      <c r="BA48" s="195">
        <v>0</v>
      </c>
      <c r="BB48" s="195">
        <v>0</v>
      </c>
      <c r="BC48" s="195">
        <v>0</v>
      </c>
      <c r="BD48" s="195">
        <v>0</v>
      </c>
      <c r="BE48" s="195">
        <v>0</v>
      </c>
      <c r="BF48" s="195">
        <v>0</v>
      </c>
      <c r="BG48" s="195">
        <v>0</v>
      </c>
      <c r="BH48" s="195">
        <v>0</v>
      </c>
      <c r="BI48" s="195">
        <v>0</v>
      </c>
      <c r="BJ48" s="195">
        <v>0</v>
      </c>
      <c r="BK48" s="195">
        <v>0</v>
      </c>
      <c r="BL48" s="195">
        <v>0</v>
      </c>
      <c r="BM48" s="195">
        <v>0</v>
      </c>
      <c r="BN48" s="195">
        <v>0</v>
      </c>
      <c r="BO48" s="195">
        <v>0</v>
      </c>
      <c r="BP48" s="195">
        <v>0</v>
      </c>
      <c r="BQ48" s="195">
        <v>0</v>
      </c>
      <c r="BR48" s="195">
        <v>0</v>
      </c>
      <c r="BS48" s="195">
        <v>0</v>
      </c>
      <c r="BT48" s="195">
        <v>0</v>
      </c>
      <c r="BU48" s="195">
        <v>0</v>
      </c>
      <c r="BV48" s="195">
        <v>0</v>
      </c>
      <c r="BW48" s="195">
        <v>0</v>
      </c>
      <c r="BX48" s="195">
        <v>0</v>
      </c>
      <c r="BY48" s="195">
        <v>0</v>
      </c>
      <c r="BZ48" s="195">
        <v>0</v>
      </c>
      <c r="CA48" s="195">
        <v>0</v>
      </c>
      <c r="CB48" s="195">
        <v>0</v>
      </c>
      <c r="CC48" s="195">
        <v>0</v>
      </c>
      <c r="CD48" s="195"/>
      <c r="CE48" s="195">
        <v>0</v>
      </c>
    </row>
    <row r="49" spans="1:84" ht="12.65" customHeight="1" x14ac:dyDescent="0.35">
      <c r="A49" s="175" t="s">
        <v>206</v>
      </c>
      <c r="B49" s="195"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9530539.5899999999</v>
      </c>
      <c r="C51" s="184">
        <v>180844.82</v>
      </c>
      <c r="D51" s="184"/>
      <c r="E51" s="184">
        <v>93738.18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>
        <v>157161.87</v>
      </c>
      <c r="P51" s="184">
        <v>3983489.35</v>
      </c>
      <c r="Q51" s="184">
        <v>588.82000000000005</v>
      </c>
      <c r="R51" s="184"/>
      <c r="S51" s="184"/>
      <c r="T51" s="184">
        <v>7650.29</v>
      </c>
      <c r="U51" s="184">
        <v>59634.21</v>
      </c>
      <c r="V51" s="184">
        <v>79832.42</v>
      </c>
      <c r="W51" s="184"/>
      <c r="X51" s="184">
        <v>147400.94</v>
      </c>
      <c r="Y51" s="184">
        <v>418106.19</v>
      </c>
      <c r="Z51" s="184">
        <v>657055.35</v>
      </c>
      <c r="AA51" s="184">
        <v>3077.18</v>
      </c>
      <c r="AB51" s="184">
        <v>200785.99</v>
      </c>
      <c r="AC51" s="184">
        <v>12533.48</v>
      </c>
      <c r="AD51" s="184"/>
      <c r="AE51" s="184">
        <v>60976.800000000003</v>
      </c>
      <c r="AF51" s="184"/>
      <c r="AG51" s="184">
        <v>65066.9</v>
      </c>
      <c r="AH51" s="184"/>
      <c r="AI51" s="184"/>
      <c r="AJ51" s="184">
        <v>2058736.14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44012.37</v>
      </c>
      <c r="AZ51" s="184"/>
      <c r="BA51" s="184"/>
      <c r="BB51" s="184"/>
      <c r="BC51" s="184"/>
      <c r="BD51" s="184"/>
      <c r="BE51" s="184">
        <v>218157.06</v>
      </c>
      <c r="BF51" s="184">
        <v>492.86</v>
      </c>
      <c r="BG51" s="184"/>
      <c r="BH51" s="184"/>
      <c r="BI51" s="184"/>
      <c r="BJ51" s="184"/>
      <c r="BK51" s="184"/>
      <c r="BL51" s="184">
        <v>983.33</v>
      </c>
      <c r="BM51" s="184"/>
      <c r="BN51" s="184">
        <v>150.47999999999999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33091.01</v>
      </c>
      <c r="BZ51" s="184"/>
      <c r="CA51" s="184"/>
      <c r="CB51" s="184"/>
      <c r="CC51" s="184">
        <v>1046973.55</v>
      </c>
      <c r="CD51" s="195"/>
      <c r="CE51" s="195">
        <v>9530539.5900000017</v>
      </c>
    </row>
    <row r="52" spans="1:84" ht="12.65" customHeight="1" x14ac:dyDescent="0.35">
      <c r="A52" s="171" t="s">
        <v>208</v>
      </c>
      <c r="B52" s="184">
        <v>4075050.81</v>
      </c>
      <c r="C52" s="195">
        <v>174642</v>
      </c>
      <c r="D52" s="195">
        <v>0</v>
      </c>
      <c r="E52" s="195">
        <v>768702</v>
      </c>
      <c r="F52" s="195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195">
        <v>0</v>
      </c>
      <c r="O52" s="195">
        <v>66858</v>
      </c>
      <c r="P52" s="195">
        <v>370438</v>
      </c>
      <c r="Q52" s="195">
        <v>19457</v>
      </c>
      <c r="R52" s="195">
        <v>0</v>
      </c>
      <c r="S52" s="195">
        <v>87572</v>
      </c>
      <c r="T52" s="195">
        <v>0</v>
      </c>
      <c r="U52" s="195">
        <v>105473</v>
      </c>
      <c r="V52" s="195">
        <v>0</v>
      </c>
      <c r="W52" s="195">
        <v>0</v>
      </c>
      <c r="X52" s="195">
        <v>12369</v>
      </c>
      <c r="Y52" s="195">
        <v>386594</v>
      </c>
      <c r="Z52" s="195">
        <v>0</v>
      </c>
      <c r="AA52" s="195">
        <v>12385</v>
      </c>
      <c r="AB52" s="195">
        <v>130525</v>
      </c>
      <c r="AC52" s="195">
        <v>18624</v>
      </c>
      <c r="AD52" s="195">
        <v>0</v>
      </c>
      <c r="AE52" s="195">
        <v>154920</v>
      </c>
      <c r="AF52" s="195">
        <v>0</v>
      </c>
      <c r="AG52" s="195">
        <v>159790</v>
      </c>
      <c r="AH52" s="195">
        <v>0</v>
      </c>
      <c r="AI52" s="195">
        <v>0</v>
      </c>
      <c r="AJ52" s="195">
        <v>0</v>
      </c>
      <c r="AK52" s="195">
        <v>51833</v>
      </c>
      <c r="AL52" s="195">
        <v>10844</v>
      </c>
      <c r="AM52" s="195">
        <v>0</v>
      </c>
      <c r="AN52" s="195">
        <v>0</v>
      </c>
      <c r="AO52" s="195">
        <v>0</v>
      </c>
      <c r="AP52" s="195">
        <v>0</v>
      </c>
      <c r="AQ52" s="195">
        <v>0</v>
      </c>
      <c r="AR52" s="195">
        <v>0</v>
      </c>
      <c r="AS52" s="195">
        <v>0</v>
      </c>
      <c r="AT52" s="195">
        <v>0</v>
      </c>
      <c r="AU52" s="195">
        <v>0</v>
      </c>
      <c r="AV52" s="195">
        <v>12620</v>
      </c>
      <c r="AW52" s="195">
        <v>0</v>
      </c>
      <c r="AX52" s="195">
        <v>0</v>
      </c>
      <c r="AY52" s="195">
        <v>0</v>
      </c>
      <c r="AZ52" s="195">
        <v>89710</v>
      </c>
      <c r="BA52" s="195">
        <v>33932</v>
      </c>
      <c r="BB52" s="195">
        <v>0</v>
      </c>
      <c r="BC52" s="195">
        <v>0</v>
      </c>
      <c r="BD52" s="195">
        <v>0</v>
      </c>
      <c r="BE52" s="195">
        <v>949072</v>
      </c>
      <c r="BF52" s="195">
        <v>9823</v>
      </c>
      <c r="BG52" s="195">
        <v>0</v>
      </c>
      <c r="BH52" s="195">
        <v>0</v>
      </c>
      <c r="BI52" s="195">
        <v>7607</v>
      </c>
      <c r="BJ52" s="195">
        <v>0</v>
      </c>
      <c r="BK52" s="195">
        <v>0</v>
      </c>
      <c r="BL52" s="195">
        <v>0</v>
      </c>
      <c r="BM52" s="195">
        <v>0</v>
      </c>
      <c r="BN52" s="195">
        <v>377573</v>
      </c>
      <c r="BO52" s="195">
        <v>0</v>
      </c>
      <c r="BP52" s="195">
        <v>0</v>
      </c>
      <c r="BQ52" s="195">
        <v>0</v>
      </c>
      <c r="BR52" s="195">
        <v>0</v>
      </c>
      <c r="BS52" s="195">
        <v>0</v>
      </c>
      <c r="BT52" s="195">
        <v>0</v>
      </c>
      <c r="BU52" s="195">
        <v>0</v>
      </c>
      <c r="BV52" s="195">
        <v>40391</v>
      </c>
      <c r="BW52" s="195">
        <v>0</v>
      </c>
      <c r="BX52" s="195">
        <v>0</v>
      </c>
      <c r="BY52" s="195">
        <v>23292</v>
      </c>
      <c r="BZ52" s="195">
        <v>0</v>
      </c>
      <c r="CA52" s="195">
        <v>0</v>
      </c>
      <c r="CB52" s="195">
        <v>0</v>
      </c>
      <c r="CC52" s="195">
        <v>0</v>
      </c>
      <c r="CD52" s="195"/>
      <c r="CE52" s="195">
        <v>4075046</v>
      </c>
    </row>
    <row r="53" spans="1:84" ht="12.65" customHeight="1" x14ac:dyDescent="0.35">
      <c r="A53" s="175" t="s">
        <v>206</v>
      </c>
      <c r="B53" s="195">
        <v>13605590.4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>
        <v>4166</v>
      </c>
      <c r="D59" s="184"/>
      <c r="E59" s="184">
        <v>25754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5191</v>
      </c>
      <c r="P59" s="185">
        <v>595187</v>
      </c>
      <c r="Q59" s="185">
        <v>17580</v>
      </c>
      <c r="R59" s="185"/>
      <c r="S59" s="245"/>
      <c r="T59" s="245"/>
      <c r="U59" s="222">
        <v>462930</v>
      </c>
      <c r="V59" s="185"/>
      <c r="W59" s="185"/>
      <c r="X59" s="185">
        <v>20862</v>
      </c>
      <c r="Y59" s="185">
        <v>159643</v>
      </c>
      <c r="Z59" s="185"/>
      <c r="AA59" s="185">
        <v>1610</v>
      </c>
      <c r="AB59" s="245"/>
      <c r="AC59" s="185">
        <v>38416</v>
      </c>
      <c r="AD59" s="185"/>
      <c r="AE59" s="185">
        <v>74518</v>
      </c>
      <c r="AF59" s="185"/>
      <c r="AG59" s="185">
        <v>46516</v>
      </c>
      <c r="AH59" s="185"/>
      <c r="AI59" s="185"/>
      <c r="AJ59" s="185">
        <v>284074.76</v>
      </c>
      <c r="AK59" s="185">
        <v>11189</v>
      </c>
      <c r="AL59" s="185">
        <v>2188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112544</v>
      </c>
      <c r="AZ59" s="185">
        <v>175864</v>
      </c>
      <c r="BA59" s="245"/>
      <c r="BB59" s="245"/>
      <c r="BC59" s="245"/>
      <c r="BD59" s="245"/>
      <c r="BE59" s="185">
        <v>259285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6">
        <v>42.51</v>
      </c>
      <c r="D60" s="187"/>
      <c r="E60" s="187">
        <v>211.25</v>
      </c>
      <c r="F60" s="287"/>
      <c r="G60" s="187"/>
      <c r="H60" s="187"/>
      <c r="I60" s="187"/>
      <c r="J60" s="287"/>
      <c r="K60" s="187"/>
      <c r="L60" s="187"/>
      <c r="M60" s="187"/>
      <c r="N60" s="187"/>
      <c r="O60" s="187">
        <v>53.18</v>
      </c>
      <c r="P60" s="288">
        <v>95.64</v>
      </c>
      <c r="Q60" s="288">
        <v>26.25</v>
      </c>
      <c r="R60" s="288"/>
      <c r="S60" s="288">
        <v>15.61</v>
      </c>
      <c r="T60" s="288">
        <v>2.62</v>
      </c>
      <c r="U60" s="288">
        <v>25.75</v>
      </c>
      <c r="V60" s="288">
        <v>5.0999999999999996</v>
      </c>
      <c r="W60" s="288">
        <v>3.25</v>
      </c>
      <c r="X60" s="288">
        <v>7.91</v>
      </c>
      <c r="Y60" s="288">
        <v>32.6</v>
      </c>
      <c r="Z60" s="288">
        <v>5.24</v>
      </c>
      <c r="AA60" s="288">
        <v>3.06</v>
      </c>
      <c r="AB60" s="288">
        <v>23.73</v>
      </c>
      <c r="AC60" s="288">
        <v>12.32</v>
      </c>
      <c r="AD60" s="288"/>
      <c r="AE60" s="288">
        <v>19.05</v>
      </c>
      <c r="AF60" s="288"/>
      <c r="AG60" s="288">
        <v>64.88</v>
      </c>
      <c r="AH60" s="288"/>
      <c r="AI60" s="288"/>
      <c r="AJ60" s="288">
        <v>390.74</v>
      </c>
      <c r="AK60" s="288">
        <v>2.91</v>
      </c>
      <c r="AL60" s="288">
        <v>1.22</v>
      </c>
      <c r="AM60" s="288"/>
      <c r="AN60" s="288"/>
      <c r="AO60" s="288"/>
      <c r="AP60" s="288"/>
      <c r="AQ60" s="288"/>
      <c r="AR60" s="288"/>
      <c r="AS60" s="288"/>
      <c r="AT60" s="288"/>
      <c r="AU60" s="288"/>
      <c r="AV60" s="288">
        <v>19.95</v>
      </c>
      <c r="AW60" s="288"/>
      <c r="AX60" s="288"/>
      <c r="AY60" s="288">
        <v>38.340000000000003</v>
      </c>
      <c r="AZ60" s="288"/>
      <c r="BA60" s="288">
        <v>1.02</v>
      </c>
      <c r="BB60" s="288"/>
      <c r="BC60" s="288">
        <v>6.7</v>
      </c>
      <c r="BD60" s="288"/>
      <c r="BE60" s="288">
        <v>6.71</v>
      </c>
      <c r="BF60" s="288">
        <v>34.33</v>
      </c>
      <c r="BG60" s="288"/>
      <c r="BH60" s="288"/>
      <c r="BI60" s="288"/>
      <c r="BJ60" s="288"/>
      <c r="BK60" s="288"/>
      <c r="BL60" s="288">
        <v>1.84</v>
      </c>
      <c r="BM60" s="288"/>
      <c r="BN60" s="288">
        <v>5.43</v>
      </c>
      <c r="BO60" s="288"/>
      <c r="BP60" s="288"/>
      <c r="BQ60" s="288"/>
      <c r="BR60" s="288"/>
      <c r="BS60" s="288"/>
      <c r="BT60" s="288"/>
      <c r="BU60" s="288"/>
      <c r="BV60" s="288"/>
      <c r="BW60" s="288"/>
      <c r="BX60" s="288"/>
      <c r="BY60" s="288">
        <v>25.78</v>
      </c>
      <c r="BZ60" s="288">
        <v>1.9</v>
      </c>
      <c r="CA60" s="288">
        <v>5.46</v>
      </c>
      <c r="CB60" s="288"/>
      <c r="CC60" s="288">
        <v>0.09</v>
      </c>
      <c r="CD60" s="246" t="s">
        <v>221</v>
      </c>
      <c r="CE60" s="248">
        <v>1192.3700000000001</v>
      </c>
    </row>
    <row r="61" spans="1:84" ht="12.65" customHeight="1" x14ac:dyDescent="0.35">
      <c r="A61" s="171" t="s">
        <v>235</v>
      </c>
      <c r="B61" s="175"/>
      <c r="C61" s="184">
        <v>4693453.4799999995</v>
      </c>
      <c r="D61" s="184"/>
      <c r="E61" s="184">
        <v>18500483.010000002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5716005.3899999997</v>
      </c>
      <c r="P61" s="185">
        <v>9081151.2699999996</v>
      </c>
      <c r="Q61" s="185">
        <v>3206680.4799999995</v>
      </c>
      <c r="R61" s="185"/>
      <c r="S61" s="185">
        <v>791584.64</v>
      </c>
      <c r="T61" s="185">
        <v>314116.75</v>
      </c>
      <c r="U61" s="185">
        <v>1866470.92</v>
      </c>
      <c r="V61" s="185">
        <v>540934.91</v>
      </c>
      <c r="W61" s="185">
        <v>524483.18000000005</v>
      </c>
      <c r="X61" s="185">
        <v>840117.04</v>
      </c>
      <c r="Y61" s="185">
        <v>2879981.13</v>
      </c>
      <c r="Z61" s="185">
        <v>624684.48</v>
      </c>
      <c r="AA61" s="185">
        <v>331589.71000000002</v>
      </c>
      <c r="AB61" s="185">
        <v>2719609.32</v>
      </c>
      <c r="AC61" s="185">
        <v>1196541</v>
      </c>
      <c r="AD61" s="185"/>
      <c r="AE61" s="185">
        <v>1860778.27</v>
      </c>
      <c r="AF61" s="185"/>
      <c r="AG61" s="185">
        <v>5973028.8799999999</v>
      </c>
      <c r="AH61" s="185"/>
      <c r="AI61" s="185"/>
      <c r="AJ61" s="185">
        <v>45491015.339999996</v>
      </c>
      <c r="AK61" s="185">
        <v>279158.75</v>
      </c>
      <c r="AL61" s="185">
        <v>111256.1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1642964.19</v>
      </c>
      <c r="AW61" s="185"/>
      <c r="AX61" s="185"/>
      <c r="AY61" s="185">
        <v>1762923.46</v>
      </c>
      <c r="AZ61" s="185"/>
      <c r="BA61" s="185">
        <v>44808.78</v>
      </c>
      <c r="BB61" s="185"/>
      <c r="BC61" s="185">
        <v>328064.21000000002</v>
      </c>
      <c r="BD61" s="185"/>
      <c r="BE61" s="185">
        <v>442967.07</v>
      </c>
      <c r="BF61" s="185">
        <v>1701737.65</v>
      </c>
      <c r="BG61" s="185"/>
      <c r="BH61" s="185"/>
      <c r="BI61" s="185"/>
      <c r="BJ61" s="185"/>
      <c r="BK61" s="185"/>
      <c r="BL61" s="185">
        <v>78912</v>
      </c>
      <c r="BM61" s="185"/>
      <c r="BN61" s="185">
        <v>787030.36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>
        <v>2364622.04</v>
      </c>
      <c r="BZ61" s="185">
        <v>102127.27</v>
      </c>
      <c r="CA61" s="185">
        <v>658864.14</v>
      </c>
      <c r="CB61" s="185"/>
      <c r="CC61" s="185">
        <v>1093915.24</v>
      </c>
      <c r="CD61" s="246" t="s">
        <v>221</v>
      </c>
      <c r="CE61" s="195">
        <v>118552060.45999998</v>
      </c>
      <c r="CF61" s="249"/>
    </row>
    <row r="62" spans="1:84" ht="12.65" customHeight="1" x14ac:dyDescent="0.35">
      <c r="A62" s="171" t="s">
        <v>3</v>
      </c>
      <c r="B62" s="175"/>
      <c r="C62" s="195">
        <v>1073457</v>
      </c>
      <c r="D62" s="195">
        <v>0</v>
      </c>
      <c r="E62" s="195">
        <v>4902208</v>
      </c>
      <c r="F62" s="195">
        <v>0</v>
      </c>
      <c r="G62" s="195">
        <v>0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1370100</v>
      </c>
      <c r="P62" s="195">
        <v>2202173</v>
      </c>
      <c r="Q62" s="195">
        <v>682056</v>
      </c>
      <c r="R62" s="195">
        <v>0</v>
      </c>
      <c r="S62" s="195">
        <v>294985</v>
      </c>
      <c r="T62" s="195">
        <v>71976</v>
      </c>
      <c r="U62" s="195">
        <v>557127</v>
      </c>
      <c r="V62" s="195">
        <v>131857</v>
      </c>
      <c r="W62" s="195">
        <v>100790</v>
      </c>
      <c r="X62" s="195">
        <v>204142</v>
      </c>
      <c r="Y62" s="195">
        <v>767057</v>
      </c>
      <c r="Z62" s="195">
        <v>143109</v>
      </c>
      <c r="AA62" s="195">
        <v>79952</v>
      </c>
      <c r="AB62" s="195">
        <v>627210</v>
      </c>
      <c r="AC62" s="195">
        <v>302962</v>
      </c>
      <c r="AD62" s="195">
        <v>0</v>
      </c>
      <c r="AE62" s="195">
        <v>469792</v>
      </c>
      <c r="AF62" s="195">
        <v>0</v>
      </c>
      <c r="AG62" s="195">
        <v>1470794</v>
      </c>
      <c r="AH62" s="195">
        <v>0</v>
      </c>
      <c r="AI62" s="195">
        <v>0</v>
      </c>
      <c r="AJ62" s="195">
        <v>8349795</v>
      </c>
      <c r="AK62" s="195">
        <v>73513</v>
      </c>
      <c r="AL62" s="195">
        <v>29538</v>
      </c>
      <c r="AM62" s="195">
        <v>0</v>
      </c>
      <c r="AN62" s="195">
        <v>0</v>
      </c>
      <c r="AO62" s="195">
        <v>0</v>
      </c>
      <c r="AP62" s="195">
        <v>0</v>
      </c>
      <c r="AQ62" s="195">
        <v>0</v>
      </c>
      <c r="AR62" s="195">
        <v>0</v>
      </c>
      <c r="AS62" s="195">
        <v>0</v>
      </c>
      <c r="AT62" s="195">
        <v>0</v>
      </c>
      <c r="AU62" s="195">
        <v>0</v>
      </c>
      <c r="AV62" s="195">
        <v>453637</v>
      </c>
      <c r="AW62" s="195">
        <v>0</v>
      </c>
      <c r="AX62" s="195">
        <v>0</v>
      </c>
      <c r="AY62" s="195">
        <v>703333</v>
      </c>
      <c r="AZ62" s="195">
        <v>0</v>
      </c>
      <c r="BA62" s="195">
        <v>18725</v>
      </c>
      <c r="BB62" s="195">
        <v>0</v>
      </c>
      <c r="BC62" s="195">
        <v>125422</v>
      </c>
      <c r="BD62" s="195">
        <v>0</v>
      </c>
      <c r="BE62" s="195">
        <v>139567</v>
      </c>
      <c r="BF62" s="195">
        <v>626151</v>
      </c>
      <c r="BG62" s="195">
        <v>0</v>
      </c>
      <c r="BH62" s="195">
        <v>0</v>
      </c>
      <c r="BI62" s="195">
        <v>0</v>
      </c>
      <c r="BJ62" s="195">
        <v>0</v>
      </c>
      <c r="BK62" s="195">
        <v>0</v>
      </c>
      <c r="BL62" s="195">
        <v>27183</v>
      </c>
      <c r="BM62" s="195">
        <v>0</v>
      </c>
      <c r="BN62" s="195">
        <v>155571</v>
      </c>
      <c r="BO62" s="195">
        <v>0</v>
      </c>
      <c r="BP62" s="195">
        <v>0</v>
      </c>
      <c r="BQ62" s="195">
        <v>0</v>
      </c>
      <c r="BR62" s="195">
        <v>480</v>
      </c>
      <c r="BS62" s="195">
        <v>0</v>
      </c>
      <c r="BT62" s="195">
        <v>0</v>
      </c>
      <c r="BU62" s="195">
        <v>0</v>
      </c>
      <c r="BV62" s="195">
        <v>0</v>
      </c>
      <c r="BW62" s="195">
        <v>0</v>
      </c>
      <c r="BX62" s="195">
        <v>0</v>
      </c>
      <c r="BY62" s="195">
        <v>627290</v>
      </c>
      <c r="BZ62" s="195">
        <v>36697</v>
      </c>
      <c r="CA62" s="195">
        <v>151273</v>
      </c>
      <c r="CB62" s="195">
        <v>0</v>
      </c>
      <c r="CC62" s="195">
        <v>2283</v>
      </c>
      <c r="CD62" s="246" t="s">
        <v>221</v>
      </c>
      <c r="CE62" s="195">
        <v>26972205</v>
      </c>
      <c r="CF62" s="249"/>
    </row>
    <row r="63" spans="1:84" ht="12.65" customHeight="1" x14ac:dyDescent="0.35">
      <c r="A63" s="171" t="s">
        <v>236</v>
      </c>
      <c r="B63" s="175"/>
      <c r="C63" s="184">
        <v>1731668.17</v>
      </c>
      <c r="D63" s="184"/>
      <c r="E63" s="184">
        <v>38750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723123.28</v>
      </c>
      <c r="P63" s="185">
        <v>4385255.3099999996</v>
      </c>
      <c r="Q63" s="185"/>
      <c r="R63" s="185"/>
      <c r="S63" s="185"/>
      <c r="T63" s="185"/>
      <c r="U63" s="185">
        <v>28426.99</v>
      </c>
      <c r="V63" s="185"/>
      <c r="W63" s="185"/>
      <c r="X63" s="185"/>
      <c r="Y63" s="185">
        <v>24216</v>
      </c>
      <c r="Z63" s="185">
        <v>10237.5</v>
      </c>
      <c r="AA63" s="185"/>
      <c r="AB63" s="185"/>
      <c r="AC63" s="185">
        <v>1725</v>
      </c>
      <c r="AD63" s="185"/>
      <c r="AE63" s="185"/>
      <c r="AF63" s="185"/>
      <c r="AG63" s="185">
        <v>1601150.54</v>
      </c>
      <c r="AH63" s="185"/>
      <c r="AI63" s="185"/>
      <c r="AJ63" s="185">
        <v>782246.78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42520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4123928.22</v>
      </c>
      <c r="CD63" s="246" t="s">
        <v>221</v>
      </c>
      <c r="CE63" s="195">
        <v>13493247.789999999</v>
      </c>
      <c r="CF63" s="249"/>
    </row>
    <row r="64" spans="1:84" ht="12.65" customHeight="1" x14ac:dyDescent="0.35">
      <c r="A64" s="171" t="s">
        <v>237</v>
      </c>
      <c r="B64" s="175"/>
      <c r="C64" s="184">
        <v>586257.9</v>
      </c>
      <c r="D64" s="184"/>
      <c r="E64" s="185">
        <v>1195205.79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500424.93</v>
      </c>
      <c r="P64" s="185">
        <v>16644038.73</v>
      </c>
      <c r="Q64" s="185">
        <v>236213.48</v>
      </c>
      <c r="R64" s="185"/>
      <c r="S64" s="185">
        <v>-338617.26</v>
      </c>
      <c r="T64" s="185">
        <v>279866.68</v>
      </c>
      <c r="U64" s="185">
        <v>1576119.17</v>
      </c>
      <c r="V64" s="185">
        <v>89906.98</v>
      </c>
      <c r="W64" s="185">
        <v>29054.45</v>
      </c>
      <c r="X64" s="185">
        <v>195710.65</v>
      </c>
      <c r="Y64" s="185">
        <v>129072.96000000001</v>
      </c>
      <c r="Z64" s="185">
        <v>30202.01</v>
      </c>
      <c r="AA64" s="185">
        <v>248106.07</v>
      </c>
      <c r="AB64" s="185">
        <v>6868419.5099999998</v>
      </c>
      <c r="AC64" s="185">
        <v>208594.49</v>
      </c>
      <c r="AD64" s="185">
        <v>12481.38</v>
      </c>
      <c r="AE64" s="185">
        <v>17289.77</v>
      </c>
      <c r="AF64" s="185"/>
      <c r="AG64" s="185">
        <v>1352715.01</v>
      </c>
      <c r="AH64" s="185"/>
      <c r="AI64" s="185"/>
      <c r="AJ64" s="185">
        <v>3067269.14</v>
      </c>
      <c r="AK64" s="185">
        <v>2038.58</v>
      </c>
      <c r="AL64" s="185">
        <v>41.22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331586.18</v>
      </c>
      <c r="AW64" s="185"/>
      <c r="AX64" s="185"/>
      <c r="AY64" s="185">
        <v>1051893.24</v>
      </c>
      <c r="AZ64" s="185"/>
      <c r="BA64" s="185"/>
      <c r="BB64" s="185"/>
      <c r="BC64" s="185">
        <v>218.31</v>
      </c>
      <c r="BD64" s="185">
        <v>5706</v>
      </c>
      <c r="BE64" s="185">
        <v>51686.16</v>
      </c>
      <c r="BF64" s="185">
        <v>224756.73</v>
      </c>
      <c r="BG64" s="185"/>
      <c r="BH64" s="185"/>
      <c r="BI64" s="185">
        <v>49784.69</v>
      </c>
      <c r="BJ64" s="185"/>
      <c r="BK64" s="185"/>
      <c r="BL64" s="185">
        <v>33533.360000000001</v>
      </c>
      <c r="BM64" s="185"/>
      <c r="BN64" s="185">
        <v>119384.75</v>
      </c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>
        <v>16076.49</v>
      </c>
      <c r="BZ64" s="185">
        <v>79.680000000000007</v>
      </c>
      <c r="CA64" s="185"/>
      <c r="CB64" s="185"/>
      <c r="CC64" s="185">
        <v>-229230.01</v>
      </c>
      <c r="CD64" s="246" t="s">
        <v>221</v>
      </c>
      <c r="CE64" s="195">
        <v>34585887.219999999</v>
      </c>
      <c r="CF64" s="249"/>
    </row>
    <row r="65" spans="1:87" ht="12.65" customHeight="1" x14ac:dyDescent="0.35">
      <c r="A65" s="171" t="s">
        <v>238</v>
      </c>
      <c r="B65" s="175"/>
      <c r="C65" s="184">
        <v>438.34</v>
      </c>
      <c r="D65" s="184"/>
      <c r="E65" s="184">
        <v>4735.83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1715</v>
      </c>
      <c r="P65" s="185">
        <v>19310.849999999999</v>
      </c>
      <c r="Q65" s="185">
        <v>1018.38</v>
      </c>
      <c r="R65" s="185"/>
      <c r="S65" s="185"/>
      <c r="T65" s="185"/>
      <c r="U65" s="185">
        <v>297.97000000000003</v>
      </c>
      <c r="V65" s="185">
        <v>381.37</v>
      </c>
      <c r="W65" s="185">
        <v>90.28</v>
      </c>
      <c r="X65" s="185"/>
      <c r="Y65" s="185">
        <v>4916.88</v>
      </c>
      <c r="Z65" s="185">
        <v>761.69</v>
      </c>
      <c r="AA65" s="185">
        <v>195.54</v>
      </c>
      <c r="AB65" s="185">
        <v>4844.57</v>
      </c>
      <c r="AC65" s="185">
        <v>483.48</v>
      </c>
      <c r="AD65" s="185"/>
      <c r="AE65" s="185">
        <v>4527.4799999999996</v>
      </c>
      <c r="AF65" s="185"/>
      <c r="AG65" s="185">
        <v>846.49</v>
      </c>
      <c r="AH65" s="185"/>
      <c r="AI65" s="185"/>
      <c r="AJ65" s="185">
        <v>175011.13</v>
      </c>
      <c r="AK65" s="185">
        <v>293.31</v>
      </c>
      <c r="AL65" s="185">
        <v>81.53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1287.08</v>
      </c>
      <c r="AW65" s="185"/>
      <c r="AX65" s="185"/>
      <c r="AY65" s="185">
        <v>1640.34</v>
      </c>
      <c r="AZ65" s="185"/>
      <c r="BA65" s="185"/>
      <c r="BB65" s="185"/>
      <c r="BC65" s="185">
        <v>879.93</v>
      </c>
      <c r="BD65" s="185"/>
      <c r="BE65" s="185">
        <v>1205401.8799999999</v>
      </c>
      <c r="BF65" s="185">
        <v>383.96</v>
      </c>
      <c r="BG65" s="185"/>
      <c r="BH65" s="185"/>
      <c r="BI65" s="185"/>
      <c r="BJ65" s="185"/>
      <c r="BK65" s="185"/>
      <c r="BL65" s="185">
        <v>293.31</v>
      </c>
      <c r="BM65" s="185"/>
      <c r="BN65" s="185">
        <v>2459.56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1471.43</v>
      </c>
      <c r="BZ65" s="185"/>
      <c r="CA65" s="185">
        <v>31.01</v>
      </c>
      <c r="CB65" s="185"/>
      <c r="CC65" s="185"/>
      <c r="CD65" s="246" t="s">
        <v>221</v>
      </c>
      <c r="CE65" s="195">
        <v>1433798.6199999999</v>
      </c>
      <c r="CF65" s="249"/>
    </row>
    <row r="66" spans="1:87" ht="12.65" customHeight="1" x14ac:dyDescent="0.35">
      <c r="A66" s="171" t="s">
        <v>239</v>
      </c>
      <c r="B66" s="175"/>
      <c r="C66" s="184">
        <v>34328.69</v>
      </c>
      <c r="D66" s="184"/>
      <c r="E66" s="184">
        <v>311096.39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318246.19</v>
      </c>
      <c r="P66" s="185">
        <v>2373980.25</v>
      </c>
      <c r="Q66" s="185">
        <v>41293.32</v>
      </c>
      <c r="R66" s="185"/>
      <c r="S66" s="184">
        <v>60806.66</v>
      </c>
      <c r="T66" s="184"/>
      <c r="U66" s="185">
        <v>1717566.03</v>
      </c>
      <c r="V66" s="185">
        <v>64923.81</v>
      </c>
      <c r="W66" s="185">
        <v>110029.34</v>
      </c>
      <c r="X66" s="185">
        <v>64276.5</v>
      </c>
      <c r="Y66" s="185">
        <v>1199915.47</v>
      </c>
      <c r="Z66" s="185">
        <v>2043665.6</v>
      </c>
      <c r="AA66" s="185">
        <v>500946.75</v>
      </c>
      <c r="AB66" s="185">
        <v>419545.42</v>
      </c>
      <c r="AC66" s="185">
        <v>10684.76</v>
      </c>
      <c r="AD66" s="185">
        <v>693328.28</v>
      </c>
      <c r="AE66" s="185">
        <v>374922.35</v>
      </c>
      <c r="AF66" s="185"/>
      <c r="AG66" s="185">
        <v>1690266.07</v>
      </c>
      <c r="AH66" s="185"/>
      <c r="AI66" s="185"/>
      <c r="AJ66" s="185">
        <v>4999790.68</v>
      </c>
      <c r="AK66" s="185">
        <v>2280.5</v>
      </c>
      <c r="AL66" s="185">
        <v>944</v>
      </c>
      <c r="AM66" s="185"/>
      <c r="AN66" s="185"/>
      <c r="AO66" s="185"/>
      <c r="AP66" s="185"/>
      <c r="AQ66" s="185"/>
      <c r="AR66" s="185">
        <v>60232.07</v>
      </c>
      <c r="AS66" s="185"/>
      <c r="AT66" s="185"/>
      <c r="AU66" s="185"/>
      <c r="AV66" s="185">
        <v>76038.84</v>
      </c>
      <c r="AW66" s="185"/>
      <c r="AX66" s="185"/>
      <c r="AY66" s="185">
        <v>671713.34</v>
      </c>
      <c r="AZ66" s="185"/>
      <c r="BA66" s="185">
        <v>-1000.02</v>
      </c>
      <c r="BB66" s="185"/>
      <c r="BC66" s="185"/>
      <c r="BD66" s="185"/>
      <c r="BE66" s="185">
        <v>4181133.99</v>
      </c>
      <c r="BF66" s="185">
        <v>275773.84000000003</v>
      </c>
      <c r="BG66" s="185"/>
      <c r="BH66" s="185"/>
      <c r="BI66" s="185">
        <v>655.69</v>
      </c>
      <c r="BJ66" s="185"/>
      <c r="BK66" s="185">
        <v>15045.31</v>
      </c>
      <c r="BL66" s="185">
        <v>8746619.5099999998</v>
      </c>
      <c r="BM66" s="185"/>
      <c r="BN66" s="185">
        <v>283393.94</v>
      </c>
      <c r="BO66" s="185"/>
      <c r="BP66" s="185"/>
      <c r="BQ66" s="185"/>
      <c r="BR66" s="185"/>
      <c r="BS66" s="185"/>
      <c r="BT66" s="185"/>
      <c r="BU66" s="185"/>
      <c r="BV66" s="185">
        <v>1093038.5</v>
      </c>
      <c r="BW66" s="185">
        <v>112578.52</v>
      </c>
      <c r="BX66" s="185">
        <v>3179802.33</v>
      </c>
      <c r="BY66" s="185">
        <v>162726.73000000001</v>
      </c>
      <c r="BZ66" s="185"/>
      <c r="CA66" s="185"/>
      <c r="CB66" s="185"/>
      <c r="CC66" s="185">
        <v>29269739.009999998</v>
      </c>
      <c r="CD66" s="246" t="s">
        <v>221</v>
      </c>
      <c r="CE66" s="195">
        <v>65160328.659999996</v>
      </c>
      <c r="CF66" s="249"/>
      <c r="CI66" s="180" t="s">
        <v>1265</v>
      </c>
    </row>
    <row r="67" spans="1:87" ht="12.65" customHeight="1" x14ac:dyDescent="0.35">
      <c r="A67" s="171" t="s">
        <v>6</v>
      </c>
      <c r="B67" s="175"/>
      <c r="C67" s="195">
        <v>355487</v>
      </c>
      <c r="D67" s="195">
        <v>0</v>
      </c>
      <c r="E67" s="195">
        <v>862440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v>0</v>
      </c>
      <c r="N67" s="195">
        <v>0</v>
      </c>
      <c r="O67" s="195">
        <v>224020</v>
      </c>
      <c r="P67" s="195">
        <v>4353927</v>
      </c>
      <c r="Q67" s="195">
        <v>20046</v>
      </c>
      <c r="R67" s="195">
        <v>0</v>
      </c>
      <c r="S67" s="195">
        <v>87572</v>
      </c>
      <c r="T67" s="195">
        <v>7650</v>
      </c>
      <c r="U67" s="195">
        <v>165107</v>
      </c>
      <c r="V67" s="195">
        <v>79832</v>
      </c>
      <c r="W67" s="195">
        <v>0</v>
      </c>
      <c r="X67" s="195">
        <v>159770</v>
      </c>
      <c r="Y67" s="195">
        <v>804700</v>
      </c>
      <c r="Z67" s="195">
        <v>657055</v>
      </c>
      <c r="AA67" s="195">
        <v>15462</v>
      </c>
      <c r="AB67" s="195">
        <v>331311</v>
      </c>
      <c r="AC67" s="195">
        <v>31157</v>
      </c>
      <c r="AD67" s="195">
        <v>0</v>
      </c>
      <c r="AE67" s="195">
        <v>215897</v>
      </c>
      <c r="AF67" s="195">
        <v>0</v>
      </c>
      <c r="AG67" s="195">
        <v>224857</v>
      </c>
      <c r="AH67" s="195">
        <v>0</v>
      </c>
      <c r="AI67" s="195">
        <v>0</v>
      </c>
      <c r="AJ67" s="195">
        <v>2058736</v>
      </c>
      <c r="AK67" s="195">
        <v>51833</v>
      </c>
      <c r="AL67" s="195">
        <v>10844</v>
      </c>
      <c r="AM67" s="195">
        <v>0</v>
      </c>
      <c r="AN67" s="195">
        <v>0</v>
      </c>
      <c r="AO67" s="195">
        <v>0</v>
      </c>
      <c r="AP67" s="195">
        <v>0</v>
      </c>
      <c r="AQ67" s="195">
        <v>0</v>
      </c>
      <c r="AR67" s="195">
        <v>0</v>
      </c>
      <c r="AS67" s="195">
        <v>0</v>
      </c>
      <c r="AT67" s="195">
        <v>0</v>
      </c>
      <c r="AU67" s="195">
        <v>0</v>
      </c>
      <c r="AV67" s="195">
        <v>12620</v>
      </c>
      <c r="AW67" s="195">
        <v>0</v>
      </c>
      <c r="AX67" s="195">
        <v>0</v>
      </c>
      <c r="AY67" s="195">
        <v>44012</v>
      </c>
      <c r="AZ67" s="195">
        <v>89710</v>
      </c>
      <c r="BA67" s="195">
        <v>33932</v>
      </c>
      <c r="BB67" s="195">
        <v>0</v>
      </c>
      <c r="BC67" s="195">
        <v>0</v>
      </c>
      <c r="BD67" s="195">
        <v>0</v>
      </c>
      <c r="BE67" s="195">
        <v>1167229</v>
      </c>
      <c r="BF67" s="195">
        <v>10316</v>
      </c>
      <c r="BG67" s="195">
        <v>0</v>
      </c>
      <c r="BH67" s="195">
        <v>0</v>
      </c>
      <c r="BI67" s="195">
        <v>7607</v>
      </c>
      <c r="BJ67" s="195">
        <v>0</v>
      </c>
      <c r="BK67" s="195">
        <v>0</v>
      </c>
      <c r="BL67" s="195">
        <v>983</v>
      </c>
      <c r="BM67" s="195">
        <v>0</v>
      </c>
      <c r="BN67" s="195">
        <v>377723</v>
      </c>
      <c r="BO67" s="195">
        <v>0</v>
      </c>
      <c r="BP67" s="195">
        <v>0</v>
      </c>
      <c r="BQ67" s="195">
        <v>0</v>
      </c>
      <c r="BR67" s="195">
        <v>0</v>
      </c>
      <c r="BS67" s="195">
        <v>0</v>
      </c>
      <c r="BT67" s="195">
        <v>0</v>
      </c>
      <c r="BU67" s="195">
        <v>0</v>
      </c>
      <c r="BV67" s="195">
        <v>40391</v>
      </c>
      <c r="BW67" s="195">
        <v>0</v>
      </c>
      <c r="BX67" s="195">
        <v>0</v>
      </c>
      <c r="BY67" s="195">
        <v>56383</v>
      </c>
      <c r="BZ67" s="195">
        <v>0</v>
      </c>
      <c r="CA67" s="195">
        <v>0</v>
      </c>
      <c r="CB67" s="195">
        <v>0</v>
      </c>
      <c r="CC67" s="195">
        <v>1046974</v>
      </c>
      <c r="CD67" s="246" t="s">
        <v>221</v>
      </c>
      <c r="CE67" s="195">
        <v>13605583</v>
      </c>
      <c r="CF67" s="249"/>
      <c r="CI67" s="180" t="s">
        <v>1266</v>
      </c>
    </row>
    <row r="68" spans="1:87" ht="12.65" customHeight="1" x14ac:dyDescent="0.35">
      <c r="A68" s="171" t="s">
        <v>240</v>
      </c>
      <c r="B68" s="175"/>
      <c r="C68" s="184">
        <v>4554.37</v>
      </c>
      <c r="D68" s="184"/>
      <c r="E68" s="184">
        <v>25385.57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5578.21</v>
      </c>
      <c r="P68" s="185">
        <v>758747.18</v>
      </c>
      <c r="Q68" s="185">
        <v>1766.72</v>
      </c>
      <c r="R68" s="185"/>
      <c r="S68" s="185">
        <v>50342.02</v>
      </c>
      <c r="T68" s="185"/>
      <c r="U68" s="185">
        <v>101679.33</v>
      </c>
      <c r="V68" s="185">
        <v>57143.58</v>
      </c>
      <c r="W68" s="185">
        <v>261.63</v>
      </c>
      <c r="X68" s="185">
        <v>249.26</v>
      </c>
      <c r="Y68" s="185">
        <v>242194.96</v>
      </c>
      <c r="Z68" s="185">
        <v>3113.99</v>
      </c>
      <c r="AA68" s="185">
        <v>398.52</v>
      </c>
      <c r="AB68" s="185">
        <v>70777.75</v>
      </c>
      <c r="AC68" s="185">
        <v>3120.74</v>
      </c>
      <c r="AD68" s="185"/>
      <c r="AE68" s="185">
        <v>150853.09</v>
      </c>
      <c r="AF68" s="185"/>
      <c r="AG68" s="185">
        <v>22214.15</v>
      </c>
      <c r="AH68" s="185"/>
      <c r="AI68" s="185"/>
      <c r="AJ68" s="185">
        <v>4788445.28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61551.72</v>
      </c>
      <c r="AW68" s="185"/>
      <c r="AX68" s="185"/>
      <c r="AY68" s="185">
        <v>31859.29</v>
      </c>
      <c r="AZ68" s="185"/>
      <c r="BA68" s="185"/>
      <c r="BB68" s="185"/>
      <c r="BC68" s="185"/>
      <c r="BD68" s="185">
        <v>359767.71</v>
      </c>
      <c r="BE68" s="185">
        <v>9961.83</v>
      </c>
      <c r="BF68" s="185">
        <v>1026.77</v>
      </c>
      <c r="BG68" s="185"/>
      <c r="BH68" s="185"/>
      <c r="BI68" s="185"/>
      <c r="BJ68" s="185"/>
      <c r="BK68" s="185"/>
      <c r="BL68" s="185">
        <v>7505.4</v>
      </c>
      <c r="BM68" s="185"/>
      <c r="BN68" s="185">
        <v>219523.55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>
        <v>12521.86</v>
      </c>
      <c r="BZ68" s="185"/>
      <c r="CA68" s="185"/>
      <c r="CB68" s="185"/>
      <c r="CC68" s="185">
        <v>435793.99</v>
      </c>
      <c r="CD68" s="246" t="s">
        <v>221</v>
      </c>
      <c r="CE68" s="195">
        <v>7426338.4700000007</v>
      </c>
      <c r="CF68" s="249"/>
    </row>
    <row r="69" spans="1:87" ht="12.65" customHeight="1" x14ac:dyDescent="0.35">
      <c r="A69" s="171" t="s">
        <v>241</v>
      </c>
      <c r="B69" s="175"/>
      <c r="C69" s="184">
        <v>15028.7</v>
      </c>
      <c r="D69" s="184"/>
      <c r="E69" s="185">
        <v>52688.82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46310</v>
      </c>
      <c r="P69" s="185">
        <v>74248.58</v>
      </c>
      <c r="Q69" s="185">
        <v>10183.879999999999</v>
      </c>
      <c r="R69" s="222"/>
      <c r="S69" s="185">
        <v>11764.2</v>
      </c>
      <c r="T69" s="184">
        <v>385</v>
      </c>
      <c r="U69" s="185">
        <v>49269.23</v>
      </c>
      <c r="V69" s="185">
        <v>698.62</v>
      </c>
      <c r="W69" s="184">
        <v>160</v>
      </c>
      <c r="X69" s="185">
        <v>402</v>
      </c>
      <c r="Y69" s="185">
        <v>7193.86</v>
      </c>
      <c r="Z69" s="185">
        <v>1573.84</v>
      </c>
      <c r="AA69" s="185">
        <v>569.70000000000005</v>
      </c>
      <c r="AB69" s="185">
        <v>1176539.6000000001</v>
      </c>
      <c r="AC69" s="185">
        <v>2852.81</v>
      </c>
      <c r="AD69" s="185"/>
      <c r="AE69" s="185">
        <v>6159.67</v>
      </c>
      <c r="AF69" s="185"/>
      <c r="AG69" s="185">
        <v>100282.56</v>
      </c>
      <c r="AH69" s="185"/>
      <c r="AI69" s="185"/>
      <c r="AJ69" s="185">
        <v>2057395.48</v>
      </c>
      <c r="AK69" s="185">
        <v>175</v>
      </c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-1631375.82</v>
      </c>
      <c r="AW69" s="185"/>
      <c r="AX69" s="185"/>
      <c r="AY69" s="185">
        <v>21052.43</v>
      </c>
      <c r="AZ69" s="185"/>
      <c r="BA69" s="185"/>
      <c r="BB69" s="185"/>
      <c r="BC69" s="185">
        <v>779.65</v>
      </c>
      <c r="BD69" s="185"/>
      <c r="BE69" s="185">
        <v>20354.45</v>
      </c>
      <c r="BF69" s="185">
        <v>1583.04</v>
      </c>
      <c r="BG69" s="185"/>
      <c r="BH69" s="222"/>
      <c r="BI69" s="185">
        <v>762.32</v>
      </c>
      <c r="BJ69" s="185"/>
      <c r="BK69" s="185"/>
      <c r="BL69" s="185">
        <v>944.59</v>
      </c>
      <c r="BM69" s="185"/>
      <c r="BN69" s="185">
        <v>341397.69</v>
      </c>
      <c r="BO69" s="185"/>
      <c r="BP69" s="185"/>
      <c r="BQ69" s="185"/>
      <c r="BR69" s="185">
        <v>573622.87</v>
      </c>
      <c r="BS69" s="185"/>
      <c r="BT69" s="185"/>
      <c r="BU69" s="185"/>
      <c r="BV69" s="185"/>
      <c r="BW69" s="185"/>
      <c r="BX69" s="185"/>
      <c r="BY69" s="185">
        <v>102460.4</v>
      </c>
      <c r="BZ69" s="185"/>
      <c r="CA69" s="185">
        <v>228.89</v>
      </c>
      <c r="CB69" s="185"/>
      <c r="CC69" s="185">
        <v>50416.35</v>
      </c>
      <c r="CD69" s="188">
        <v>11992065.190000001</v>
      </c>
      <c r="CE69" s="195">
        <v>15088173.600000001</v>
      </c>
      <c r="CF69" s="249"/>
    </row>
    <row r="70" spans="1:87" ht="12.65" customHeight="1" x14ac:dyDescent="0.35">
      <c r="A70" s="171" t="s">
        <v>242</v>
      </c>
      <c r="B70" s="175"/>
      <c r="C70" s="184"/>
      <c r="D70" s="184"/>
      <c r="E70" s="184">
        <v>4000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4399.74</v>
      </c>
      <c r="P70" s="184">
        <v>68621</v>
      </c>
      <c r="Q70" s="184"/>
      <c r="R70" s="184"/>
      <c r="S70" s="184">
        <v>1800</v>
      </c>
      <c r="T70" s="184"/>
      <c r="U70" s="185">
        <v>123702.26</v>
      </c>
      <c r="V70" s="184"/>
      <c r="W70" s="184"/>
      <c r="X70" s="185"/>
      <c r="Y70" s="185">
        <v>6132.5</v>
      </c>
      <c r="Z70" s="185"/>
      <c r="AA70" s="185"/>
      <c r="AB70" s="185">
        <v>2172316.79</v>
      </c>
      <c r="AC70" s="185"/>
      <c r="AD70" s="185">
        <v>13463.42</v>
      </c>
      <c r="AE70" s="185">
        <v>1360</v>
      </c>
      <c r="AF70" s="185"/>
      <c r="AG70" s="185">
        <v>3000</v>
      </c>
      <c r="AH70" s="185"/>
      <c r="AI70" s="185"/>
      <c r="AJ70" s="185">
        <v>2660571.66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2975</v>
      </c>
      <c r="AW70" s="185"/>
      <c r="AX70" s="185"/>
      <c r="AY70" s="185">
        <v>1118571.22</v>
      </c>
      <c r="AZ70" s="185"/>
      <c r="BA70" s="185"/>
      <c r="BB70" s="185"/>
      <c r="BC70" s="185"/>
      <c r="BD70" s="185"/>
      <c r="BE70" s="185">
        <v>26022.81</v>
      </c>
      <c r="BF70" s="185"/>
      <c r="BG70" s="185"/>
      <c r="BH70" s="185"/>
      <c r="BI70" s="185">
        <v>71324.81</v>
      </c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>
        <v>3130.85</v>
      </c>
      <c r="CD70" s="188">
        <v>5825865.2400000002</v>
      </c>
      <c r="CE70" s="195">
        <v>12107257.299999999</v>
      </c>
      <c r="CF70" s="249"/>
    </row>
    <row r="71" spans="1:87" ht="12.65" customHeight="1" x14ac:dyDescent="0.35">
      <c r="A71" s="171" t="s">
        <v>243</v>
      </c>
      <c r="B71" s="175"/>
      <c r="C71" s="195">
        <v>8494673.6499999985</v>
      </c>
      <c r="D71" s="195">
        <v>0</v>
      </c>
      <c r="E71" s="195">
        <v>25888993.41</v>
      </c>
      <c r="F71" s="195">
        <v>0</v>
      </c>
      <c r="G71" s="195">
        <v>0</v>
      </c>
      <c r="H71" s="195">
        <v>0</v>
      </c>
      <c r="I71" s="195">
        <v>0</v>
      </c>
      <c r="J71" s="195">
        <v>0</v>
      </c>
      <c r="K71" s="195">
        <v>0</v>
      </c>
      <c r="L71" s="195">
        <v>0</v>
      </c>
      <c r="M71" s="195">
        <v>0</v>
      </c>
      <c r="N71" s="195">
        <v>0</v>
      </c>
      <c r="O71" s="195">
        <v>8901123.2599999998</v>
      </c>
      <c r="P71" s="195">
        <v>39824211.169999994</v>
      </c>
      <c r="Q71" s="195">
        <v>4199258.26</v>
      </c>
      <c r="R71" s="195">
        <v>0</v>
      </c>
      <c r="S71" s="195">
        <v>956637.26000000013</v>
      </c>
      <c r="T71" s="195">
        <v>673994.42999999993</v>
      </c>
      <c r="U71" s="195">
        <v>5938361.3800000008</v>
      </c>
      <c r="V71" s="195">
        <v>965678.27</v>
      </c>
      <c r="W71" s="195">
        <v>764868.88</v>
      </c>
      <c r="X71" s="195">
        <v>1464667.45</v>
      </c>
      <c r="Y71" s="195">
        <v>6053115.7599999998</v>
      </c>
      <c r="Z71" s="195">
        <v>3514403.1100000003</v>
      </c>
      <c r="AA71" s="195">
        <v>1177220.29</v>
      </c>
      <c r="AB71" s="195">
        <v>10045940.379999999</v>
      </c>
      <c r="AC71" s="195">
        <v>1758121.28</v>
      </c>
      <c r="AD71" s="195">
        <v>692346.24</v>
      </c>
      <c r="AE71" s="195">
        <v>3098859.63</v>
      </c>
      <c r="AF71" s="195">
        <v>0</v>
      </c>
      <c r="AG71" s="195">
        <v>12433154.700000001</v>
      </c>
      <c r="AH71" s="195">
        <v>0</v>
      </c>
      <c r="AI71" s="195">
        <v>0</v>
      </c>
      <c r="AJ71" s="195">
        <v>69109133.170000002</v>
      </c>
      <c r="AK71" s="195">
        <v>409292.14</v>
      </c>
      <c r="AL71" s="195">
        <v>152704.85</v>
      </c>
      <c r="AM71" s="195">
        <v>0</v>
      </c>
      <c r="AN71" s="195">
        <v>0</v>
      </c>
      <c r="AO71" s="195">
        <v>0</v>
      </c>
      <c r="AP71" s="195">
        <v>0</v>
      </c>
      <c r="AQ71" s="195">
        <v>0</v>
      </c>
      <c r="AR71" s="195">
        <v>60232.07</v>
      </c>
      <c r="AS71" s="195">
        <v>0</v>
      </c>
      <c r="AT71" s="195">
        <v>0</v>
      </c>
      <c r="AU71" s="195">
        <v>0</v>
      </c>
      <c r="AV71" s="195">
        <v>987854.19000000018</v>
      </c>
      <c r="AW71" s="195">
        <v>0</v>
      </c>
      <c r="AX71" s="195">
        <v>0</v>
      </c>
      <c r="AY71" s="195">
        <v>3169855.88</v>
      </c>
      <c r="AZ71" s="195">
        <v>89710</v>
      </c>
      <c r="BA71" s="195">
        <v>96465.760000000009</v>
      </c>
      <c r="BB71" s="195">
        <v>0</v>
      </c>
      <c r="BC71" s="195">
        <v>455364.10000000003</v>
      </c>
      <c r="BD71" s="195">
        <v>365473.71</v>
      </c>
      <c r="BE71" s="195">
        <v>7192278.5700000003</v>
      </c>
      <c r="BF71" s="195">
        <v>2841728.9899999998</v>
      </c>
      <c r="BG71" s="195">
        <v>0</v>
      </c>
      <c r="BH71" s="195">
        <v>0</v>
      </c>
      <c r="BI71" s="195">
        <v>-12515.109999999993</v>
      </c>
      <c r="BJ71" s="195">
        <v>0</v>
      </c>
      <c r="BK71" s="195">
        <v>15045.31</v>
      </c>
      <c r="BL71" s="195">
        <v>8895974.1699999999</v>
      </c>
      <c r="BM71" s="195">
        <v>0</v>
      </c>
      <c r="BN71" s="195">
        <v>2286483.85</v>
      </c>
      <c r="BO71" s="195">
        <v>0</v>
      </c>
      <c r="BP71" s="195">
        <v>0</v>
      </c>
      <c r="BQ71" s="195">
        <v>0</v>
      </c>
      <c r="BR71" s="195">
        <v>574102.87</v>
      </c>
      <c r="BS71" s="195">
        <v>0</v>
      </c>
      <c r="BT71" s="195">
        <v>0</v>
      </c>
      <c r="BU71" s="195">
        <v>0</v>
      </c>
      <c r="BV71" s="195">
        <v>1133429.5</v>
      </c>
      <c r="BW71" s="195">
        <v>112578.52</v>
      </c>
      <c r="BX71" s="195">
        <v>3179802.33</v>
      </c>
      <c r="BY71" s="195">
        <v>3343551.95</v>
      </c>
      <c r="BZ71" s="195">
        <v>138903.95000000001</v>
      </c>
      <c r="CA71" s="195">
        <v>810397.04</v>
      </c>
      <c r="CB71" s="195">
        <v>0</v>
      </c>
      <c r="CC71" s="195">
        <v>35790688.950000003</v>
      </c>
      <c r="CD71" s="242">
        <v>6166199.9500000011</v>
      </c>
      <c r="CE71" s="195">
        <v>284210365.52000004</v>
      </c>
      <c r="CF71" s="249"/>
    </row>
    <row r="72" spans="1:87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7" ht="12.65" customHeight="1" x14ac:dyDescent="0.35">
      <c r="A73" s="171" t="s">
        <v>245</v>
      </c>
      <c r="B73" s="175"/>
      <c r="C73" s="184">
        <v>28333611.649999999</v>
      </c>
      <c r="D73" s="184"/>
      <c r="E73" s="185">
        <v>97400852.379999995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43422572.649999999</v>
      </c>
      <c r="P73" s="185">
        <v>141741411.94999999</v>
      </c>
      <c r="Q73" s="185">
        <v>7848711.9800000004</v>
      </c>
      <c r="R73" s="185"/>
      <c r="S73" s="185"/>
      <c r="T73" s="185">
        <v>3989205.1</v>
      </c>
      <c r="U73" s="185">
        <v>34766353.369999997</v>
      </c>
      <c r="V73" s="185">
        <v>7740495.8700000001</v>
      </c>
      <c r="W73" s="185">
        <v>4669679.79</v>
      </c>
      <c r="X73" s="185">
        <v>28403679.940000001</v>
      </c>
      <c r="Y73" s="185">
        <v>9364915.5800000001</v>
      </c>
      <c r="Z73" s="185">
        <v>417007.78</v>
      </c>
      <c r="AA73" s="185">
        <v>1053938.8700000001</v>
      </c>
      <c r="AB73" s="185">
        <v>84910212.870000005</v>
      </c>
      <c r="AC73" s="185">
        <v>20432331.670000002</v>
      </c>
      <c r="AD73" s="185">
        <v>2306948.91</v>
      </c>
      <c r="AE73" s="185">
        <v>2595175.29</v>
      </c>
      <c r="AF73" s="185"/>
      <c r="AG73" s="185">
        <v>29535364.09</v>
      </c>
      <c r="AH73" s="185"/>
      <c r="AI73" s="185"/>
      <c r="AJ73" s="185">
        <v>211584.73</v>
      </c>
      <c r="AK73" s="185">
        <v>1020152.63</v>
      </c>
      <c r="AL73" s="185">
        <v>670974.34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169698.84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v>551004880.28000021</v>
      </c>
      <c r="CF73" s="249"/>
    </row>
    <row r="74" spans="1:87" ht="12.65" customHeight="1" x14ac:dyDescent="0.35">
      <c r="A74" s="171" t="s">
        <v>246</v>
      </c>
      <c r="B74" s="175"/>
      <c r="C74" s="184">
        <v>187777.7</v>
      </c>
      <c r="D74" s="184"/>
      <c r="E74" s="185">
        <v>28631289.539999999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2660420.85</v>
      </c>
      <c r="P74" s="185">
        <v>263750297.19999999</v>
      </c>
      <c r="Q74" s="185">
        <v>16276871.49</v>
      </c>
      <c r="R74" s="185"/>
      <c r="S74" s="185"/>
      <c r="T74" s="185">
        <v>303527.38</v>
      </c>
      <c r="U74" s="185">
        <v>34501424.670000002</v>
      </c>
      <c r="V74" s="185">
        <v>7616527.0099999998</v>
      </c>
      <c r="W74" s="185">
        <v>15443389.6</v>
      </c>
      <c r="X74" s="185">
        <v>86401409.159999996</v>
      </c>
      <c r="Y74" s="185">
        <v>34804128.030000001</v>
      </c>
      <c r="Z74" s="185">
        <v>23325791.420000002</v>
      </c>
      <c r="AA74" s="185">
        <v>9150906.3499999996</v>
      </c>
      <c r="AB74" s="185">
        <v>66472659.670000002</v>
      </c>
      <c r="AC74" s="185">
        <v>7077067.8399999999</v>
      </c>
      <c r="AD74" s="185">
        <v>131534.49</v>
      </c>
      <c r="AE74" s="185">
        <v>10896539.720000001</v>
      </c>
      <c r="AF74" s="185"/>
      <c r="AG74" s="185">
        <v>135529895.06999999</v>
      </c>
      <c r="AH74" s="185"/>
      <c r="AI74" s="185"/>
      <c r="AJ74" s="185">
        <v>115584474.18000001</v>
      </c>
      <c r="AK74" s="185">
        <v>1564771.59</v>
      </c>
      <c r="AL74" s="185">
        <v>375450.39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3017.15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v>860689170.50000012</v>
      </c>
      <c r="CF74" s="249"/>
    </row>
    <row r="75" spans="1:87" ht="12.65" customHeight="1" x14ac:dyDescent="0.35">
      <c r="A75" s="171" t="s">
        <v>247</v>
      </c>
      <c r="B75" s="175"/>
      <c r="C75" s="195">
        <v>28521389.349999998</v>
      </c>
      <c r="D75" s="195">
        <v>0</v>
      </c>
      <c r="E75" s="195">
        <v>126032141.91999999</v>
      </c>
      <c r="F75" s="195">
        <v>0</v>
      </c>
      <c r="G75" s="195">
        <v>0</v>
      </c>
      <c r="H75" s="195">
        <v>0</v>
      </c>
      <c r="I75" s="195">
        <v>0</v>
      </c>
      <c r="J75" s="195">
        <v>0</v>
      </c>
      <c r="K75" s="195">
        <v>0</v>
      </c>
      <c r="L75" s="195">
        <v>0</v>
      </c>
      <c r="M75" s="195">
        <v>0</v>
      </c>
      <c r="N75" s="195">
        <v>0</v>
      </c>
      <c r="O75" s="195">
        <v>46082993.5</v>
      </c>
      <c r="P75" s="195">
        <v>405491709.14999998</v>
      </c>
      <c r="Q75" s="195">
        <v>24125583.469999999</v>
      </c>
      <c r="R75" s="195">
        <v>0</v>
      </c>
      <c r="S75" s="195">
        <v>0</v>
      </c>
      <c r="T75" s="195">
        <v>4292732.4800000004</v>
      </c>
      <c r="U75" s="195">
        <v>69267778.039999992</v>
      </c>
      <c r="V75" s="195">
        <v>15357022.879999999</v>
      </c>
      <c r="W75" s="195">
        <v>20113069.390000001</v>
      </c>
      <c r="X75" s="195">
        <v>114805089.09999999</v>
      </c>
      <c r="Y75" s="195">
        <v>44169043.609999999</v>
      </c>
      <c r="Z75" s="195">
        <v>23742799.200000003</v>
      </c>
      <c r="AA75" s="195">
        <v>10204845.219999999</v>
      </c>
      <c r="AB75" s="195">
        <v>151382872.54000002</v>
      </c>
      <c r="AC75" s="195">
        <v>27509399.510000002</v>
      </c>
      <c r="AD75" s="195">
        <v>2438483.4000000004</v>
      </c>
      <c r="AE75" s="195">
        <v>13491715.010000002</v>
      </c>
      <c r="AF75" s="195">
        <v>0</v>
      </c>
      <c r="AG75" s="195">
        <v>165065259.16</v>
      </c>
      <c r="AH75" s="195">
        <v>0</v>
      </c>
      <c r="AI75" s="195">
        <v>0</v>
      </c>
      <c r="AJ75" s="195">
        <v>115796058.91000001</v>
      </c>
      <c r="AK75" s="195">
        <v>2584924.2200000002</v>
      </c>
      <c r="AL75" s="195">
        <v>1046424.73</v>
      </c>
      <c r="AM75" s="195">
        <v>0</v>
      </c>
      <c r="AN75" s="195">
        <v>0</v>
      </c>
      <c r="AO75" s="195">
        <v>0</v>
      </c>
      <c r="AP75" s="195">
        <v>0</v>
      </c>
      <c r="AQ75" s="195">
        <v>0</v>
      </c>
      <c r="AR75" s="195">
        <v>0</v>
      </c>
      <c r="AS75" s="195">
        <v>0</v>
      </c>
      <c r="AT75" s="195">
        <v>0</v>
      </c>
      <c r="AU75" s="195">
        <v>0</v>
      </c>
      <c r="AV75" s="195">
        <v>172715.99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v>1411694050.7800004</v>
      </c>
      <c r="CF75" s="249"/>
    </row>
    <row r="76" spans="1:87" ht="12.65" customHeight="1" x14ac:dyDescent="0.35">
      <c r="A76" s="171" t="s">
        <v>248</v>
      </c>
      <c r="B76" s="175"/>
      <c r="C76" s="284">
        <v>11112</v>
      </c>
      <c r="D76" s="284">
        <v>0</v>
      </c>
      <c r="E76" s="284">
        <v>48910.54</v>
      </c>
      <c r="F76" s="284">
        <v>0</v>
      </c>
      <c r="G76" s="284">
        <v>0</v>
      </c>
      <c r="H76" s="284">
        <v>0</v>
      </c>
      <c r="I76" s="284">
        <v>0</v>
      </c>
      <c r="J76" s="284">
        <v>0</v>
      </c>
      <c r="K76" s="284">
        <v>0</v>
      </c>
      <c r="L76" s="284">
        <v>0</v>
      </c>
      <c r="M76" s="284">
        <v>0</v>
      </c>
      <c r="N76" s="284">
        <v>0</v>
      </c>
      <c r="O76" s="284">
        <v>4254</v>
      </c>
      <c r="P76" s="284">
        <v>23570</v>
      </c>
      <c r="Q76" s="284">
        <v>1238</v>
      </c>
      <c r="R76" s="284">
        <v>0</v>
      </c>
      <c r="S76" s="284">
        <v>5572</v>
      </c>
      <c r="T76" s="284">
        <v>0</v>
      </c>
      <c r="U76" s="284">
        <v>6711</v>
      </c>
      <c r="V76" s="284">
        <v>0</v>
      </c>
      <c r="W76" s="284">
        <v>0</v>
      </c>
      <c r="X76" s="284">
        <v>787</v>
      </c>
      <c r="Y76" s="284">
        <v>24598</v>
      </c>
      <c r="Z76" s="284">
        <v>0</v>
      </c>
      <c r="AA76" s="284">
        <v>788</v>
      </c>
      <c r="AB76" s="284">
        <v>8305</v>
      </c>
      <c r="AC76" s="284">
        <v>1185</v>
      </c>
      <c r="AD76" s="284">
        <v>0</v>
      </c>
      <c r="AE76" s="284">
        <v>9857.14</v>
      </c>
      <c r="AF76" s="284">
        <v>0</v>
      </c>
      <c r="AG76" s="284">
        <v>10167</v>
      </c>
      <c r="AH76" s="284">
        <v>0</v>
      </c>
      <c r="AI76" s="284">
        <v>0</v>
      </c>
      <c r="AJ76" s="284">
        <v>0</v>
      </c>
      <c r="AK76" s="284">
        <v>3298</v>
      </c>
      <c r="AL76" s="284">
        <v>690</v>
      </c>
      <c r="AM76" s="284">
        <v>0</v>
      </c>
      <c r="AN76" s="284">
        <v>0</v>
      </c>
      <c r="AO76" s="284">
        <v>0</v>
      </c>
      <c r="AP76" s="284">
        <v>0</v>
      </c>
      <c r="AQ76" s="284">
        <v>0</v>
      </c>
      <c r="AR76" s="284">
        <v>0</v>
      </c>
      <c r="AS76" s="284">
        <v>0</v>
      </c>
      <c r="AT76" s="284">
        <v>0</v>
      </c>
      <c r="AU76" s="284">
        <v>0</v>
      </c>
      <c r="AV76" s="284">
        <v>803</v>
      </c>
      <c r="AW76" s="284">
        <v>0</v>
      </c>
      <c r="AX76" s="284">
        <v>0</v>
      </c>
      <c r="AY76" s="284">
        <v>0</v>
      </c>
      <c r="AZ76" s="284">
        <v>5708</v>
      </c>
      <c r="BA76" s="284">
        <v>2159</v>
      </c>
      <c r="BB76" s="284">
        <v>0</v>
      </c>
      <c r="BC76" s="284">
        <v>0</v>
      </c>
      <c r="BD76" s="284">
        <v>0</v>
      </c>
      <c r="BE76" s="284">
        <v>60387</v>
      </c>
      <c r="BF76" s="284">
        <v>625</v>
      </c>
      <c r="BG76" s="284">
        <v>0</v>
      </c>
      <c r="BH76" s="284">
        <v>0</v>
      </c>
      <c r="BI76" s="284">
        <v>484</v>
      </c>
      <c r="BJ76" s="284">
        <v>0</v>
      </c>
      <c r="BK76" s="284">
        <v>0</v>
      </c>
      <c r="BL76" s="284">
        <v>0</v>
      </c>
      <c r="BM76" s="284">
        <v>0</v>
      </c>
      <c r="BN76" s="284">
        <v>24023.99</v>
      </c>
      <c r="BO76" s="284">
        <v>0</v>
      </c>
      <c r="BP76" s="284">
        <v>0</v>
      </c>
      <c r="BQ76" s="284">
        <v>0</v>
      </c>
      <c r="BR76" s="284">
        <v>0</v>
      </c>
      <c r="BS76" s="284">
        <v>0</v>
      </c>
      <c r="BT76" s="284">
        <v>0</v>
      </c>
      <c r="BU76" s="284">
        <v>0</v>
      </c>
      <c r="BV76" s="284">
        <v>2570</v>
      </c>
      <c r="BW76" s="284">
        <v>0</v>
      </c>
      <c r="BX76" s="284">
        <v>0</v>
      </c>
      <c r="BY76" s="284">
        <v>1482</v>
      </c>
      <c r="BZ76" s="284">
        <v>0</v>
      </c>
      <c r="CA76" s="284">
        <v>0</v>
      </c>
      <c r="CB76" s="284">
        <v>0</v>
      </c>
      <c r="CC76" s="284">
        <v>0</v>
      </c>
      <c r="CD76" s="246" t="s">
        <v>221</v>
      </c>
      <c r="CE76" s="195">
        <v>259284.66999999998</v>
      </c>
      <c r="CF76" s="195">
        <v>0.33000000001629815</v>
      </c>
    </row>
    <row r="77" spans="1:87" ht="12.65" customHeight="1" x14ac:dyDescent="0.35">
      <c r="A77" s="171" t="s">
        <v>249</v>
      </c>
      <c r="B77" s="175"/>
      <c r="C77" s="184">
        <v>6365</v>
      </c>
      <c r="D77" s="184"/>
      <c r="E77" s="184">
        <v>50673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6941</v>
      </c>
      <c r="P77" s="184">
        <v>24935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6475</v>
      </c>
      <c r="AH77" s="184"/>
      <c r="AI77" s="184"/>
      <c r="AJ77" s="184">
        <v>21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17134</v>
      </c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v>112544</v>
      </c>
      <c r="CF77" s="195">
        <v>0</v>
      </c>
    </row>
    <row r="78" spans="1:87" ht="12.65" customHeight="1" x14ac:dyDescent="0.35">
      <c r="A78" s="171" t="s">
        <v>250</v>
      </c>
      <c r="B78" s="175"/>
      <c r="C78" s="184">
        <v>4783.8100000000004</v>
      </c>
      <c r="D78" s="184"/>
      <c r="E78" s="184">
        <v>21056.42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1304.44</v>
      </c>
      <c r="P78" s="184">
        <v>10147.18</v>
      </c>
      <c r="Q78" s="184">
        <v>532.97</v>
      </c>
      <c r="R78" s="184"/>
      <c r="S78" s="184">
        <v>2398.8000000000002</v>
      </c>
      <c r="T78" s="184"/>
      <c r="U78" s="184">
        <v>2889.14</v>
      </c>
      <c r="V78" s="184"/>
      <c r="W78" s="184"/>
      <c r="X78" s="184">
        <v>338.81</v>
      </c>
      <c r="Y78" s="184">
        <v>10589.73</v>
      </c>
      <c r="Z78" s="184"/>
      <c r="AA78" s="184">
        <v>339.24</v>
      </c>
      <c r="AB78" s="184">
        <v>3575.58</v>
      </c>
      <c r="AC78" s="184">
        <v>510.15</v>
      </c>
      <c r="AD78" s="184"/>
      <c r="AE78" s="184">
        <v>4243.59</v>
      </c>
      <c r="AF78" s="184"/>
      <c r="AG78" s="184">
        <v>4376.9799999999996</v>
      </c>
      <c r="AH78" s="184"/>
      <c r="AI78" s="184"/>
      <c r="AJ78" s="184"/>
      <c r="AK78" s="184">
        <v>1419.82</v>
      </c>
      <c r="AL78" s="184">
        <v>297.05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6" t="s">
        <v>221</v>
      </c>
      <c r="AY78" s="246" t="s">
        <v>221</v>
      </c>
      <c r="AZ78" s="246" t="s">
        <v>221</v>
      </c>
      <c r="BA78" s="184">
        <v>929.47</v>
      </c>
      <c r="BB78" s="184"/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>
        <v>208.37</v>
      </c>
      <c r="BJ78" s="246" t="s">
        <v>221</v>
      </c>
      <c r="BK78" s="184"/>
      <c r="BL78" s="184"/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>
        <v>1106.4100000000001</v>
      </c>
      <c r="BW78" s="184"/>
      <c r="BX78" s="184"/>
      <c r="BY78" s="184">
        <v>638.01</v>
      </c>
      <c r="BZ78" s="184"/>
      <c r="CA78" s="184"/>
      <c r="CB78" s="184"/>
      <c r="CC78" s="246" t="s">
        <v>221</v>
      </c>
      <c r="CD78" s="246" t="s">
        <v>221</v>
      </c>
      <c r="CE78" s="195">
        <v>71685.97</v>
      </c>
      <c r="CF78" s="195"/>
    </row>
    <row r="79" spans="1:87" ht="12.65" customHeight="1" x14ac:dyDescent="0.35">
      <c r="A79" s="171" t="s">
        <v>251</v>
      </c>
      <c r="B79" s="175"/>
      <c r="C79" s="223"/>
      <c r="D79" s="223"/>
      <c r="E79" s="184">
        <v>293601.40000000002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112327.81</v>
      </c>
      <c r="P79" s="184">
        <v>270990.92</v>
      </c>
      <c r="Q79" s="184">
        <v>6207.63</v>
      </c>
      <c r="R79" s="184"/>
      <c r="S79" s="184"/>
      <c r="T79" s="184"/>
      <c r="U79" s="184"/>
      <c r="V79" s="184"/>
      <c r="W79" s="184"/>
      <c r="X79" s="184"/>
      <c r="Y79" s="184">
        <v>54472.75</v>
      </c>
      <c r="Z79" s="184"/>
      <c r="AA79" s="184"/>
      <c r="AB79" s="184"/>
      <c r="AC79" s="184"/>
      <c r="AD79" s="184"/>
      <c r="AE79" s="184"/>
      <c r="AF79" s="184"/>
      <c r="AG79" s="184">
        <v>277165.27</v>
      </c>
      <c r="AH79" s="184"/>
      <c r="AI79" s="184"/>
      <c r="AJ79" s="184"/>
      <c r="AK79" s="184">
        <v>11876.04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7543.38</v>
      </c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v>1034185.2000000001</v>
      </c>
      <c r="CF79" s="195">
        <v>0</v>
      </c>
    </row>
    <row r="80" spans="1:87" ht="12.65" customHeight="1" x14ac:dyDescent="0.35">
      <c r="A80" s="171" t="s">
        <v>252</v>
      </c>
      <c r="B80" s="175"/>
      <c r="C80" s="187">
        <v>31.44</v>
      </c>
      <c r="D80" s="187"/>
      <c r="E80" s="187">
        <v>121.29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35.380000000000003</v>
      </c>
      <c r="P80" s="187">
        <v>39.99</v>
      </c>
      <c r="Q80" s="187">
        <v>18.3</v>
      </c>
      <c r="R80" s="187"/>
      <c r="S80" s="187"/>
      <c r="T80" s="187">
        <v>2.2599999999999998</v>
      </c>
      <c r="U80" s="187"/>
      <c r="V80" s="187">
        <v>0.75</v>
      </c>
      <c r="W80" s="187"/>
      <c r="X80" s="187"/>
      <c r="Y80" s="187"/>
      <c r="Z80" s="187">
        <v>1.1499999999999999</v>
      </c>
      <c r="AA80" s="187"/>
      <c r="AB80" s="187"/>
      <c r="AC80" s="187"/>
      <c r="AD80" s="187"/>
      <c r="AE80" s="187"/>
      <c r="AF80" s="187"/>
      <c r="AG80" s="187">
        <v>34.729999999999997</v>
      </c>
      <c r="AH80" s="187"/>
      <c r="AI80" s="187"/>
      <c r="AJ80" s="187">
        <v>45.04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8.14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v>338.47</v>
      </c>
      <c r="CF80" s="252"/>
    </row>
    <row r="81" spans="1:5" ht="21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9" t="s">
        <v>1264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290" t="s">
        <v>1281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27" t="s">
        <v>1282</v>
      </c>
      <c r="D84" s="205"/>
      <c r="E84" s="204"/>
    </row>
    <row r="85" spans="1:5" ht="12.65" customHeight="1" x14ac:dyDescent="0.35">
      <c r="A85" s="173" t="s">
        <v>1250</v>
      </c>
      <c r="B85" s="172"/>
      <c r="C85" s="268" t="s">
        <v>1283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28" t="s">
        <v>1283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7" t="s">
        <v>1284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7" t="s">
        <v>1285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7" t="s">
        <v>1280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7" t="s">
        <v>1379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7" t="s">
        <v>1378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4" t="s">
        <v>1286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67" t="s">
        <v>1287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/>
      <c r="B107" s="172"/>
      <c r="C107" s="190"/>
      <c r="D107" s="175"/>
      <c r="E107" s="175"/>
    </row>
    <row r="108" spans="1:5" ht="21.7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3.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7150</v>
      </c>
      <c r="D111" s="174">
        <v>29920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1178</v>
      </c>
      <c r="D114" s="174">
        <v>1715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16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72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6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v>124</v>
      </c>
    </row>
    <row r="128" spans="1:5" ht="12.65" customHeight="1" x14ac:dyDescent="0.35">
      <c r="A128" s="173" t="s">
        <v>292</v>
      </c>
      <c r="B128" s="172" t="s">
        <v>256</v>
      </c>
      <c r="C128" s="189">
        <v>124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2969</v>
      </c>
      <c r="C138" s="189">
        <v>2114</v>
      </c>
      <c r="D138" s="174">
        <v>2067</v>
      </c>
      <c r="E138" s="175">
        <v>7150</v>
      </c>
    </row>
    <row r="139" spans="1:6" ht="12.65" customHeight="1" x14ac:dyDescent="0.35">
      <c r="A139" s="173" t="s">
        <v>215</v>
      </c>
      <c r="B139" s="174">
        <v>16326</v>
      </c>
      <c r="C139" s="189">
        <v>7424</v>
      </c>
      <c r="D139" s="174">
        <v>6170</v>
      </c>
      <c r="E139" s="175">
        <v>29920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v>0</v>
      </c>
    </row>
    <row r="141" spans="1:6" ht="12.65" customHeight="1" x14ac:dyDescent="0.35">
      <c r="A141" s="173" t="s">
        <v>245</v>
      </c>
      <c r="B141" s="174">
        <v>251500407.47</v>
      </c>
      <c r="C141" s="189">
        <v>129616015.59999999</v>
      </c>
      <c r="D141" s="174">
        <v>169888457.21000001</v>
      </c>
      <c r="E141" s="175">
        <v>551004880.27999997</v>
      </c>
      <c r="F141" s="199"/>
    </row>
    <row r="142" spans="1:6" ht="12.65" customHeight="1" x14ac:dyDescent="0.35">
      <c r="A142" s="173" t="s">
        <v>246</v>
      </c>
      <c r="B142" s="174">
        <v>306352910</v>
      </c>
      <c r="C142" s="189">
        <v>200129435.09999999</v>
      </c>
      <c r="D142" s="174">
        <v>354206825.36000001</v>
      </c>
      <c r="E142" s="175">
        <v>860689170.46000004</v>
      </c>
      <c r="F142" s="199"/>
    </row>
    <row r="143" spans="1:6" ht="12.65" customHeight="1" x14ac:dyDescent="0.3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4" t="s">
        <v>306</v>
      </c>
      <c r="B164" s="254"/>
      <c r="C164" s="254"/>
      <c r="D164" s="254"/>
      <c r="E164" s="254"/>
    </row>
    <row r="165" spans="1:5" ht="11.4" customHeight="1" x14ac:dyDescent="0.35">
      <c r="A165" s="173" t="s">
        <v>307</v>
      </c>
      <c r="B165" s="172" t="s">
        <v>256</v>
      </c>
      <c r="C165" s="189">
        <v>7371020.0800000001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385514.44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599228.39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11936814.34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238371.68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5166318.51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1274936.23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v>26972203.669999998</v>
      </c>
      <c r="E173" s="175"/>
    </row>
    <row r="174" spans="1:5" ht="11.4" customHeight="1" x14ac:dyDescent="0.35">
      <c r="A174" s="254" t="s">
        <v>314</v>
      </c>
      <c r="B174" s="254"/>
      <c r="C174" s="254"/>
      <c r="D174" s="254"/>
      <c r="E174" s="254"/>
    </row>
    <row r="175" spans="1:5" ht="11.4" customHeight="1" x14ac:dyDescent="0.35">
      <c r="A175" s="173" t="s">
        <v>315</v>
      </c>
      <c r="B175" s="172" t="s">
        <v>256</v>
      </c>
      <c r="C175" s="189">
        <v>6187772.0299999993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1238566.4699999997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v>7426338.4999999991</v>
      </c>
      <c r="E177" s="175"/>
    </row>
    <row r="178" spans="1:5" ht="11.4" customHeight="1" x14ac:dyDescent="0.35">
      <c r="A178" s="254" t="s">
        <v>317</v>
      </c>
      <c r="B178" s="254"/>
      <c r="C178" s="254"/>
      <c r="D178" s="254"/>
      <c r="E178" s="254"/>
    </row>
    <row r="179" spans="1:5" ht="11.4" customHeight="1" x14ac:dyDescent="0.35">
      <c r="A179" s="173" t="s">
        <v>318</v>
      </c>
      <c r="B179" s="172" t="s">
        <v>256</v>
      </c>
      <c r="C179" s="189">
        <v>2713401.26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82237.950000000012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v>2795639.21</v>
      </c>
      <c r="E181" s="175"/>
    </row>
    <row r="182" spans="1:5" ht="11.4" customHeight="1" x14ac:dyDescent="0.35">
      <c r="A182" s="254" t="s">
        <v>320</v>
      </c>
      <c r="B182" s="254"/>
      <c r="C182" s="254"/>
      <c r="D182" s="254"/>
      <c r="E182" s="254"/>
    </row>
    <row r="183" spans="1:5" ht="11.4" customHeight="1" x14ac:dyDescent="0.35">
      <c r="A183" s="173" t="s">
        <v>321</v>
      </c>
      <c r="B183" s="172" t="s">
        <v>256</v>
      </c>
      <c r="C183" s="189">
        <v>134056.85999999999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8993681.3100000005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v>9127738.1699999999</v>
      </c>
      <c r="E186" s="175"/>
    </row>
    <row r="187" spans="1:5" ht="11.4" customHeight="1" x14ac:dyDescent="0.35">
      <c r="A187" s="254" t="s">
        <v>323</v>
      </c>
      <c r="B187" s="254"/>
      <c r="C187" s="254"/>
      <c r="D187" s="254"/>
      <c r="E187" s="254"/>
    </row>
    <row r="188" spans="1:5" ht="11.4" customHeight="1" x14ac:dyDescent="0.35">
      <c r="A188" s="173" t="s">
        <v>324</v>
      </c>
      <c r="B188" s="172" t="s">
        <v>256</v>
      </c>
      <c r="C188" s="189">
        <v>68687.81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v>68687.81</v>
      </c>
      <c r="E190" s="175"/>
    </row>
    <row r="191" spans="1:5" ht="11.4" customHeight="1" x14ac:dyDescent="0.35">
      <c r="A191" s="173"/>
      <c r="B191" s="175"/>
      <c r="C191" s="191"/>
      <c r="D191" s="175"/>
      <c r="E191" s="175"/>
    </row>
    <row r="192" spans="1:5" ht="18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7206096.9900000002</v>
      </c>
      <c r="C195" s="189"/>
      <c r="D195" s="174"/>
      <c r="E195" s="175">
        <v>7206096.9900000002</v>
      </c>
    </row>
    <row r="196" spans="1:8" ht="12.65" customHeight="1" x14ac:dyDescent="0.35">
      <c r="A196" s="173" t="s">
        <v>333</v>
      </c>
      <c r="B196" s="174">
        <v>2932921.47</v>
      </c>
      <c r="C196" s="189"/>
      <c r="D196" s="174"/>
      <c r="E196" s="175">
        <v>2932921.47</v>
      </c>
    </row>
    <row r="197" spans="1:8" ht="12.65" customHeight="1" x14ac:dyDescent="0.35">
      <c r="A197" s="173" t="s">
        <v>334</v>
      </c>
      <c r="B197" s="174">
        <v>62428181.890000001</v>
      </c>
      <c r="C197" s="189">
        <v>2054254.85</v>
      </c>
      <c r="D197" s="174"/>
      <c r="E197" s="175">
        <v>64482436.740000002</v>
      </c>
    </row>
    <row r="198" spans="1:8" ht="12.65" customHeight="1" x14ac:dyDescent="0.35">
      <c r="A198" s="173" t="s">
        <v>335</v>
      </c>
      <c r="B198" s="174">
        <v>21682301.73</v>
      </c>
      <c r="C198" s="189">
        <v>968360.53</v>
      </c>
      <c r="D198" s="174"/>
      <c r="E198" s="175">
        <v>22650662.260000002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v>0</v>
      </c>
    </row>
    <row r="200" spans="1:8" ht="12.65" customHeight="1" x14ac:dyDescent="0.35">
      <c r="A200" s="173" t="s">
        <v>337</v>
      </c>
      <c r="B200" s="174">
        <v>114086139.28</v>
      </c>
      <c r="C200" s="189">
        <v>5391859.3200000003</v>
      </c>
      <c r="D200" s="174">
        <v>2686893.02</v>
      </c>
      <c r="E200" s="175">
        <v>116791105.58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v>0</v>
      </c>
    </row>
    <row r="202" spans="1:8" ht="12.65" customHeight="1" x14ac:dyDescent="0.35">
      <c r="A202" s="173" t="s">
        <v>339</v>
      </c>
      <c r="B202" s="174">
        <v>14806020.399999999</v>
      </c>
      <c r="C202" s="189">
        <v>1746883</v>
      </c>
      <c r="D202" s="174">
        <v>358140.35</v>
      </c>
      <c r="E202" s="175">
        <v>16194763.049999999</v>
      </c>
    </row>
    <row r="203" spans="1:8" ht="12.65" customHeight="1" x14ac:dyDescent="0.35">
      <c r="A203" s="173" t="s">
        <v>340</v>
      </c>
      <c r="B203" s="174">
        <v>2231660.66</v>
      </c>
      <c r="C203" s="189">
        <v>3731645.13</v>
      </c>
      <c r="D203" s="174">
        <v>4797551.84</v>
      </c>
      <c r="E203" s="175">
        <v>1165753.9500000002</v>
      </c>
    </row>
    <row r="204" spans="1:8" ht="12.65" customHeight="1" x14ac:dyDescent="0.35">
      <c r="A204" s="173" t="s">
        <v>203</v>
      </c>
      <c r="B204" s="175">
        <v>225373322.42000002</v>
      </c>
      <c r="C204" s="191">
        <v>13893002.829999998</v>
      </c>
      <c r="D204" s="175">
        <v>7842585.21</v>
      </c>
      <c r="E204" s="175">
        <v>231423740.04000002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2153905.6</v>
      </c>
      <c r="C209" s="189">
        <v>110493.45</v>
      </c>
      <c r="D209" s="174"/>
      <c r="E209" s="175">
        <v>2264399.0500000003</v>
      </c>
      <c r="H209" s="256"/>
    </row>
    <row r="210" spans="1:8" ht="12.65" customHeight="1" x14ac:dyDescent="0.35">
      <c r="A210" s="173" t="s">
        <v>334</v>
      </c>
      <c r="B210" s="174">
        <v>21509536.720000003</v>
      </c>
      <c r="C210" s="189">
        <v>2452978.2599999998</v>
      </c>
      <c r="D210" s="174">
        <v>-10183.880000000001</v>
      </c>
      <c r="E210" s="175">
        <v>23972698.860000003</v>
      </c>
      <c r="H210" s="256"/>
    </row>
    <row r="211" spans="1:8" ht="12.65" customHeight="1" x14ac:dyDescent="0.35">
      <c r="A211" s="173" t="s">
        <v>335</v>
      </c>
      <c r="B211" s="174">
        <v>16378577.700000001</v>
      </c>
      <c r="C211" s="189">
        <v>606177.89999999991</v>
      </c>
      <c r="D211" s="174">
        <v>-17577.97</v>
      </c>
      <c r="E211" s="175">
        <v>17002333.57</v>
      </c>
      <c r="H211" s="256"/>
    </row>
    <row r="212" spans="1:8" ht="12.65" customHeight="1" x14ac:dyDescent="0.35">
      <c r="A212" s="173" t="s">
        <v>336</v>
      </c>
      <c r="B212" s="174"/>
      <c r="C212" s="189"/>
      <c r="D212" s="174"/>
      <c r="E212" s="175">
        <v>0</v>
      </c>
      <c r="H212" s="256"/>
    </row>
    <row r="213" spans="1:8" ht="12.65" customHeight="1" x14ac:dyDescent="0.35">
      <c r="A213" s="173" t="s">
        <v>337</v>
      </c>
      <c r="B213" s="174">
        <v>83915027.310000002</v>
      </c>
      <c r="C213" s="189">
        <v>8966498.4999999981</v>
      </c>
      <c r="D213" s="174">
        <v>492959.64000000036</v>
      </c>
      <c r="E213" s="175">
        <v>92388566.170000002</v>
      </c>
      <c r="H213" s="256"/>
    </row>
    <row r="214" spans="1:8" ht="12.65" customHeight="1" x14ac:dyDescent="0.35">
      <c r="A214" s="173" t="s">
        <v>338</v>
      </c>
      <c r="B214" s="174"/>
      <c r="C214" s="189"/>
      <c r="D214" s="174"/>
      <c r="E214" s="175">
        <v>0</v>
      </c>
      <c r="H214" s="256"/>
    </row>
    <row r="215" spans="1:8" ht="12.65" customHeight="1" x14ac:dyDescent="0.35">
      <c r="A215" s="173" t="s">
        <v>339</v>
      </c>
      <c r="B215" s="174">
        <v>8738674</v>
      </c>
      <c r="C215" s="189">
        <v>1469442.37</v>
      </c>
      <c r="D215" s="174">
        <v>-274309.63</v>
      </c>
      <c r="E215" s="175">
        <v>10482426.000000002</v>
      </c>
      <c r="H215" s="256"/>
    </row>
    <row r="216" spans="1:8" ht="12.65" customHeight="1" x14ac:dyDescent="0.35">
      <c r="A216" s="173" t="s">
        <v>340</v>
      </c>
      <c r="B216" s="174"/>
      <c r="C216" s="189"/>
      <c r="D216" s="174"/>
      <c r="E216" s="175">
        <v>0</v>
      </c>
      <c r="H216" s="256"/>
    </row>
    <row r="217" spans="1:8" ht="12.65" customHeight="1" x14ac:dyDescent="0.35">
      <c r="A217" s="173" t="s">
        <v>203</v>
      </c>
      <c r="B217" s="175">
        <v>132695721.33000001</v>
      </c>
      <c r="C217" s="191">
        <v>13605590.479999997</v>
      </c>
      <c r="D217" s="175">
        <v>190888.16000000038</v>
      </c>
      <c r="E217" s="175">
        <v>146110423.65000001</v>
      </c>
    </row>
    <row r="218" spans="1:8" ht="12.65" customHeight="1" x14ac:dyDescent="0.35">
      <c r="A218" s="173"/>
      <c r="B218" s="175"/>
      <c r="C218" s="191"/>
      <c r="D218" s="175"/>
      <c r="E218" s="175"/>
    </row>
    <row r="219" spans="1:8" ht="21.7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02" t="s">
        <v>1254</v>
      </c>
      <c r="C220" s="302"/>
      <c r="D220" s="208"/>
      <c r="E220" s="208"/>
    </row>
    <row r="221" spans="1:8" ht="12.65" customHeight="1" x14ac:dyDescent="0.35">
      <c r="A221" s="269" t="s">
        <v>1254</v>
      </c>
      <c r="B221" s="208"/>
      <c r="C221" s="189">
        <v>-5866430.8600000003</v>
      </c>
      <c r="D221" s="172">
        <v>-5866430.8600000003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v>473369965.92000002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286647699.36000001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35235589.770000003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270901965.44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19983055.48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v>1086138275.97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>
        <v>13214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13168972.49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30905343.559999999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v>44074316.049999997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v>1124346161.1600001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173"/>
      <c r="B247" s="173"/>
      <c r="C247" s="191"/>
      <c r="D247" s="175"/>
      <c r="E247" s="175"/>
    </row>
    <row r="248" spans="1:5" ht="11.25" customHeight="1" x14ac:dyDescent="0.35">
      <c r="A248" s="208" t="s">
        <v>360</v>
      </c>
      <c r="B248" s="208"/>
      <c r="C248" s="208"/>
      <c r="D248" s="208"/>
      <c r="E248" s="208"/>
    </row>
    <row r="249" spans="1:5" ht="12.65" customHeight="1" x14ac:dyDescent="0.35">
      <c r="A249" s="254" t="s">
        <v>361</v>
      </c>
      <c r="B249" s="254"/>
      <c r="C249" s="254"/>
      <c r="D249" s="254"/>
      <c r="E249" s="254"/>
    </row>
    <row r="250" spans="1:5" ht="12.65" customHeight="1" x14ac:dyDescent="0.35">
      <c r="A250" s="173" t="s">
        <v>362</v>
      </c>
      <c r="B250" s="172" t="s">
        <v>256</v>
      </c>
      <c r="C250" s="189">
        <v>1240284.1599999999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182065605.78999999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144458662.91999999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2816374.25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6863493.4500000002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555203.47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1.25" customHeight="1" x14ac:dyDescent="0.35">
      <c r="A260" s="173" t="s">
        <v>371</v>
      </c>
      <c r="B260" s="175"/>
      <c r="C260" s="191"/>
      <c r="D260" s="175">
        <v>49082298.200000003</v>
      </c>
      <c r="E260" s="175"/>
    </row>
    <row r="261" spans="1:5" ht="12.65" customHeight="1" x14ac:dyDescent="0.35">
      <c r="A261" s="254" t="s">
        <v>372</v>
      </c>
      <c r="B261" s="254"/>
      <c r="C261" s="254"/>
      <c r="D261" s="254"/>
      <c r="E261" s="254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1.25" customHeight="1" x14ac:dyDescent="0.35">
      <c r="A265" s="173" t="s">
        <v>374</v>
      </c>
      <c r="B265" s="175"/>
      <c r="C265" s="191"/>
      <c r="D265" s="175">
        <v>0</v>
      </c>
      <c r="E265" s="175"/>
    </row>
    <row r="266" spans="1:5" ht="12.65" customHeight="1" x14ac:dyDescent="0.35">
      <c r="A266" s="254" t="s">
        <v>375</v>
      </c>
      <c r="B266" s="254"/>
      <c r="C266" s="254"/>
      <c r="D266" s="254"/>
      <c r="E266" s="254"/>
    </row>
    <row r="267" spans="1:5" ht="12.65" customHeight="1" x14ac:dyDescent="0.35">
      <c r="A267" s="173" t="s">
        <v>332</v>
      </c>
      <c r="B267" s="172" t="s">
        <v>256</v>
      </c>
      <c r="C267" s="189">
        <v>7206096.9900000002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2932921.47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64482436.739999995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22650662.260000002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116791105.58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16194763.050000001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1165753.95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v>231423740.03999999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146110423.65000001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v>85313316.389999986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33162577.780000001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24852129.800000001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v>58014707.579999998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>
        <v>10727067.359999999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4086298.73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v>14813366.09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v>207223688.25999996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173"/>
      <c r="B301" s="173"/>
      <c r="C301" s="191"/>
      <c r="D301" s="175"/>
      <c r="E301" s="175"/>
    </row>
    <row r="302" spans="1:5" ht="14.25" customHeight="1" x14ac:dyDescent="0.35">
      <c r="A302" s="208" t="s">
        <v>394</v>
      </c>
      <c r="B302" s="208"/>
      <c r="C302" s="208"/>
      <c r="D302" s="208"/>
      <c r="E302" s="208"/>
    </row>
    <row r="303" spans="1:5" ht="12.6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2645440.62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12924173.66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15365075.439999999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22202869.82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1382957.06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v>54520516.600000001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25229307.379999999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v>25229307.379999999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423591.04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1171161.54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9.5" customHeight="1" x14ac:dyDescent="0.35">
      <c r="A327" s="173" t="s">
        <v>418</v>
      </c>
      <c r="B327" s="172" t="s">
        <v>256</v>
      </c>
      <c r="C327" s="189">
        <v>1595555.28</v>
      </c>
      <c r="D327" s="175"/>
      <c r="E327" s="175"/>
    </row>
    <row r="328" spans="1:5" ht="12.65" customHeight="1" x14ac:dyDescent="0.35">
      <c r="A328" s="173" t="s">
        <v>203</v>
      </c>
      <c r="B328" s="175"/>
      <c r="C328" s="191"/>
      <c r="D328" s="175">
        <v>3190307.8600000003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v>1382957.06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v>1807350.8000000003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1">
        <v>125666513.45999999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v>207223688.24000001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v>207223688.25999996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551004880.27999997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860689170.5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v>1411694050.78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1254</v>
      </c>
      <c r="B363" s="254"/>
      <c r="C363" s="189">
        <v>-5866430.8600000003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v>1086138275.97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44074316.049999997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v>1124346161.1600001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v>287347889.61999989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v>12107256.800000001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v>12107256.800000001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v>299455146.4199999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118552060.45999999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26972204.379999999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13493247.789999999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34585887.219999999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1434237.32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65160328.68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13605590.4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7426338.4699999997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2795639.21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9127738.1699999999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68687.81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3096108.4099999997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v>296318068.32000005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v>3137078.099999845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930589.59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v>4067667.6899998449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3.5" customHeight="1" x14ac:dyDescent="0.35">
      <c r="A396" s="173" t="s">
        <v>458</v>
      </c>
      <c r="B396" s="175"/>
      <c r="C396" s="191"/>
      <c r="D396" s="175">
        <v>4067667.6899998449</v>
      </c>
      <c r="E396" s="175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">
        <v>1291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v>7150</v>
      </c>
      <c r="C414" s="194">
        <v>7150</v>
      </c>
      <c r="D414" s="179"/>
    </row>
    <row r="415" spans="1:5" ht="12.65" customHeight="1" x14ac:dyDescent="0.35">
      <c r="A415" s="179" t="s">
        <v>464</v>
      </c>
      <c r="B415" s="179">
        <v>29920</v>
      </c>
      <c r="C415" s="179">
        <v>29920</v>
      </c>
      <c r="D415" s="194">
        <v>29920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v>0</v>
      </c>
      <c r="C417" s="194">
        <v>0</v>
      </c>
      <c r="D417" s="179"/>
    </row>
    <row r="418" spans="1:7" ht="12.65" customHeight="1" x14ac:dyDescent="0.35">
      <c r="A418" s="179" t="s">
        <v>466</v>
      </c>
      <c r="B418" s="179">
        <v>0</v>
      </c>
      <c r="C418" s="179">
        <v>0</v>
      </c>
      <c r="D418" s="179"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v>0</v>
      </c>
      <c r="C420" s="179">
        <v>0</v>
      </c>
      <c r="D420" s="179"/>
    </row>
    <row r="421" spans="1:7" ht="12.65" customHeight="1" x14ac:dyDescent="0.35">
      <c r="A421" s="179" t="s">
        <v>468</v>
      </c>
      <c r="B421" s="179">
        <v>0</v>
      </c>
      <c r="C421" s="179">
        <v>0</v>
      </c>
      <c r="D421" s="179"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v>1178</v>
      </c>
    </row>
    <row r="424" spans="1:7" ht="12.65" customHeight="1" x14ac:dyDescent="0.35">
      <c r="A424" s="179" t="s">
        <v>1243</v>
      </c>
      <c r="B424" s="179">
        <v>1715</v>
      </c>
      <c r="D424" s="179"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v>118552060.45999999</v>
      </c>
      <c r="C427" s="179">
        <v>118552060.45999998</v>
      </c>
      <c r="D427" s="179"/>
    </row>
    <row r="428" spans="1:7" ht="12.65" customHeight="1" x14ac:dyDescent="0.35">
      <c r="A428" s="179" t="s">
        <v>3</v>
      </c>
      <c r="B428" s="179">
        <v>26972204.379999999</v>
      </c>
      <c r="C428" s="179">
        <v>26972205</v>
      </c>
      <c r="D428" s="179">
        <v>26972203.669999998</v>
      </c>
    </row>
    <row r="429" spans="1:7" ht="12.65" customHeight="1" x14ac:dyDescent="0.35">
      <c r="A429" s="179" t="s">
        <v>236</v>
      </c>
      <c r="B429" s="179">
        <v>13493247.789999999</v>
      </c>
      <c r="C429" s="179">
        <v>13493247.789999999</v>
      </c>
      <c r="D429" s="179"/>
    </row>
    <row r="430" spans="1:7" ht="12.65" customHeight="1" x14ac:dyDescent="0.35">
      <c r="A430" s="179" t="s">
        <v>237</v>
      </c>
      <c r="B430" s="179">
        <v>34585887.219999999</v>
      </c>
      <c r="C430" s="179">
        <v>34585887.219999999</v>
      </c>
      <c r="D430" s="179"/>
    </row>
    <row r="431" spans="1:7" ht="12.65" customHeight="1" x14ac:dyDescent="0.35">
      <c r="A431" s="179" t="s">
        <v>444</v>
      </c>
      <c r="B431" s="179">
        <v>1434237.32</v>
      </c>
      <c r="C431" s="179">
        <v>1433798.6199999999</v>
      </c>
      <c r="D431" s="179"/>
    </row>
    <row r="432" spans="1:7" ht="12.65" customHeight="1" x14ac:dyDescent="0.35">
      <c r="A432" s="179" t="s">
        <v>445</v>
      </c>
      <c r="B432" s="179">
        <v>65160328.68</v>
      </c>
      <c r="C432" s="179">
        <v>65160328.659999996</v>
      </c>
      <c r="D432" s="179"/>
    </row>
    <row r="433" spans="1:7" ht="12.65" customHeight="1" x14ac:dyDescent="0.35">
      <c r="A433" s="179" t="s">
        <v>6</v>
      </c>
      <c r="B433" s="179">
        <v>13605590.4</v>
      </c>
      <c r="C433" s="179">
        <v>13605583</v>
      </c>
      <c r="D433" s="179">
        <v>13605590.479999997</v>
      </c>
    </row>
    <row r="434" spans="1:7" ht="12.65" customHeight="1" x14ac:dyDescent="0.35">
      <c r="A434" s="179" t="s">
        <v>474</v>
      </c>
      <c r="B434" s="179">
        <v>7426338.4699999997</v>
      </c>
      <c r="C434" s="179">
        <v>7426338.4700000007</v>
      </c>
      <c r="D434" s="179">
        <v>7426338.4999999991</v>
      </c>
    </row>
    <row r="435" spans="1:7" ht="12.65" customHeight="1" x14ac:dyDescent="0.35">
      <c r="A435" s="179" t="s">
        <v>447</v>
      </c>
      <c r="B435" s="179">
        <v>2795639.21</v>
      </c>
      <c r="C435" s="179"/>
      <c r="D435" s="179">
        <v>2795639.21</v>
      </c>
    </row>
    <row r="436" spans="1:7" ht="12.65" customHeight="1" x14ac:dyDescent="0.35">
      <c r="A436" s="179" t="s">
        <v>475</v>
      </c>
      <c r="B436" s="179">
        <v>9127738.1699999999</v>
      </c>
      <c r="C436" s="179"/>
      <c r="D436" s="179">
        <v>9127738.1699999999</v>
      </c>
    </row>
    <row r="437" spans="1:7" ht="12.65" customHeight="1" x14ac:dyDescent="0.35">
      <c r="A437" s="194" t="s">
        <v>449</v>
      </c>
      <c r="B437" s="194">
        <v>68687.81</v>
      </c>
      <c r="C437" s="194"/>
      <c r="D437" s="194">
        <v>68687.81</v>
      </c>
    </row>
    <row r="438" spans="1:7" ht="12.65" customHeight="1" x14ac:dyDescent="0.35">
      <c r="A438" s="194" t="s">
        <v>476</v>
      </c>
      <c r="B438" s="194">
        <v>11992065.189999999</v>
      </c>
      <c r="C438" s="194">
        <v>11992065.190000001</v>
      </c>
      <c r="D438" s="194">
        <v>11992065.189999999</v>
      </c>
    </row>
    <row r="439" spans="1:7" ht="12.65" customHeight="1" x14ac:dyDescent="0.35">
      <c r="A439" s="179" t="s">
        <v>451</v>
      </c>
      <c r="B439" s="194">
        <v>3096108.4099999997</v>
      </c>
      <c r="C439" s="194">
        <v>3096108.4100000006</v>
      </c>
      <c r="D439" s="179"/>
    </row>
    <row r="440" spans="1:7" ht="12.65" customHeight="1" x14ac:dyDescent="0.35">
      <c r="A440" s="179" t="s">
        <v>477</v>
      </c>
      <c r="B440" s="194">
        <v>15088173.6</v>
      </c>
      <c r="C440" s="194">
        <v>15088173.600000001</v>
      </c>
      <c r="D440" s="179"/>
    </row>
    <row r="441" spans="1:7" ht="12.65" customHeight="1" x14ac:dyDescent="0.35">
      <c r="A441" s="179" t="s">
        <v>478</v>
      </c>
      <c r="B441" s="179">
        <v>296318068.32000005</v>
      </c>
      <c r="C441" s="179">
        <v>296317622.82000005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v>-5866430.8600000003</v>
      </c>
      <c r="C444" s="179">
        <v>-5866430.8600000003</v>
      </c>
      <c r="D444" s="179"/>
    </row>
    <row r="445" spans="1:7" ht="12.65" customHeight="1" x14ac:dyDescent="0.35">
      <c r="A445" s="179" t="s">
        <v>343</v>
      </c>
      <c r="B445" s="179">
        <v>1086138275.97</v>
      </c>
      <c r="C445" s="179">
        <v>1086138275.97</v>
      </c>
      <c r="D445" s="179"/>
    </row>
    <row r="446" spans="1:7" ht="12.65" customHeight="1" x14ac:dyDescent="0.35">
      <c r="A446" s="179" t="s">
        <v>351</v>
      </c>
      <c r="B446" s="179">
        <v>44074316.049999997</v>
      </c>
      <c r="C446" s="179">
        <v>44074316.049999997</v>
      </c>
      <c r="D446" s="179"/>
    </row>
    <row r="447" spans="1:7" ht="12.65" customHeight="1" x14ac:dyDescent="0.35">
      <c r="A447" s="179" t="s">
        <v>356</v>
      </c>
      <c r="B447" s="179">
        <v>0</v>
      </c>
      <c r="C447" s="179">
        <v>0</v>
      </c>
      <c r="D447" s="179"/>
    </row>
    <row r="448" spans="1:7" ht="12.65" customHeight="1" x14ac:dyDescent="0.35">
      <c r="A448" s="179" t="s">
        <v>358</v>
      </c>
      <c r="B448" s="179">
        <v>1124346161.1600001</v>
      </c>
      <c r="C448" s="179">
        <v>1124346161.1600001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v>13214</v>
      </c>
    </row>
    <row r="454" spans="1:7" ht="12.65" customHeight="1" x14ac:dyDescent="0.35">
      <c r="A454" s="179" t="s">
        <v>168</v>
      </c>
      <c r="B454" s="179">
        <v>13168972.49</v>
      </c>
      <c r="C454" s="179"/>
      <c r="D454" s="179"/>
    </row>
    <row r="455" spans="1:7" ht="12.65" customHeight="1" x14ac:dyDescent="0.35">
      <c r="A455" s="179" t="s">
        <v>131</v>
      </c>
      <c r="B455" s="179">
        <v>30905343.559999999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v>12107256.800000001</v>
      </c>
      <c r="C458" s="194">
        <v>12107257.299999999</v>
      </c>
      <c r="D458" s="194"/>
    </row>
    <row r="459" spans="1:7" ht="12.65" customHeight="1" x14ac:dyDescent="0.35">
      <c r="A459" s="179" t="s">
        <v>244</v>
      </c>
      <c r="B459" s="194">
        <v>0</v>
      </c>
      <c r="C459" s="194"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v>551004880.27999997</v>
      </c>
      <c r="C463" s="194">
        <v>551004880.28000021</v>
      </c>
      <c r="D463" s="194">
        <v>551004880.27999997</v>
      </c>
    </row>
    <row r="464" spans="1:7" ht="12.65" customHeight="1" x14ac:dyDescent="0.35">
      <c r="A464" s="179" t="s">
        <v>246</v>
      </c>
      <c r="B464" s="194">
        <v>860689170.5</v>
      </c>
      <c r="C464" s="194">
        <v>860689170.50000012</v>
      </c>
      <c r="D464" s="194">
        <v>860689170.46000004</v>
      </c>
    </row>
    <row r="465" spans="1:7" ht="12.65" customHeight="1" x14ac:dyDescent="0.35">
      <c r="A465" s="179" t="s">
        <v>247</v>
      </c>
      <c r="B465" s="194">
        <v>1411694050.78</v>
      </c>
      <c r="C465" s="194">
        <v>1411694050.7800004</v>
      </c>
      <c r="D465" s="194">
        <v>1411694050.74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v>7206096.9900000002</v>
      </c>
      <c r="C468" s="179">
        <v>7206096.9900000002</v>
      </c>
      <c r="D468" s="179"/>
    </row>
    <row r="469" spans="1:7" ht="12.65" customHeight="1" x14ac:dyDescent="0.35">
      <c r="A469" s="179" t="s">
        <v>333</v>
      </c>
      <c r="B469" s="179">
        <v>2932921.47</v>
      </c>
      <c r="C469" s="179">
        <v>2932921.47</v>
      </c>
      <c r="D469" s="179"/>
    </row>
    <row r="470" spans="1:7" ht="12.65" customHeight="1" x14ac:dyDescent="0.35">
      <c r="A470" s="179" t="s">
        <v>334</v>
      </c>
      <c r="B470" s="179">
        <v>64482436.739999995</v>
      </c>
      <c r="C470" s="179">
        <v>64482436.740000002</v>
      </c>
      <c r="D470" s="179"/>
    </row>
    <row r="471" spans="1:7" ht="12.65" customHeight="1" x14ac:dyDescent="0.35">
      <c r="A471" s="179" t="s">
        <v>494</v>
      </c>
      <c r="B471" s="179">
        <v>22650662.260000002</v>
      </c>
      <c r="C471" s="179">
        <v>22650662.260000002</v>
      </c>
      <c r="D471" s="179"/>
    </row>
    <row r="472" spans="1:7" ht="12.65" customHeight="1" x14ac:dyDescent="0.35">
      <c r="A472" s="179" t="s">
        <v>377</v>
      </c>
      <c r="B472" s="179">
        <v>0</v>
      </c>
      <c r="C472" s="179">
        <v>0</v>
      </c>
      <c r="D472" s="179"/>
    </row>
    <row r="473" spans="1:7" ht="12.65" customHeight="1" x14ac:dyDescent="0.35">
      <c r="A473" s="179" t="s">
        <v>495</v>
      </c>
      <c r="B473" s="179">
        <v>116791105.58</v>
      </c>
      <c r="C473" s="179">
        <v>116791105.58</v>
      </c>
      <c r="D473" s="179"/>
    </row>
    <row r="474" spans="1:7" ht="12.65" customHeight="1" x14ac:dyDescent="0.35">
      <c r="A474" s="179" t="s">
        <v>339</v>
      </c>
      <c r="B474" s="179">
        <v>16194763.050000001</v>
      </c>
      <c r="C474" s="179">
        <v>16194763.049999999</v>
      </c>
      <c r="D474" s="179"/>
    </row>
    <row r="475" spans="1:7" ht="12.65" customHeight="1" x14ac:dyDescent="0.35">
      <c r="A475" s="179" t="s">
        <v>340</v>
      </c>
      <c r="B475" s="179">
        <v>1165753.95</v>
      </c>
      <c r="C475" s="179">
        <v>1165753.9500000002</v>
      </c>
      <c r="D475" s="179"/>
    </row>
    <row r="476" spans="1:7" ht="12.65" customHeight="1" x14ac:dyDescent="0.35">
      <c r="A476" s="179" t="s">
        <v>203</v>
      </c>
      <c r="B476" s="179">
        <v>231423740.03999999</v>
      </c>
      <c r="C476" s="179">
        <v>231423740.04000002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v>146110423.65000001</v>
      </c>
      <c r="C478" s="179">
        <v>146110423.65000001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v>207223688.25999996</v>
      </c>
    </row>
    <row r="482" spans="1:12" ht="12.65" customHeight="1" x14ac:dyDescent="0.35">
      <c r="A482" s="180" t="s">
        <v>499</v>
      </c>
      <c r="C482" s="180">
        <v>207223688.24000001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">
        <v>1281</v>
      </c>
      <c r="B493" s="258" t="s">
        <v>1292</v>
      </c>
      <c r="C493" s="258" t="s">
        <v>1293</v>
      </c>
      <c r="D493" s="258" t="s">
        <v>1292</v>
      </c>
      <c r="E493" s="258" t="s">
        <v>1293</v>
      </c>
      <c r="F493" s="258" t="s">
        <v>1292</v>
      </c>
      <c r="G493" s="258" t="s">
        <v>1293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v>7870795.0200000005</v>
      </c>
      <c r="C496" s="237">
        <v>8494673.6499999985</v>
      </c>
      <c r="D496" s="237">
        <v>4163</v>
      </c>
      <c r="E496" s="180">
        <v>4166</v>
      </c>
      <c r="F496" s="260">
        <v>1890.6545808311316</v>
      </c>
      <c r="G496" s="261">
        <v>2039.0479236677866</v>
      </c>
      <c r="H496" s="262" t="s">
        <v>1279</v>
      </c>
      <c r="I496" s="264"/>
      <c r="K496" s="258"/>
      <c r="L496" s="258"/>
    </row>
    <row r="497" spans="1:12" ht="12.65" customHeight="1" x14ac:dyDescent="0.35">
      <c r="A497" s="180" t="s">
        <v>513</v>
      </c>
      <c r="B497" s="237">
        <v>0</v>
      </c>
      <c r="C497" s="237">
        <v>0</v>
      </c>
      <c r="D497" s="237">
        <v>0</v>
      </c>
      <c r="E497" s="180">
        <v>0</v>
      </c>
      <c r="F497" s="260" t="s">
        <v>1279</v>
      </c>
      <c r="G497" s="260" t="s">
        <v>1279</v>
      </c>
      <c r="H497" s="262" t="s">
        <v>1279</v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v>23000600.618759997</v>
      </c>
      <c r="C498" s="237">
        <v>25888993.41</v>
      </c>
      <c r="D498" s="237">
        <v>28329</v>
      </c>
      <c r="E498" s="180">
        <v>25754</v>
      </c>
      <c r="F498" s="260">
        <v>811.9100786741501</v>
      </c>
      <c r="G498" s="260">
        <v>1005.2416482876447</v>
      </c>
      <c r="H498" s="262" t="s">
        <v>1279</v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v>0</v>
      </c>
      <c r="C499" s="237">
        <v>0</v>
      </c>
      <c r="D499" s="237">
        <v>0</v>
      </c>
      <c r="E499" s="180">
        <v>0</v>
      </c>
      <c r="F499" s="260" t="s">
        <v>1279</v>
      </c>
      <c r="G499" s="260" t="s">
        <v>1279</v>
      </c>
      <c r="H499" s="262" t="s">
        <v>1279</v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v>55580.076440000004</v>
      </c>
      <c r="C500" s="237">
        <v>0</v>
      </c>
      <c r="D500" s="237">
        <v>0</v>
      </c>
      <c r="E500" s="180">
        <v>0</v>
      </c>
      <c r="F500" s="260" t="s">
        <v>1279</v>
      </c>
      <c r="G500" s="260" t="s">
        <v>1279</v>
      </c>
      <c r="H500" s="262" t="s">
        <v>1279</v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v>0</v>
      </c>
      <c r="C501" s="237">
        <v>0</v>
      </c>
      <c r="D501" s="237">
        <v>0</v>
      </c>
      <c r="E501" s="180">
        <v>0</v>
      </c>
      <c r="F501" s="260" t="s">
        <v>1279</v>
      </c>
      <c r="G501" s="260" t="s">
        <v>1279</v>
      </c>
      <c r="H501" s="262" t="s">
        <v>1279</v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v>0</v>
      </c>
      <c r="C502" s="237">
        <v>0</v>
      </c>
      <c r="D502" s="237">
        <v>0</v>
      </c>
      <c r="E502" s="180">
        <v>0</v>
      </c>
      <c r="F502" s="260" t="s">
        <v>1279</v>
      </c>
      <c r="G502" s="260" t="s">
        <v>1279</v>
      </c>
      <c r="H502" s="262" t="s">
        <v>1279</v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v>0</v>
      </c>
      <c r="C503" s="237">
        <v>0</v>
      </c>
      <c r="D503" s="237">
        <v>2112</v>
      </c>
      <c r="E503" s="180">
        <v>0</v>
      </c>
      <c r="F503" s="260" t="s">
        <v>1279</v>
      </c>
      <c r="G503" s="260" t="s">
        <v>1279</v>
      </c>
      <c r="H503" s="262" t="s">
        <v>1279</v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v>0</v>
      </c>
      <c r="C504" s="237">
        <v>0</v>
      </c>
      <c r="D504" s="237">
        <v>0</v>
      </c>
      <c r="E504" s="180">
        <v>0</v>
      </c>
      <c r="F504" s="260" t="s">
        <v>1279</v>
      </c>
      <c r="G504" s="260" t="s">
        <v>1279</v>
      </c>
      <c r="H504" s="262" t="s">
        <v>1279</v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v>0</v>
      </c>
      <c r="C505" s="237">
        <v>0</v>
      </c>
      <c r="D505" s="237">
        <v>0</v>
      </c>
      <c r="E505" s="180">
        <v>0</v>
      </c>
      <c r="F505" s="260" t="s">
        <v>1279</v>
      </c>
      <c r="G505" s="260" t="s">
        <v>1279</v>
      </c>
      <c r="H505" s="262" t="s">
        <v>1279</v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v>0</v>
      </c>
      <c r="C506" s="237">
        <v>0</v>
      </c>
      <c r="D506" s="237">
        <v>0</v>
      </c>
      <c r="E506" s="180">
        <v>0</v>
      </c>
      <c r="F506" s="260" t="s">
        <v>1279</v>
      </c>
      <c r="G506" s="260" t="s">
        <v>1279</v>
      </c>
      <c r="H506" s="262" t="s">
        <v>1279</v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v>0</v>
      </c>
      <c r="C507" s="237">
        <v>0</v>
      </c>
      <c r="D507" s="237">
        <v>0</v>
      </c>
      <c r="E507" s="180">
        <v>0</v>
      </c>
      <c r="F507" s="260" t="s">
        <v>1279</v>
      </c>
      <c r="G507" s="260" t="s">
        <v>1279</v>
      </c>
      <c r="H507" s="262" t="s">
        <v>1279</v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v>8783231.8900000006</v>
      </c>
      <c r="C508" s="237">
        <v>8901123.2599999998</v>
      </c>
      <c r="D508" s="237">
        <v>5649</v>
      </c>
      <c r="E508" s="180">
        <v>5191</v>
      </c>
      <c r="F508" s="260">
        <v>1554.8295078775006</v>
      </c>
      <c r="G508" s="260">
        <v>1714.7222616066267</v>
      </c>
      <c r="H508" s="262" t="s">
        <v>1279</v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v>41871936.04056</v>
      </c>
      <c r="C509" s="237">
        <v>39824211.169999994</v>
      </c>
      <c r="D509" s="237">
        <v>647410</v>
      </c>
      <c r="E509" s="180">
        <v>595187</v>
      </c>
      <c r="F509" s="260">
        <v>64.676072412474326</v>
      </c>
      <c r="G509" s="260">
        <v>66.910418355911659</v>
      </c>
      <c r="H509" s="262" t="s">
        <v>1279</v>
      </c>
      <c r="I509" s="264"/>
      <c r="K509" s="258"/>
      <c r="L509" s="258"/>
    </row>
    <row r="510" spans="1:12" ht="12.65" customHeight="1" x14ac:dyDescent="0.35">
      <c r="A510" s="180" t="s">
        <v>526</v>
      </c>
      <c r="B510" s="237">
        <v>4127517.4099999992</v>
      </c>
      <c r="C510" s="237">
        <v>4199258.26</v>
      </c>
      <c r="D510" s="237">
        <v>19094</v>
      </c>
      <c r="E510" s="180">
        <v>17580</v>
      </c>
      <c r="F510" s="260">
        <v>216.16829422855344</v>
      </c>
      <c r="G510" s="260">
        <v>238.86565756541523</v>
      </c>
      <c r="H510" s="262" t="s">
        <v>1279</v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v>0</v>
      </c>
      <c r="C511" s="237">
        <v>0</v>
      </c>
      <c r="D511" s="237">
        <v>0</v>
      </c>
      <c r="E511" s="180">
        <v>0</v>
      </c>
      <c r="F511" s="260" t="s">
        <v>1279</v>
      </c>
      <c r="G511" s="260" t="s">
        <v>1279</v>
      </c>
      <c r="H511" s="262" t="s">
        <v>1279</v>
      </c>
      <c r="I511" s="264"/>
      <c r="K511" s="258"/>
      <c r="L511" s="258"/>
    </row>
    <row r="512" spans="1:12" ht="12.65" customHeight="1" x14ac:dyDescent="0.35">
      <c r="A512" s="180" t="s">
        <v>528</v>
      </c>
      <c r="B512" s="237">
        <v>2029196.8950259599</v>
      </c>
      <c r="C512" s="237">
        <v>956637.26000000013</v>
      </c>
      <c r="D512" s="181" t="s">
        <v>529</v>
      </c>
      <c r="E512" s="181" t="s">
        <v>529</v>
      </c>
      <c r="F512" s="260" t="s">
        <v>1279</v>
      </c>
      <c r="G512" s="260" t="s">
        <v>1279</v>
      </c>
      <c r="H512" s="262" t="s">
        <v>1279</v>
      </c>
      <c r="I512" s="264"/>
      <c r="K512" s="258"/>
      <c r="L512" s="258"/>
    </row>
    <row r="513" spans="1:12" ht="12.65" customHeight="1" x14ac:dyDescent="0.35">
      <c r="A513" s="180" t="s">
        <v>1245</v>
      </c>
      <c r="B513" s="237">
        <v>715434.62303999998</v>
      </c>
      <c r="C513" s="237">
        <v>673994.42999999993</v>
      </c>
      <c r="D513" s="181" t="s">
        <v>529</v>
      </c>
      <c r="E513" s="181" t="s">
        <v>529</v>
      </c>
      <c r="F513" s="260" t="s">
        <v>1279</v>
      </c>
      <c r="G513" s="260" t="s">
        <v>1279</v>
      </c>
      <c r="H513" s="262" t="s">
        <v>1279</v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v>5615417.7599999998</v>
      </c>
      <c r="C514" s="237">
        <v>5938361.3800000008</v>
      </c>
      <c r="D514" s="237">
        <v>457730</v>
      </c>
      <c r="E514" s="180">
        <v>462930</v>
      </c>
      <c r="F514" s="260">
        <v>12.267969676446814</v>
      </c>
      <c r="G514" s="260">
        <v>12.827773918302984</v>
      </c>
      <c r="H514" s="262" t="s">
        <v>1279</v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v>0</v>
      </c>
      <c r="C515" s="237">
        <v>965678.27</v>
      </c>
      <c r="D515" s="237">
        <v>0</v>
      </c>
      <c r="E515" s="180">
        <v>0</v>
      </c>
      <c r="F515" s="260" t="s">
        <v>1279</v>
      </c>
      <c r="G515" s="260" t="s">
        <v>1279</v>
      </c>
      <c r="H515" s="262" t="s">
        <v>1279</v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v>0</v>
      </c>
      <c r="C516" s="237">
        <v>764868.88</v>
      </c>
      <c r="D516" s="237">
        <v>0</v>
      </c>
      <c r="E516" s="180">
        <v>0</v>
      </c>
      <c r="F516" s="260" t="s">
        <v>1279</v>
      </c>
      <c r="G516" s="260" t="s">
        <v>1279</v>
      </c>
      <c r="H516" s="262" t="s">
        <v>1279</v>
      </c>
      <c r="I516" s="264"/>
      <c r="K516" s="258"/>
      <c r="L516" s="258"/>
    </row>
    <row r="517" spans="1:12" ht="12.65" customHeight="1" x14ac:dyDescent="0.35">
      <c r="A517" s="180" t="s">
        <v>533</v>
      </c>
      <c r="B517" s="237">
        <v>1456995.9700000002</v>
      </c>
      <c r="C517" s="237">
        <v>1464667.45</v>
      </c>
      <c r="D517" s="237">
        <v>21858</v>
      </c>
      <c r="E517" s="180">
        <v>20862</v>
      </c>
      <c r="F517" s="260">
        <v>66.657332326836865</v>
      </c>
      <c r="G517" s="260">
        <v>70.207432173329494</v>
      </c>
      <c r="H517" s="262" t="s">
        <v>1279</v>
      </c>
      <c r="I517" s="264"/>
      <c r="K517" s="258"/>
      <c r="L517" s="258"/>
    </row>
    <row r="518" spans="1:12" ht="12.65" customHeight="1" x14ac:dyDescent="0.35">
      <c r="A518" s="180" t="s">
        <v>534</v>
      </c>
      <c r="B518" s="237">
        <v>7435543.1299999999</v>
      </c>
      <c r="C518" s="237">
        <v>6053115.7599999998</v>
      </c>
      <c r="D518" s="237">
        <v>180947</v>
      </c>
      <c r="E518" s="180">
        <v>159643</v>
      </c>
      <c r="F518" s="260">
        <v>41.092381360287817</v>
      </c>
      <c r="G518" s="260">
        <v>37.916574857651135</v>
      </c>
      <c r="H518" s="262" t="s">
        <v>1279</v>
      </c>
      <c r="I518" s="264"/>
      <c r="K518" s="258"/>
      <c r="L518" s="258"/>
    </row>
    <row r="519" spans="1:12" ht="12.65" customHeight="1" x14ac:dyDescent="0.35">
      <c r="A519" s="180" t="s">
        <v>535</v>
      </c>
      <c r="B519" s="237">
        <v>0</v>
      </c>
      <c r="C519" s="237">
        <v>3514403.1100000003</v>
      </c>
      <c r="D519" s="237">
        <v>0</v>
      </c>
      <c r="E519" s="180">
        <v>0</v>
      </c>
      <c r="F519" s="260" t="s">
        <v>1279</v>
      </c>
      <c r="G519" s="260" t="s">
        <v>1279</v>
      </c>
      <c r="H519" s="262" t="s">
        <v>1279</v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v>1307693.44</v>
      </c>
      <c r="C520" s="237">
        <v>1177220.29</v>
      </c>
      <c r="D520" s="237">
        <v>1984</v>
      </c>
      <c r="E520" s="180">
        <v>1610</v>
      </c>
      <c r="F520" s="260">
        <v>659.11967741935484</v>
      </c>
      <c r="G520" s="260">
        <v>731.19272670807459</v>
      </c>
      <c r="H520" s="262" t="s">
        <v>1279</v>
      </c>
      <c r="I520" s="264"/>
      <c r="K520" s="258"/>
      <c r="L520" s="258"/>
    </row>
    <row r="521" spans="1:12" ht="12.65" customHeight="1" x14ac:dyDescent="0.35">
      <c r="A521" s="180" t="s">
        <v>537</v>
      </c>
      <c r="B521" s="237">
        <v>10447665.34</v>
      </c>
      <c r="C521" s="237">
        <v>10045940.379999999</v>
      </c>
      <c r="D521" s="181" t="s">
        <v>529</v>
      </c>
      <c r="E521" s="181" t="s">
        <v>529</v>
      </c>
      <c r="F521" s="260" t="s">
        <v>1279</v>
      </c>
      <c r="G521" s="260" t="s">
        <v>1279</v>
      </c>
      <c r="H521" s="262" t="s">
        <v>1279</v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v>1685918.11</v>
      </c>
      <c r="C522" s="237">
        <v>1758121.28</v>
      </c>
      <c r="D522" s="237">
        <v>41333</v>
      </c>
      <c r="E522" s="180">
        <v>38416</v>
      </c>
      <c r="F522" s="260">
        <v>40.788670311857359</v>
      </c>
      <c r="G522" s="260">
        <v>45.765339441899208</v>
      </c>
      <c r="H522" s="262" t="s">
        <v>1279</v>
      </c>
      <c r="I522" s="264"/>
      <c r="K522" s="258"/>
      <c r="L522" s="258"/>
    </row>
    <row r="523" spans="1:12" ht="12.65" customHeight="1" x14ac:dyDescent="0.35">
      <c r="A523" s="180" t="s">
        <v>539</v>
      </c>
      <c r="B523" s="237">
        <v>502476.93999999994</v>
      </c>
      <c r="C523" s="237">
        <v>692346.24</v>
      </c>
      <c r="D523" s="237">
        <v>0</v>
      </c>
      <c r="E523" s="180">
        <v>0</v>
      </c>
      <c r="F523" s="260" t="s">
        <v>1279</v>
      </c>
      <c r="G523" s="260" t="s">
        <v>1279</v>
      </c>
      <c r="H523" s="262" t="s">
        <v>1279</v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v>2683681.59</v>
      </c>
      <c r="C524" s="237">
        <v>3098859.63</v>
      </c>
      <c r="D524" s="237">
        <v>82798</v>
      </c>
      <c r="E524" s="180">
        <v>74518</v>
      </c>
      <c r="F524" s="260">
        <v>32.412396313920624</v>
      </c>
      <c r="G524" s="260">
        <v>41.585383799887275</v>
      </c>
      <c r="H524" s="262">
        <v>0.28300861797209964</v>
      </c>
      <c r="I524" s="264" t="s">
        <v>1375</v>
      </c>
      <c r="K524" s="258"/>
      <c r="L524" s="258"/>
    </row>
    <row r="525" spans="1:12" ht="12.65" customHeight="1" x14ac:dyDescent="0.35">
      <c r="A525" s="180" t="s">
        <v>541</v>
      </c>
      <c r="B525" s="237">
        <v>0</v>
      </c>
      <c r="C525" s="237">
        <v>0</v>
      </c>
      <c r="D525" s="237">
        <v>0</v>
      </c>
      <c r="E525" s="180">
        <v>0</v>
      </c>
      <c r="F525" s="260" t="s">
        <v>1279</v>
      </c>
      <c r="G525" s="260" t="s">
        <v>1279</v>
      </c>
      <c r="H525" s="262" t="s">
        <v>1279</v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v>15051312.894299999</v>
      </c>
      <c r="C526" s="237">
        <v>12433154.700000001</v>
      </c>
      <c r="D526" s="237">
        <v>51261</v>
      </c>
      <c r="E526" s="180">
        <v>46516</v>
      </c>
      <c r="F526" s="260">
        <v>293.62113291391114</v>
      </c>
      <c r="G526" s="260">
        <v>267.28770100610546</v>
      </c>
      <c r="H526" s="262" t="s">
        <v>1279</v>
      </c>
      <c r="I526" s="264"/>
      <c r="K526" s="258"/>
      <c r="L526" s="258"/>
    </row>
    <row r="527" spans="1:12" ht="12.65" customHeight="1" x14ac:dyDescent="0.35">
      <c r="A527" s="180" t="s">
        <v>543</v>
      </c>
      <c r="B527" s="237">
        <v>0</v>
      </c>
      <c r="C527" s="237">
        <v>0</v>
      </c>
      <c r="D527" s="237">
        <v>0</v>
      </c>
      <c r="E527" s="180">
        <v>0</v>
      </c>
      <c r="F527" s="260" t="s">
        <v>1279</v>
      </c>
      <c r="G527" s="260" t="s">
        <v>1279</v>
      </c>
      <c r="H527" s="262" t="s">
        <v>1279</v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v>0</v>
      </c>
      <c r="C528" s="237">
        <v>0</v>
      </c>
      <c r="D528" s="237">
        <v>0</v>
      </c>
      <c r="E528" s="180">
        <v>0</v>
      </c>
      <c r="F528" s="260" t="s">
        <v>1279</v>
      </c>
      <c r="G528" s="260" t="s">
        <v>1279</v>
      </c>
      <c r="H528" s="262" t="s">
        <v>1279</v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v>63934649.649999999</v>
      </c>
      <c r="C529" s="237">
        <v>69109133.170000002</v>
      </c>
      <c r="D529" s="237">
        <v>288731</v>
      </c>
      <c r="E529" s="180">
        <v>284074.76</v>
      </c>
      <c r="F529" s="260">
        <v>221.43327058750185</v>
      </c>
      <c r="G529" s="260">
        <v>243.27797784639509</v>
      </c>
      <c r="H529" s="262" t="s">
        <v>1279</v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v>455890.36</v>
      </c>
      <c r="C530" s="237">
        <v>409292.14</v>
      </c>
      <c r="D530" s="237">
        <v>13455</v>
      </c>
      <c r="E530" s="180">
        <v>11189</v>
      </c>
      <c r="F530" s="260">
        <v>33.882598290598288</v>
      </c>
      <c r="G530" s="260">
        <v>36.579867727232106</v>
      </c>
      <c r="H530" s="262" t="s">
        <v>1279</v>
      </c>
      <c r="I530" s="264"/>
      <c r="K530" s="258"/>
      <c r="L530" s="258"/>
    </row>
    <row r="531" spans="1:12" ht="12.65" customHeight="1" x14ac:dyDescent="0.35">
      <c r="A531" s="180" t="s">
        <v>547</v>
      </c>
      <c r="B531" s="237">
        <v>181284.47</v>
      </c>
      <c r="C531" s="237">
        <v>152704.85</v>
      </c>
      <c r="D531" s="237">
        <v>2659</v>
      </c>
      <c r="E531" s="180">
        <v>2188</v>
      </c>
      <c r="F531" s="260">
        <v>68.177687100413692</v>
      </c>
      <c r="G531" s="260">
        <v>69.791978976234006</v>
      </c>
      <c r="H531" s="262" t="s">
        <v>1279</v>
      </c>
      <c r="I531" s="264"/>
      <c r="K531" s="258"/>
      <c r="L531" s="258"/>
    </row>
    <row r="532" spans="1:12" ht="12.65" customHeight="1" x14ac:dyDescent="0.35">
      <c r="A532" s="180" t="s">
        <v>548</v>
      </c>
      <c r="B532" s="237">
        <v>0</v>
      </c>
      <c r="C532" s="237">
        <v>0</v>
      </c>
      <c r="D532" s="237">
        <v>0</v>
      </c>
      <c r="E532" s="180">
        <v>0</v>
      </c>
      <c r="F532" s="260" t="s">
        <v>1279</v>
      </c>
      <c r="G532" s="260" t="s">
        <v>1279</v>
      </c>
      <c r="H532" s="262" t="s">
        <v>1279</v>
      </c>
      <c r="I532" s="264"/>
      <c r="K532" s="258"/>
      <c r="L532" s="258"/>
    </row>
    <row r="533" spans="1:12" ht="12.65" customHeight="1" x14ac:dyDescent="0.35">
      <c r="A533" s="180" t="s">
        <v>1246</v>
      </c>
      <c r="B533" s="237">
        <v>0</v>
      </c>
      <c r="C533" s="237">
        <v>0</v>
      </c>
      <c r="D533" s="237">
        <v>0</v>
      </c>
      <c r="E533" s="180">
        <v>0</v>
      </c>
      <c r="F533" s="260" t="s">
        <v>1279</v>
      </c>
      <c r="G533" s="260" t="s">
        <v>1279</v>
      </c>
      <c r="H533" s="262" t="s">
        <v>1279</v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v>0</v>
      </c>
      <c r="C534" s="237">
        <v>0</v>
      </c>
      <c r="D534" s="237">
        <v>0</v>
      </c>
      <c r="E534" s="180">
        <v>0</v>
      </c>
      <c r="F534" s="260" t="s">
        <v>1279</v>
      </c>
      <c r="G534" s="260" t="s">
        <v>1279</v>
      </c>
      <c r="H534" s="262" t="s">
        <v>1279</v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v>0</v>
      </c>
      <c r="C535" s="237">
        <v>0</v>
      </c>
      <c r="D535" s="237">
        <v>0</v>
      </c>
      <c r="E535" s="180">
        <v>0</v>
      </c>
      <c r="F535" s="260" t="s">
        <v>1279</v>
      </c>
      <c r="G535" s="260" t="s">
        <v>1279</v>
      </c>
      <c r="H535" s="262" t="s">
        <v>1279</v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v>0</v>
      </c>
      <c r="C536" s="237">
        <v>0</v>
      </c>
      <c r="D536" s="237">
        <v>0</v>
      </c>
      <c r="E536" s="180">
        <v>0</v>
      </c>
      <c r="F536" s="260" t="s">
        <v>1279</v>
      </c>
      <c r="G536" s="260" t="s">
        <v>1279</v>
      </c>
      <c r="H536" s="262" t="s">
        <v>1279</v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v>0</v>
      </c>
      <c r="C537" s="237">
        <v>60232.07</v>
      </c>
      <c r="D537" s="237">
        <v>0</v>
      </c>
      <c r="E537" s="180">
        <v>0</v>
      </c>
      <c r="F537" s="260" t="s">
        <v>1279</v>
      </c>
      <c r="G537" s="260" t="s">
        <v>1279</v>
      </c>
      <c r="H537" s="262" t="s">
        <v>1279</v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v>0</v>
      </c>
      <c r="C538" s="237">
        <v>0</v>
      </c>
      <c r="D538" s="237">
        <v>0</v>
      </c>
      <c r="E538" s="180">
        <v>0</v>
      </c>
      <c r="F538" s="260" t="s">
        <v>1279</v>
      </c>
      <c r="G538" s="260" t="s">
        <v>1279</v>
      </c>
      <c r="H538" s="262" t="s">
        <v>1279</v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v>0</v>
      </c>
      <c r="C539" s="237">
        <v>0</v>
      </c>
      <c r="D539" s="237">
        <v>0</v>
      </c>
      <c r="E539" s="180">
        <v>0</v>
      </c>
      <c r="F539" s="260" t="s">
        <v>1279</v>
      </c>
      <c r="G539" s="260" t="s">
        <v>1279</v>
      </c>
      <c r="H539" s="262" t="s">
        <v>1279</v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v>0</v>
      </c>
      <c r="C540" s="237">
        <v>0</v>
      </c>
      <c r="D540" s="237">
        <v>0</v>
      </c>
      <c r="E540" s="180">
        <v>0</v>
      </c>
      <c r="F540" s="260" t="s">
        <v>1279</v>
      </c>
      <c r="G540" s="260" t="s">
        <v>1279</v>
      </c>
      <c r="H540" s="262" t="s">
        <v>1279</v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v>2947520.0734399999</v>
      </c>
      <c r="C541" s="237">
        <v>987854.19000000018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1247</v>
      </c>
      <c r="B542" s="237">
        <v>0</v>
      </c>
      <c r="C542" s="237"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v>90426.435839999991</v>
      </c>
      <c r="C543" s="237"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v>0</v>
      </c>
      <c r="C544" s="237">
        <v>3169855.88</v>
      </c>
      <c r="D544" s="237">
        <v>158146</v>
      </c>
      <c r="E544" s="180">
        <v>112544</v>
      </c>
      <c r="F544" s="260" t="s">
        <v>1279</v>
      </c>
      <c r="G544" s="260">
        <v>28.165480878589705</v>
      </c>
      <c r="H544" s="262" t="s">
        <v>1279</v>
      </c>
      <c r="I544" s="264"/>
      <c r="K544" s="258"/>
      <c r="L544" s="258"/>
    </row>
    <row r="545" spans="1:13" ht="12.65" customHeight="1" x14ac:dyDescent="0.35">
      <c r="A545" s="180" t="s">
        <v>559</v>
      </c>
      <c r="B545" s="237">
        <v>2984666.1400000006</v>
      </c>
      <c r="C545" s="237">
        <v>89710</v>
      </c>
      <c r="D545" s="237">
        <v>287297</v>
      </c>
      <c r="E545" s="180">
        <v>175864</v>
      </c>
      <c r="F545" s="260">
        <v>10.388782827526917</v>
      </c>
      <c r="G545" s="260">
        <v>0.51011008506573263</v>
      </c>
      <c r="H545" s="262">
        <v>-0.95089799319761448</v>
      </c>
      <c r="I545" s="264" t="s">
        <v>1376</v>
      </c>
      <c r="K545" s="258"/>
      <c r="L545" s="258"/>
    </row>
    <row r="546" spans="1:13" ht="12.65" customHeight="1" x14ac:dyDescent="0.35">
      <c r="A546" s="180" t="s">
        <v>560</v>
      </c>
      <c r="B546" s="237">
        <v>102978.96</v>
      </c>
      <c r="C546" s="237">
        <v>96465.760000000009</v>
      </c>
      <c r="D546" s="237">
        <v>0</v>
      </c>
      <c r="E546" s="180">
        <v>0</v>
      </c>
      <c r="F546" s="260" t="s">
        <v>1279</v>
      </c>
      <c r="G546" s="260" t="s">
        <v>1279</v>
      </c>
      <c r="H546" s="262" t="s">
        <v>1279</v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v>0</v>
      </c>
      <c r="C547" s="237"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v>439556.11999999994</v>
      </c>
      <c r="C548" s="237">
        <v>455364.10000000003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v>0</v>
      </c>
      <c r="C549" s="237">
        <v>365473.71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v>8418323.9420799986</v>
      </c>
      <c r="C550" s="237">
        <v>7192278.5700000003</v>
      </c>
      <c r="D550" s="237">
        <v>259285</v>
      </c>
      <c r="E550" s="180">
        <v>259285</v>
      </c>
      <c r="F550" s="260">
        <v>32.467454507896711</v>
      </c>
      <c r="G550" s="260">
        <v>27.738891837167596</v>
      </c>
      <c r="H550" s="262" t="s">
        <v>1279</v>
      </c>
      <c r="I550" s="264"/>
      <c r="K550" s="258"/>
      <c r="L550" s="258"/>
    </row>
    <row r="551" spans="1:13" ht="12.65" customHeight="1" x14ac:dyDescent="0.35">
      <c r="A551" s="180" t="s">
        <v>565</v>
      </c>
      <c r="B551" s="237">
        <v>2534083.4099999997</v>
      </c>
      <c r="C551" s="237">
        <v>2841728.9899999998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v>389276.50388000003</v>
      </c>
      <c r="C552" s="237"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v>1695883.3672</v>
      </c>
      <c r="C553" s="237"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v>-15814.5</v>
      </c>
      <c r="C554" s="237">
        <v>-12515.109999999993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v>404906.16291999992</v>
      </c>
      <c r="C555" s="237"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v>2621220.3315065242</v>
      </c>
      <c r="C556" s="237">
        <v>15045.31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v>3542541.3830400002</v>
      </c>
      <c r="C557" s="237">
        <v>8895974.1699999999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v>0</v>
      </c>
      <c r="C558" s="237"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v>6510546.2978712199</v>
      </c>
      <c r="C559" s="237">
        <v>2286483.85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v>295139.38695999997</v>
      </c>
      <c r="C560" s="237"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v>1555366.5328800001</v>
      </c>
      <c r="C561" s="237"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v>0</v>
      </c>
      <c r="C562" s="237"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v>994715.94715999987</v>
      </c>
      <c r="C563" s="237">
        <v>574102.87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1248</v>
      </c>
      <c r="B564" s="237">
        <v>81550.92203999999</v>
      </c>
      <c r="C564" s="237"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v>139625.12723999997</v>
      </c>
      <c r="C565" s="237"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v>48639.972760000011</v>
      </c>
      <c r="C566" s="237"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v>3649972.7263086676</v>
      </c>
      <c r="C567" s="237">
        <v>1133429.5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v>716660.39091758011</v>
      </c>
      <c r="C568" s="237">
        <v>112578.52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v>4316888.6693151034</v>
      </c>
      <c r="C569" s="237">
        <v>3179802.33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v>1962610.4277999999</v>
      </c>
      <c r="C570" s="237">
        <v>3343551.95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v>0</v>
      </c>
      <c r="C571" s="237">
        <v>138903.95000000001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v>1237650.8704799998</v>
      </c>
      <c r="C572" s="237">
        <v>810397.04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v>52220.447319999999</v>
      </c>
      <c r="C573" s="237"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v>16256744.639999999</v>
      </c>
      <c r="C574" s="237">
        <v>35790688.950000003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v>11238713</v>
      </c>
      <c r="C575" s="237">
        <v>6166199.9500000011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v>198897.66999999998</v>
      </c>
      <c r="E612" s="180">
        <v>244519679.82978007</v>
      </c>
      <c r="F612" s="180">
        <v>34638340.32</v>
      </c>
      <c r="G612" s="180">
        <v>112544</v>
      </c>
      <c r="H612" s="197">
        <v>1141.8000000000002</v>
      </c>
      <c r="I612" s="180">
        <v>71685.97</v>
      </c>
      <c r="J612" s="180">
        <v>1034185.2000000001</v>
      </c>
      <c r="K612" s="180">
        <v>1411694050.7800004</v>
      </c>
      <c r="L612" s="197">
        <v>338.47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v>7192278.5700000003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0">
        <v>6166199.9500000011</v>
      </c>
      <c r="D615" s="263">
        <v>13358478.520000001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v>0</v>
      </c>
      <c r="D616" s="180"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v>0</v>
      </c>
      <c r="D617" s="180"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v>0</v>
      </c>
      <c r="D618" s="180"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v>2286483.85</v>
      </c>
      <c r="D619" s="180">
        <v>1613512.8902198547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v>35790688.950000003</v>
      </c>
      <c r="D620" s="180"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v>0</v>
      </c>
      <c r="D621" s="180"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v>0</v>
      </c>
      <c r="D622" s="180"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v>0</v>
      </c>
      <c r="D623" s="180">
        <v>0</v>
      </c>
      <c r="E623" s="180">
        <v>39690685.690219857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v>365473.71</v>
      </c>
      <c r="D624" s="180">
        <v>0</v>
      </c>
      <c r="E624" s="180">
        <v>59324.068155768487</v>
      </c>
      <c r="F624" s="180">
        <v>424797.77815576852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v>3169855.88</v>
      </c>
      <c r="D625" s="180">
        <v>0</v>
      </c>
      <c r="E625" s="180">
        <v>514534.26367955026</v>
      </c>
      <c r="F625" s="180">
        <v>12900.211357732644</v>
      </c>
      <c r="G625" s="180">
        <v>3697290.3550372827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v>574102.87</v>
      </c>
      <c r="D626" s="180">
        <v>0</v>
      </c>
      <c r="E626" s="180">
        <v>93188.967787319896</v>
      </c>
      <c r="F626" s="180">
        <v>0</v>
      </c>
      <c r="G626" s="180"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v>0</v>
      </c>
      <c r="D627" s="180">
        <v>0</v>
      </c>
      <c r="E627" s="180">
        <v>0</v>
      </c>
      <c r="F627" s="180">
        <v>0</v>
      </c>
      <c r="G627" s="180"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v>89710</v>
      </c>
      <c r="D628" s="180">
        <v>383363.94484741834</v>
      </c>
      <c r="E628" s="180">
        <v>76789.848842606239</v>
      </c>
      <c r="F628" s="180">
        <v>0</v>
      </c>
      <c r="G628" s="180">
        <v>0</v>
      </c>
      <c r="H628" s="180">
        <v>1217155.6314773445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v>2841728.9899999998</v>
      </c>
      <c r="D629" s="180">
        <v>41976.605733993776</v>
      </c>
      <c r="E629" s="180">
        <v>468086.05549902451</v>
      </c>
      <c r="F629" s="180">
        <v>2756.372235145127</v>
      </c>
      <c r="G629" s="180">
        <v>0</v>
      </c>
      <c r="H629" s="180">
        <v>36595.684733418486</v>
      </c>
      <c r="I629" s="180">
        <v>3391143.7082015816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v>96465.760000000009</v>
      </c>
      <c r="D630" s="180">
        <v>145003.98684750812</v>
      </c>
      <c r="E630" s="180">
        <v>39195.617434528285</v>
      </c>
      <c r="F630" s="180">
        <v>0</v>
      </c>
      <c r="G630" s="180">
        <v>0</v>
      </c>
      <c r="H630" s="180">
        <v>1087.3171694752943</v>
      </c>
      <c r="I630" s="180">
        <v>43969.082687478789</v>
      </c>
      <c r="J630" s="180">
        <v>325721.76413899055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v>0</v>
      </c>
      <c r="D631" s="180">
        <v>0</v>
      </c>
      <c r="E631" s="180">
        <v>0</v>
      </c>
      <c r="F631" s="180">
        <v>0</v>
      </c>
      <c r="G631" s="180">
        <v>0</v>
      </c>
      <c r="H631" s="180">
        <v>0</v>
      </c>
      <c r="I631" s="180">
        <v>0</v>
      </c>
      <c r="J631" s="180"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v>0</v>
      </c>
      <c r="D632" s="180">
        <v>0</v>
      </c>
      <c r="E632" s="180">
        <v>0</v>
      </c>
      <c r="F632" s="180">
        <v>0</v>
      </c>
      <c r="G632" s="180">
        <v>0</v>
      </c>
      <c r="H632" s="180">
        <v>0</v>
      </c>
      <c r="I632" s="180">
        <v>0</v>
      </c>
      <c r="J632" s="180"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v>455364.10000000003</v>
      </c>
      <c r="D633" s="180">
        <v>0</v>
      </c>
      <c r="E633" s="180">
        <v>73915.168628928674</v>
      </c>
      <c r="F633" s="180">
        <v>2.6773108091336471</v>
      </c>
      <c r="G633" s="180">
        <v>0</v>
      </c>
      <c r="H633" s="180">
        <v>7142.1814073377182</v>
      </c>
      <c r="I633" s="180">
        <v>0</v>
      </c>
      <c r="J633" s="180"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v>-12515.109999999993</v>
      </c>
      <c r="D634" s="180">
        <v>32506.683480404779</v>
      </c>
      <c r="E634" s="180">
        <v>3245.0527500119974</v>
      </c>
      <c r="F634" s="180">
        <v>610.54962514941042</v>
      </c>
      <c r="G634" s="180">
        <v>0</v>
      </c>
      <c r="H634" s="180">
        <v>0</v>
      </c>
      <c r="I634" s="180">
        <v>9857.0559131440023</v>
      </c>
      <c r="J634" s="180"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v>15045.31</v>
      </c>
      <c r="D635" s="180">
        <v>0</v>
      </c>
      <c r="E635" s="180">
        <v>2442.1701792576682</v>
      </c>
      <c r="F635" s="180">
        <v>0</v>
      </c>
      <c r="G635" s="180">
        <v>0</v>
      </c>
      <c r="H635" s="180">
        <v>0</v>
      </c>
      <c r="I635" s="180">
        <v>0</v>
      </c>
      <c r="J635" s="180"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v>0</v>
      </c>
      <c r="D636" s="180">
        <v>0</v>
      </c>
      <c r="E636" s="180">
        <v>0</v>
      </c>
      <c r="F636" s="180">
        <v>0</v>
      </c>
      <c r="G636" s="180">
        <v>0</v>
      </c>
      <c r="H636" s="180">
        <v>0</v>
      </c>
      <c r="I636" s="180">
        <v>0</v>
      </c>
      <c r="J636" s="180"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v>8895974.1699999999</v>
      </c>
      <c r="D637" s="180">
        <v>0</v>
      </c>
      <c r="E637" s="180">
        <v>1444003.6684801104</v>
      </c>
      <c r="F637" s="180">
        <v>411.24651731285729</v>
      </c>
      <c r="G637" s="180">
        <v>0</v>
      </c>
      <c r="H637" s="180">
        <v>1961.4348939554332</v>
      </c>
      <c r="I637" s="180">
        <v>0</v>
      </c>
      <c r="J637" s="180"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v>0</v>
      </c>
      <c r="D638" s="180">
        <v>0</v>
      </c>
      <c r="E638" s="180">
        <v>0</v>
      </c>
      <c r="F638" s="180">
        <v>0</v>
      </c>
      <c r="G638" s="180">
        <v>0</v>
      </c>
      <c r="H638" s="180">
        <v>0</v>
      </c>
      <c r="I638" s="180">
        <v>0</v>
      </c>
      <c r="J638" s="180"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v>0</v>
      </c>
      <c r="D639" s="180">
        <v>0</v>
      </c>
      <c r="E639" s="180">
        <v>0</v>
      </c>
      <c r="F639" s="180">
        <v>0</v>
      </c>
      <c r="G639" s="180">
        <v>0</v>
      </c>
      <c r="H639" s="180">
        <v>0</v>
      </c>
      <c r="I639" s="180">
        <v>0</v>
      </c>
      <c r="J639" s="180"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v>0</v>
      </c>
      <c r="D640" s="180">
        <v>0</v>
      </c>
      <c r="E640" s="180">
        <v>0</v>
      </c>
      <c r="F640" s="180">
        <v>0</v>
      </c>
      <c r="G640" s="180">
        <v>0</v>
      </c>
      <c r="H640" s="180">
        <v>0</v>
      </c>
      <c r="I640" s="180">
        <v>0</v>
      </c>
      <c r="J640" s="180"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v>0</v>
      </c>
      <c r="D641" s="180">
        <v>0</v>
      </c>
      <c r="E641" s="180">
        <v>0</v>
      </c>
      <c r="F641" s="180">
        <v>0</v>
      </c>
      <c r="G641" s="180">
        <v>0</v>
      </c>
      <c r="H641" s="180">
        <v>0</v>
      </c>
      <c r="I641" s="180">
        <v>0</v>
      </c>
      <c r="J641" s="180"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v>1133429.5</v>
      </c>
      <c r="D642" s="180">
        <v>172607.80277818241</v>
      </c>
      <c r="E642" s="180">
        <v>211997.31702723276</v>
      </c>
      <c r="F642" s="180">
        <v>0</v>
      </c>
      <c r="G642" s="180">
        <v>0</v>
      </c>
      <c r="H642" s="180">
        <v>0</v>
      </c>
      <c r="I642" s="180">
        <v>52339.325396466171</v>
      </c>
      <c r="J642" s="180"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v>112578.52</v>
      </c>
      <c r="D643" s="180">
        <v>0</v>
      </c>
      <c r="E643" s="180">
        <v>18273.86104832423</v>
      </c>
      <c r="F643" s="180">
        <v>0</v>
      </c>
      <c r="G643" s="180">
        <v>0</v>
      </c>
      <c r="H643" s="180">
        <v>0</v>
      </c>
      <c r="I643" s="180">
        <v>0</v>
      </c>
      <c r="J643" s="180"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v>3179802.33</v>
      </c>
      <c r="D644" s="180">
        <v>0</v>
      </c>
      <c r="E644" s="180">
        <v>516148.78166418982</v>
      </c>
      <c r="F644" s="180">
        <v>0</v>
      </c>
      <c r="G644" s="180">
        <v>0</v>
      </c>
      <c r="H644" s="180">
        <v>0</v>
      </c>
      <c r="I644" s="180">
        <v>0</v>
      </c>
      <c r="J644" s="180">
        <v>0</v>
      </c>
      <c r="K644" s="180">
        <v>16327143.797100816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v>3343551.95</v>
      </c>
      <c r="D645" s="180">
        <v>99534.927516446041</v>
      </c>
      <c r="E645" s="180">
        <v>558885.39995946013</v>
      </c>
      <c r="F645" s="180">
        <v>197.15890453909111</v>
      </c>
      <c r="G645" s="180">
        <v>0</v>
      </c>
      <c r="H645" s="180">
        <v>27481.40845987558</v>
      </c>
      <c r="I645" s="180">
        <v>30181.409239069944</v>
      </c>
      <c r="J645" s="180"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v>138903.95000000001</v>
      </c>
      <c r="D646" s="180">
        <v>0</v>
      </c>
      <c r="E646" s="180">
        <v>22547.031897056175</v>
      </c>
      <c r="F646" s="180">
        <v>0.9771798143546746</v>
      </c>
      <c r="G646" s="180">
        <v>0</v>
      </c>
      <c r="H646" s="180">
        <v>2025.3947274539798</v>
      </c>
      <c r="I646" s="180">
        <v>0</v>
      </c>
      <c r="J646" s="180"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v>810397.04</v>
      </c>
      <c r="D647" s="180">
        <v>0</v>
      </c>
      <c r="E647" s="180">
        <v>131544.48026971088</v>
      </c>
      <c r="F647" s="180">
        <v>0</v>
      </c>
      <c r="G647" s="180">
        <v>0</v>
      </c>
      <c r="H647" s="180">
        <v>5820.344848367753</v>
      </c>
      <c r="I647" s="180">
        <v>0</v>
      </c>
      <c r="J647" s="180">
        <v>0</v>
      </c>
      <c r="K647" s="180">
        <v>0</v>
      </c>
      <c r="L647" s="180">
        <v>5171071.473001793</v>
      </c>
      <c r="N647" s="199" t="s">
        <v>659</v>
      </c>
    </row>
    <row r="648" spans="1:14" ht="12.65" customHeight="1" x14ac:dyDescent="0.35">
      <c r="A648" s="196"/>
      <c r="B648" s="196"/>
      <c r="C648" s="180">
        <v>76645520.290000021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v>8494673.6499999985</v>
      </c>
      <c r="D668" s="180">
        <v>746310.46866582218</v>
      </c>
      <c r="E668" s="180">
        <v>1500006.0378682376</v>
      </c>
      <c r="F668" s="180">
        <v>7189.7513288900773</v>
      </c>
      <c r="G668" s="180">
        <v>209102.68970191482</v>
      </c>
      <c r="H668" s="180">
        <v>45315.542033720354</v>
      </c>
      <c r="I668" s="180">
        <v>226300.72778162602</v>
      </c>
      <c r="J668" s="180">
        <v>0</v>
      </c>
      <c r="K668" s="180">
        <v>329868.09355274425</v>
      </c>
      <c r="L668" s="180">
        <v>480333.52176315885</v>
      </c>
      <c r="M668" s="180">
        <v>3544427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v>0</v>
      </c>
      <c r="D669" s="180">
        <v>0</v>
      </c>
      <c r="E669" s="180">
        <v>0</v>
      </c>
      <c r="F669" s="180">
        <v>0</v>
      </c>
      <c r="G669" s="180">
        <v>0</v>
      </c>
      <c r="H669" s="180">
        <v>0</v>
      </c>
      <c r="I669" s="180">
        <v>0</v>
      </c>
      <c r="J669" s="180">
        <v>0</v>
      </c>
      <c r="K669" s="180">
        <v>0</v>
      </c>
      <c r="L669" s="180">
        <v>0</v>
      </c>
      <c r="M669" s="180"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v>25888993.41</v>
      </c>
      <c r="D670" s="180">
        <v>3284957.5261067711</v>
      </c>
      <c r="E670" s="180">
        <v>4735545.694125697</v>
      </c>
      <c r="F670" s="180">
        <v>14657.768222738856</v>
      </c>
      <c r="G670" s="180">
        <v>1664707.0848806174</v>
      </c>
      <c r="H670" s="180">
        <v>225191.9137761333</v>
      </c>
      <c r="I670" s="180">
        <v>996085.37347335799</v>
      </c>
      <c r="J670" s="180">
        <v>92471.218851011814</v>
      </c>
      <c r="K670" s="180">
        <v>1457642.2582835818</v>
      </c>
      <c r="L670" s="180">
        <v>1853042.3935958503</v>
      </c>
      <c r="M670" s="180">
        <v>14324301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v>0</v>
      </c>
      <c r="D671" s="180">
        <v>0</v>
      </c>
      <c r="E671" s="180">
        <v>0</v>
      </c>
      <c r="F671" s="180">
        <v>0</v>
      </c>
      <c r="G671" s="180">
        <v>0</v>
      </c>
      <c r="H671" s="180">
        <v>0</v>
      </c>
      <c r="I671" s="180">
        <v>0</v>
      </c>
      <c r="J671" s="180">
        <v>0</v>
      </c>
      <c r="K671" s="180">
        <v>0</v>
      </c>
      <c r="L671" s="180">
        <v>0</v>
      </c>
      <c r="M671" s="180"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v>0</v>
      </c>
      <c r="D672" s="180">
        <v>0</v>
      </c>
      <c r="E672" s="180">
        <v>0</v>
      </c>
      <c r="F672" s="180">
        <v>0</v>
      </c>
      <c r="G672" s="180">
        <v>0</v>
      </c>
      <c r="H672" s="180">
        <v>0</v>
      </c>
      <c r="I672" s="180">
        <v>0</v>
      </c>
      <c r="J672" s="180">
        <v>0</v>
      </c>
      <c r="K672" s="180">
        <v>0</v>
      </c>
      <c r="L672" s="180">
        <v>0</v>
      </c>
      <c r="M672" s="180"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v>0</v>
      </c>
      <c r="D673" s="180">
        <v>0</v>
      </c>
      <c r="E673" s="180">
        <v>0</v>
      </c>
      <c r="F673" s="180">
        <v>0</v>
      </c>
      <c r="G673" s="180">
        <v>0</v>
      </c>
      <c r="H673" s="180">
        <v>0</v>
      </c>
      <c r="I673" s="180">
        <v>0</v>
      </c>
      <c r="J673" s="180">
        <v>0</v>
      </c>
      <c r="K673" s="180">
        <v>0</v>
      </c>
      <c r="L673" s="180">
        <v>0</v>
      </c>
      <c r="M673" s="180"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v>0</v>
      </c>
      <c r="D674" s="180">
        <v>0</v>
      </c>
      <c r="E674" s="180">
        <v>0</v>
      </c>
      <c r="F674" s="180">
        <v>0</v>
      </c>
      <c r="G674" s="180">
        <v>0</v>
      </c>
      <c r="H674" s="180">
        <v>0</v>
      </c>
      <c r="I674" s="180">
        <v>0</v>
      </c>
      <c r="J674" s="180">
        <v>0</v>
      </c>
      <c r="K674" s="180">
        <v>0</v>
      </c>
      <c r="L674" s="180">
        <v>0</v>
      </c>
      <c r="M674" s="180"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v>0</v>
      </c>
      <c r="D675" s="180">
        <v>0</v>
      </c>
      <c r="E675" s="180">
        <v>0</v>
      </c>
      <c r="F675" s="180">
        <v>0</v>
      </c>
      <c r="G675" s="180">
        <v>0</v>
      </c>
      <c r="H675" s="180">
        <v>0</v>
      </c>
      <c r="I675" s="180">
        <v>0</v>
      </c>
      <c r="J675" s="180">
        <v>0</v>
      </c>
      <c r="K675" s="180">
        <v>0</v>
      </c>
      <c r="L675" s="180">
        <v>0</v>
      </c>
      <c r="M675" s="180"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v>0</v>
      </c>
      <c r="D676" s="180">
        <v>0</v>
      </c>
      <c r="E676" s="180">
        <v>0</v>
      </c>
      <c r="F676" s="180">
        <v>0</v>
      </c>
      <c r="G676" s="180">
        <v>0</v>
      </c>
      <c r="H676" s="180">
        <v>0</v>
      </c>
      <c r="I676" s="180">
        <v>0</v>
      </c>
      <c r="J676" s="180">
        <v>0</v>
      </c>
      <c r="K676" s="180">
        <v>0</v>
      </c>
      <c r="L676" s="180">
        <v>0</v>
      </c>
      <c r="M676" s="180"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v>0</v>
      </c>
      <c r="D677" s="180">
        <v>0</v>
      </c>
      <c r="E677" s="180">
        <v>0</v>
      </c>
      <c r="F677" s="180">
        <v>0</v>
      </c>
      <c r="G677" s="180">
        <v>0</v>
      </c>
      <c r="H677" s="180">
        <v>0</v>
      </c>
      <c r="I677" s="180">
        <v>0</v>
      </c>
      <c r="J677" s="180">
        <v>0</v>
      </c>
      <c r="K677" s="180">
        <v>0</v>
      </c>
      <c r="L677" s="180">
        <v>0</v>
      </c>
      <c r="M677" s="180"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v>0</v>
      </c>
      <c r="D678" s="180">
        <v>0</v>
      </c>
      <c r="E678" s="180">
        <v>0</v>
      </c>
      <c r="F678" s="180">
        <v>0</v>
      </c>
      <c r="G678" s="180">
        <v>0</v>
      </c>
      <c r="H678" s="180">
        <v>0</v>
      </c>
      <c r="I678" s="180">
        <v>0</v>
      </c>
      <c r="J678" s="180">
        <v>0</v>
      </c>
      <c r="K678" s="180">
        <v>0</v>
      </c>
      <c r="L678" s="180">
        <v>0</v>
      </c>
      <c r="M678" s="180"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v>0</v>
      </c>
      <c r="D679" s="180">
        <v>0</v>
      </c>
      <c r="E679" s="180">
        <v>0</v>
      </c>
      <c r="F679" s="180">
        <v>0</v>
      </c>
      <c r="G679" s="180">
        <v>0</v>
      </c>
      <c r="H679" s="180">
        <v>0</v>
      </c>
      <c r="I679" s="180">
        <v>0</v>
      </c>
      <c r="J679" s="180">
        <v>0</v>
      </c>
      <c r="K679" s="180">
        <v>0</v>
      </c>
      <c r="L679" s="180">
        <v>0</v>
      </c>
      <c r="M679" s="180"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v>8901123.2599999998</v>
      </c>
      <c r="D680" s="180">
        <v>285709.56926785526</v>
      </c>
      <c r="E680" s="180">
        <v>1491216.144929105</v>
      </c>
      <c r="F680" s="180">
        <v>6137.1127032611821</v>
      </c>
      <c r="G680" s="180">
        <v>228025.41543142041</v>
      </c>
      <c r="H680" s="180">
        <v>56689.732424211921</v>
      </c>
      <c r="I680" s="180">
        <v>61707.24199904767</v>
      </c>
      <c r="J680" s="180">
        <v>35378.201539791269</v>
      </c>
      <c r="K680" s="180">
        <v>532979.2677525545</v>
      </c>
      <c r="L680" s="180">
        <v>540527.98982126464</v>
      </c>
      <c r="M680" s="180">
        <v>3238371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v>39824211.169999994</v>
      </c>
      <c r="D681" s="180">
        <v>1583021.7554403732</v>
      </c>
      <c r="E681" s="180">
        <v>6721264.5971460035</v>
      </c>
      <c r="F681" s="180">
        <v>204119.21029484706</v>
      </c>
      <c r="G681" s="180">
        <v>819163.48275212036</v>
      </c>
      <c r="H681" s="180">
        <v>101951.97459668349</v>
      </c>
      <c r="I681" s="180">
        <v>480017.85583690816</v>
      </c>
      <c r="J681" s="180">
        <v>85349.935899341872</v>
      </c>
      <c r="K681" s="180">
        <v>4689770.7333725793</v>
      </c>
      <c r="L681" s="180">
        <v>610958.57300600258</v>
      </c>
      <c r="M681" s="180">
        <v>15295618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v>4199258.26</v>
      </c>
      <c r="D682" s="180">
        <v>83147.260637894869</v>
      </c>
      <c r="E682" s="180">
        <v>695124.46456671727</v>
      </c>
      <c r="F682" s="180">
        <v>2896.8755589165617</v>
      </c>
      <c r="G682" s="180">
        <v>0</v>
      </c>
      <c r="H682" s="180">
        <v>27982.427155614194</v>
      </c>
      <c r="I682" s="180">
        <v>25212.435043568454</v>
      </c>
      <c r="J682" s="180">
        <v>1955.1238934014159</v>
      </c>
      <c r="K682" s="180">
        <v>279027.78954548022</v>
      </c>
      <c r="L682" s="180">
        <v>279583.44301099895</v>
      </c>
      <c r="M682" s="180">
        <v>1394930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v>0</v>
      </c>
      <c r="D683" s="180">
        <v>0</v>
      </c>
      <c r="E683" s="180">
        <v>0</v>
      </c>
      <c r="F683" s="180">
        <v>0</v>
      </c>
      <c r="G683" s="180">
        <v>0</v>
      </c>
      <c r="H683" s="180">
        <v>0</v>
      </c>
      <c r="I683" s="180">
        <v>0</v>
      </c>
      <c r="J683" s="180">
        <v>0</v>
      </c>
      <c r="K683" s="180">
        <v>0</v>
      </c>
      <c r="L683" s="180">
        <v>0</v>
      </c>
      <c r="M683" s="180"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v>956637.26000000013</v>
      </c>
      <c r="D684" s="180">
        <v>374229.83543970133</v>
      </c>
      <c r="E684" s="180">
        <v>216027.71448631553</v>
      </c>
      <c r="F684" s="180">
        <v>-4152.735332129625</v>
      </c>
      <c r="G684" s="180">
        <v>0</v>
      </c>
      <c r="H684" s="180">
        <v>16640.216681871909</v>
      </c>
      <c r="I684" s="180">
        <v>113476.53560709236</v>
      </c>
      <c r="J684" s="180">
        <v>0</v>
      </c>
      <c r="K684" s="180">
        <v>0</v>
      </c>
      <c r="L684" s="180">
        <v>0</v>
      </c>
      <c r="M684" s="180">
        <v>716222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v>673994.42999999993</v>
      </c>
      <c r="D685" s="180">
        <v>0</v>
      </c>
      <c r="E685" s="180">
        <v>109403.46845174808</v>
      </c>
      <c r="F685" s="180">
        <v>3432.2297992778499</v>
      </c>
      <c r="G685" s="180">
        <v>0</v>
      </c>
      <c r="H685" s="180">
        <v>2792.9127294365408</v>
      </c>
      <c r="I685" s="180">
        <v>0</v>
      </c>
      <c r="J685" s="180">
        <v>0</v>
      </c>
      <c r="K685" s="180">
        <v>49648.194270365871</v>
      </c>
      <c r="L685" s="180">
        <v>34527.791322669807</v>
      </c>
      <c r="M685" s="180">
        <v>199805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v>5938361.3800000008</v>
      </c>
      <c r="D686" s="180">
        <v>450728.00172933156</v>
      </c>
      <c r="E686" s="180">
        <v>1037083.5536569995</v>
      </c>
      <c r="F686" s="180">
        <v>19329.214833602455</v>
      </c>
      <c r="G686" s="180">
        <v>0</v>
      </c>
      <c r="H686" s="180">
        <v>27449.428543126305</v>
      </c>
      <c r="I686" s="180">
        <v>136672.33536929914</v>
      </c>
      <c r="J686" s="180">
        <v>0</v>
      </c>
      <c r="K686" s="180">
        <v>801126.11648385366</v>
      </c>
      <c r="L686" s="180">
        <v>0</v>
      </c>
      <c r="M686" s="180">
        <v>2472389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v>965678.27</v>
      </c>
      <c r="D687" s="180">
        <v>0</v>
      </c>
      <c r="E687" s="180">
        <v>156749.88908511258</v>
      </c>
      <c r="F687" s="180">
        <v>1102.6014812448473</v>
      </c>
      <c r="G687" s="180">
        <v>0</v>
      </c>
      <c r="H687" s="180">
        <v>5436.585847376472</v>
      </c>
      <c r="I687" s="180">
        <v>0</v>
      </c>
      <c r="J687" s="180">
        <v>0</v>
      </c>
      <c r="K687" s="180">
        <v>177613.78304214604</v>
      </c>
      <c r="L687" s="180">
        <v>11458.337828319629</v>
      </c>
      <c r="M687" s="180">
        <v>352361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v>764868.88</v>
      </c>
      <c r="D688" s="180">
        <v>0</v>
      </c>
      <c r="E688" s="180">
        <v>124154.30255529545</v>
      </c>
      <c r="F688" s="180">
        <v>356.31804790634004</v>
      </c>
      <c r="G688" s="180">
        <v>0</v>
      </c>
      <c r="H688" s="180">
        <v>3464.4909811712814</v>
      </c>
      <c r="I688" s="180">
        <v>0</v>
      </c>
      <c r="J688" s="180">
        <v>0</v>
      </c>
      <c r="K688" s="180">
        <v>232620.50013609725</v>
      </c>
      <c r="L688" s="180">
        <v>0</v>
      </c>
      <c r="M688" s="180">
        <v>360596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v>1464667.45</v>
      </c>
      <c r="D689" s="180">
        <v>52856.941940244964</v>
      </c>
      <c r="E689" s="180">
        <v>246326.11865708267</v>
      </c>
      <c r="F689" s="180">
        <v>2400.1568352689842</v>
      </c>
      <c r="G689" s="180">
        <v>0</v>
      </c>
      <c r="H689" s="180">
        <v>8432.0380495584104</v>
      </c>
      <c r="I689" s="180">
        <v>16027.590890878339</v>
      </c>
      <c r="J689" s="180">
        <v>0</v>
      </c>
      <c r="K689" s="180">
        <v>1327794.2181161642</v>
      </c>
      <c r="L689" s="180">
        <v>0</v>
      </c>
      <c r="M689" s="180">
        <v>1653837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v>6053115.7599999998</v>
      </c>
      <c r="D690" s="180">
        <v>1652064.8765516463</v>
      </c>
      <c r="E690" s="180">
        <v>1250712.8385111408</v>
      </c>
      <c r="F690" s="180">
        <v>1582.9253399975946</v>
      </c>
      <c r="G690" s="180">
        <v>0</v>
      </c>
      <c r="H690" s="180">
        <v>34751.509534210396</v>
      </c>
      <c r="I690" s="180">
        <v>500952.92371789808</v>
      </c>
      <c r="J690" s="180">
        <v>17156.463104966304</v>
      </c>
      <c r="K690" s="180">
        <v>510843.21422366903</v>
      </c>
      <c r="L690" s="180">
        <v>0</v>
      </c>
      <c r="M690" s="180">
        <v>3968065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v>3514403.1100000003</v>
      </c>
      <c r="D691" s="180">
        <v>0</v>
      </c>
      <c r="E691" s="180">
        <v>570461.52409836743</v>
      </c>
      <c r="F691" s="180">
        <v>370.39149755193301</v>
      </c>
      <c r="G691" s="180">
        <v>0</v>
      </c>
      <c r="H691" s="180">
        <v>5585.8254588730815</v>
      </c>
      <c r="I691" s="180">
        <v>0</v>
      </c>
      <c r="J691" s="180">
        <v>0</v>
      </c>
      <c r="K691" s="180">
        <v>274600.64485637069</v>
      </c>
      <c r="L691" s="180">
        <v>17569.451336756763</v>
      </c>
      <c r="M691" s="180">
        <v>868588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v>1177220.29</v>
      </c>
      <c r="D692" s="180">
        <v>52924.104509419354</v>
      </c>
      <c r="E692" s="180">
        <v>199678.30217203131</v>
      </c>
      <c r="F692" s="180">
        <v>3042.7239385400085</v>
      </c>
      <c r="G692" s="180">
        <v>0</v>
      </c>
      <c r="H692" s="180">
        <v>3261.9515084258833</v>
      </c>
      <c r="I692" s="180">
        <v>16047.932274199604</v>
      </c>
      <c r="J692" s="180">
        <v>0</v>
      </c>
      <c r="K692" s="180">
        <v>118025.55606297051</v>
      </c>
      <c r="L692" s="180">
        <v>0</v>
      </c>
      <c r="M692" s="180">
        <v>392981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v>10045940.379999999</v>
      </c>
      <c r="D693" s="180">
        <v>557785.13699330937</v>
      </c>
      <c r="E693" s="180">
        <v>1721207.6219522669</v>
      </c>
      <c r="F693" s="180">
        <v>84232.94304332108</v>
      </c>
      <c r="G693" s="180">
        <v>0</v>
      </c>
      <c r="H693" s="180">
        <v>25296.114148675231</v>
      </c>
      <c r="I693" s="180">
        <v>169144.75203685477</v>
      </c>
      <c r="J693" s="180">
        <v>0</v>
      </c>
      <c r="K693" s="180">
        <v>1750839.6575115614</v>
      </c>
      <c r="L693" s="180">
        <v>0</v>
      </c>
      <c r="M693" s="180">
        <v>4308506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v>1758121.28</v>
      </c>
      <c r="D694" s="180">
        <v>79587.644471652195</v>
      </c>
      <c r="E694" s="180">
        <v>298298.8009885042</v>
      </c>
      <c r="F694" s="180">
        <v>2558.1617095081324</v>
      </c>
      <c r="G694" s="180">
        <v>0</v>
      </c>
      <c r="H694" s="180">
        <v>13133.085811701596</v>
      </c>
      <c r="I694" s="180">
        <v>24132.922561263196</v>
      </c>
      <c r="J694" s="180">
        <v>0</v>
      </c>
      <c r="K694" s="180">
        <v>318163.7843720435</v>
      </c>
      <c r="L694" s="180">
        <v>0</v>
      </c>
      <c r="M694" s="180">
        <v>735874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v>692346.24</v>
      </c>
      <c r="D695" s="180">
        <v>0</v>
      </c>
      <c r="E695" s="180">
        <v>112382.35310865464</v>
      </c>
      <c r="F695" s="180">
        <v>153.06918412763739</v>
      </c>
      <c r="G695" s="180">
        <v>0</v>
      </c>
      <c r="H695" s="180">
        <v>0</v>
      </c>
      <c r="I695" s="180">
        <v>0</v>
      </c>
      <c r="J695" s="180">
        <v>0</v>
      </c>
      <c r="K695" s="180">
        <v>28202.618759103829</v>
      </c>
      <c r="L695" s="180">
        <v>0</v>
      </c>
      <c r="M695" s="180">
        <v>140738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v>3098859.63</v>
      </c>
      <c r="D696" s="180">
        <v>662030.84711164702</v>
      </c>
      <c r="E696" s="180">
        <v>610471.60681010957</v>
      </c>
      <c r="F696" s="180">
        <v>212.03833131068049</v>
      </c>
      <c r="G696" s="180">
        <v>0</v>
      </c>
      <c r="H696" s="180">
        <v>20307.247135788588</v>
      </c>
      <c r="I696" s="180">
        <v>200745.32755415249</v>
      </c>
      <c r="J696" s="180">
        <v>0</v>
      </c>
      <c r="K696" s="180">
        <v>156040.3055577531</v>
      </c>
      <c r="L696" s="180">
        <v>0</v>
      </c>
      <c r="M696" s="180">
        <v>1649807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v>0</v>
      </c>
      <c r="D697" s="180">
        <v>0</v>
      </c>
      <c r="E697" s="180">
        <v>0</v>
      </c>
      <c r="F697" s="180">
        <v>0</v>
      </c>
      <c r="G697" s="180">
        <v>0</v>
      </c>
      <c r="H697" s="180">
        <v>0</v>
      </c>
      <c r="I697" s="180">
        <v>0</v>
      </c>
      <c r="J697" s="180">
        <v>0</v>
      </c>
      <c r="K697" s="180">
        <v>0</v>
      </c>
      <c r="L697" s="180">
        <v>0</v>
      </c>
      <c r="M697" s="180"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v>12433154.700000001</v>
      </c>
      <c r="D698" s="180">
        <v>682841.84079602361</v>
      </c>
      <c r="E698" s="180">
        <v>2129002.0360616557</v>
      </c>
      <c r="F698" s="180">
        <v>16589.430250333604</v>
      </c>
      <c r="G698" s="180">
        <v>212716.40468498014</v>
      </c>
      <c r="H698" s="180">
        <v>69161.899956428533</v>
      </c>
      <c r="I698" s="180">
        <v>207055.41388257922</v>
      </c>
      <c r="J698" s="180">
        <v>87294.578091486546</v>
      </c>
      <c r="K698" s="180">
        <v>1909085.2020818144</v>
      </c>
      <c r="L698" s="180">
        <v>530597.43037005421</v>
      </c>
      <c r="M698" s="180">
        <v>5844344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v>0</v>
      </c>
      <c r="D699" s="180">
        <v>0</v>
      </c>
      <c r="E699" s="180">
        <v>0</v>
      </c>
      <c r="F699" s="180">
        <v>0</v>
      </c>
      <c r="G699" s="180">
        <v>0</v>
      </c>
      <c r="H699" s="180">
        <v>0</v>
      </c>
      <c r="I699" s="180">
        <v>0</v>
      </c>
      <c r="J699" s="180">
        <v>0</v>
      </c>
      <c r="K699" s="180">
        <v>0</v>
      </c>
      <c r="L699" s="180">
        <v>0</v>
      </c>
      <c r="M699" s="180"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v>0</v>
      </c>
      <c r="D700" s="180">
        <v>0</v>
      </c>
      <c r="E700" s="180">
        <v>0</v>
      </c>
      <c r="F700" s="180">
        <v>0</v>
      </c>
      <c r="G700" s="180">
        <v>0</v>
      </c>
      <c r="H700" s="180">
        <v>0</v>
      </c>
      <c r="I700" s="180">
        <v>0</v>
      </c>
      <c r="J700" s="180">
        <v>0</v>
      </c>
      <c r="K700" s="180">
        <v>0</v>
      </c>
      <c r="L700" s="180">
        <v>0</v>
      </c>
      <c r="M700" s="180"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v>69109133.170000002</v>
      </c>
      <c r="D701" s="180">
        <v>0</v>
      </c>
      <c r="E701" s="180">
        <v>11217865.510389682</v>
      </c>
      <c r="F701" s="180">
        <v>37616.384146599172</v>
      </c>
      <c r="G701" s="180">
        <v>689.8910422215572</v>
      </c>
      <c r="H701" s="180">
        <v>416527.75568703585</v>
      </c>
      <c r="I701" s="180">
        <v>0</v>
      </c>
      <c r="J701" s="180">
        <v>0</v>
      </c>
      <c r="K701" s="180">
        <v>1339255.4172177091</v>
      </c>
      <c r="L701" s="180">
        <v>688111.38105002139</v>
      </c>
      <c r="M701" s="180">
        <v>13700066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v>409292.14</v>
      </c>
      <c r="D702" s="180">
        <v>221502.15313713838</v>
      </c>
      <c r="E702" s="180">
        <v>102391.1778451517</v>
      </c>
      <c r="F702" s="180">
        <v>25.000743297529521</v>
      </c>
      <c r="G702" s="180">
        <v>0</v>
      </c>
      <c r="H702" s="180">
        <v>3102.0519246795166</v>
      </c>
      <c r="I702" s="180">
        <v>67165.355505111656</v>
      </c>
      <c r="J702" s="180">
        <v>3740.4177702264715</v>
      </c>
      <c r="K702" s="180">
        <v>29896.300420923031</v>
      </c>
      <c r="L702" s="180">
        <v>0</v>
      </c>
      <c r="M702" s="180">
        <v>427822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v>152704.85</v>
      </c>
      <c r="D703" s="180">
        <v>46342.172730329126</v>
      </c>
      <c r="E703" s="180">
        <v>32309.517263654459</v>
      </c>
      <c r="F703" s="180">
        <v>0.50551395516691366</v>
      </c>
      <c r="G703" s="180">
        <v>0</v>
      </c>
      <c r="H703" s="180">
        <v>1300.5166144704501</v>
      </c>
      <c r="I703" s="180">
        <v>14052.111431585285</v>
      </c>
      <c r="J703" s="180">
        <v>0</v>
      </c>
      <c r="K703" s="180">
        <v>12102.57068811219</v>
      </c>
      <c r="L703" s="180">
        <v>0</v>
      </c>
      <c r="M703" s="180">
        <v>106107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v>0</v>
      </c>
      <c r="D704" s="180">
        <v>0</v>
      </c>
      <c r="E704" s="180">
        <v>0</v>
      </c>
      <c r="F704" s="180">
        <v>0</v>
      </c>
      <c r="G704" s="180">
        <v>0</v>
      </c>
      <c r="H704" s="180">
        <v>0</v>
      </c>
      <c r="I704" s="180">
        <v>0</v>
      </c>
      <c r="J704" s="180">
        <v>0</v>
      </c>
      <c r="K704" s="180">
        <v>0</v>
      </c>
      <c r="L704" s="180">
        <v>0</v>
      </c>
      <c r="M704" s="180">
        <v>0</v>
      </c>
      <c r="N704" s="198" t="s">
        <v>724</v>
      </c>
    </row>
    <row r="705" spans="1:86" ht="12.65" customHeight="1" x14ac:dyDescent="0.35">
      <c r="A705" s="196">
        <v>7340</v>
      </c>
      <c r="B705" s="198" t="s">
        <v>725</v>
      </c>
      <c r="C705" s="180">
        <v>0</v>
      </c>
      <c r="D705" s="180">
        <v>0</v>
      </c>
      <c r="E705" s="180">
        <v>0</v>
      </c>
      <c r="F705" s="180">
        <v>0</v>
      </c>
      <c r="G705" s="180">
        <v>0</v>
      </c>
      <c r="H705" s="180">
        <v>0</v>
      </c>
      <c r="I705" s="180">
        <v>0</v>
      </c>
      <c r="J705" s="180">
        <v>0</v>
      </c>
      <c r="K705" s="180">
        <v>0</v>
      </c>
      <c r="L705" s="180">
        <v>0</v>
      </c>
      <c r="M705" s="180">
        <v>0</v>
      </c>
      <c r="N705" s="198" t="s">
        <v>726</v>
      </c>
    </row>
    <row r="706" spans="1:86" ht="12.65" customHeight="1" x14ac:dyDescent="0.35">
      <c r="A706" s="196">
        <v>7350</v>
      </c>
      <c r="B706" s="198" t="s">
        <v>727</v>
      </c>
      <c r="C706" s="180">
        <v>0</v>
      </c>
      <c r="D706" s="180">
        <v>0</v>
      </c>
      <c r="E706" s="180">
        <v>0</v>
      </c>
      <c r="F706" s="180">
        <v>0</v>
      </c>
      <c r="G706" s="180">
        <v>0</v>
      </c>
      <c r="H706" s="180">
        <v>0</v>
      </c>
      <c r="I706" s="180">
        <v>0</v>
      </c>
      <c r="J706" s="180">
        <v>0</v>
      </c>
      <c r="K706" s="180">
        <v>0</v>
      </c>
      <c r="L706" s="180">
        <v>0</v>
      </c>
      <c r="M706" s="180">
        <v>0</v>
      </c>
      <c r="N706" s="198" t="s">
        <v>728</v>
      </c>
    </row>
    <row r="707" spans="1:86" ht="12.65" customHeight="1" x14ac:dyDescent="0.35">
      <c r="A707" s="196">
        <v>7380</v>
      </c>
      <c r="B707" s="198" t="s">
        <v>729</v>
      </c>
      <c r="C707" s="180">
        <v>0</v>
      </c>
      <c r="D707" s="180">
        <v>0</v>
      </c>
      <c r="E707" s="180">
        <v>0</v>
      </c>
      <c r="F707" s="180">
        <v>0</v>
      </c>
      <c r="G707" s="180">
        <v>0</v>
      </c>
      <c r="H707" s="180">
        <v>0</v>
      </c>
      <c r="I707" s="180">
        <v>0</v>
      </c>
      <c r="J707" s="180">
        <v>0</v>
      </c>
      <c r="K707" s="180">
        <v>0</v>
      </c>
      <c r="L707" s="180">
        <v>0</v>
      </c>
      <c r="M707" s="180">
        <v>0</v>
      </c>
      <c r="N707" s="198" t="s">
        <v>730</v>
      </c>
    </row>
    <row r="708" spans="1:86" ht="12.65" customHeight="1" x14ac:dyDescent="0.35">
      <c r="A708" s="196">
        <v>7390</v>
      </c>
      <c r="B708" s="198" t="s">
        <v>731</v>
      </c>
      <c r="C708" s="180">
        <v>0</v>
      </c>
      <c r="D708" s="180">
        <v>0</v>
      </c>
      <c r="E708" s="180">
        <v>0</v>
      </c>
      <c r="F708" s="180">
        <v>0</v>
      </c>
      <c r="G708" s="180">
        <v>0</v>
      </c>
      <c r="H708" s="180">
        <v>0</v>
      </c>
      <c r="I708" s="180">
        <v>0</v>
      </c>
      <c r="J708" s="180">
        <v>0</v>
      </c>
      <c r="K708" s="180">
        <v>0</v>
      </c>
      <c r="L708" s="180">
        <v>0</v>
      </c>
      <c r="M708" s="180">
        <v>0</v>
      </c>
      <c r="N708" s="198" t="s">
        <v>732</v>
      </c>
    </row>
    <row r="709" spans="1:86" ht="12.65" customHeight="1" x14ac:dyDescent="0.35">
      <c r="A709" s="196">
        <v>7400</v>
      </c>
      <c r="B709" s="198" t="s">
        <v>733</v>
      </c>
      <c r="C709" s="180">
        <v>60232.07</v>
      </c>
      <c r="D709" s="180">
        <v>0</v>
      </c>
      <c r="E709" s="180">
        <v>9776.931494861883</v>
      </c>
      <c r="F709" s="180">
        <v>0</v>
      </c>
      <c r="G709" s="180">
        <v>0</v>
      </c>
      <c r="H709" s="180">
        <v>0</v>
      </c>
      <c r="I709" s="180">
        <v>0</v>
      </c>
      <c r="J709" s="180">
        <v>0</v>
      </c>
      <c r="K709" s="180">
        <v>0</v>
      </c>
      <c r="L709" s="180">
        <v>0</v>
      </c>
      <c r="M709" s="180">
        <v>9777</v>
      </c>
      <c r="N709" s="198" t="s">
        <v>734</v>
      </c>
    </row>
    <row r="710" spans="1:86" ht="12.65" customHeight="1" x14ac:dyDescent="0.35">
      <c r="A710" s="196">
        <v>7410</v>
      </c>
      <c r="B710" s="198" t="s">
        <v>129</v>
      </c>
      <c r="C710" s="180">
        <v>0</v>
      </c>
      <c r="D710" s="180">
        <v>0</v>
      </c>
      <c r="E710" s="180">
        <v>0</v>
      </c>
      <c r="F710" s="180">
        <v>0</v>
      </c>
      <c r="G710" s="180">
        <v>0</v>
      </c>
      <c r="H710" s="180">
        <v>0</v>
      </c>
      <c r="I710" s="180">
        <v>0</v>
      </c>
      <c r="J710" s="180">
        <v>0</v>
      </c>
      <c r="K710" s="180">
        <v>0</v>
      </c>
      <c r="L710" s="180">
        <v>0</v>
      </c>
      <c r="M710" s="180">
        <v>0</v>
      </c>
      <c r="N710" s="198" t="s">
        <v>735</v>
      </c>
    </row>
    <row r="711" spans="1:86" ht="12.65" customHeight="1" x14ac:dyDescent="0.35">
      <c r="A711" s="196">
        <v>7420</v>
      </c>
      <c r="B711" s="198" t="s">
        <v>736</v>
      </c>
      <c r="C711" s="180">
        <v>0</v>
      </c>
      <c r="D711" s="180">
        <v>0</v>
      </c>
      <c r="E711" s="180">
        <v>0</v>
      </c>
      <c r="F711" s="180">
        <v>0</v>
      </c>
      <c r="G711" s="180">
        <v>0</v>
      </c>
      <c r="H711" s="180">
        <v>0</v>
      </c>
      <c r="I711" s="180">
        <v>0</v>
      </c>
      <c r="J711" s="180">
        <v>0</v>
      </c>
      <c r="K711" s="180">
        <v>0</v>
      </c>
      <c r="L711" s="180">
        <v>0</v>
      </c>
      <c r="M711" s="180">
        <v>0</v>
      </c>
      <c r="N711" s="198" t="s">
        <v>737</v>
      </c>
    </row>
    <row r="712" spans="1:86" ht="12.65" customHeight="1" x14ac:dyDescent="0.35">
      <c r="A712" s="196">
        <v>7430</v>
      </c>
      <c r="B712" s="198" t="s">
        <v>738</v>
      </c>
      <c r="C712" s="180">
        <v>0</v>
      </c>
      <c r="D712" s="180">
        <v>0</v>
      </c>
      <c r="E712" s="180">
        <v>0</v>
      </c>
      <c r="F712" s="180">
        <v>0</v>
      </c>
      <c r="G712" s="180">
        <v>0</v>
      </c>
      <c r="H712" s="180">
        <v>0</v>
      </c>
      <c r="I712" s="180">
        <v>0</v>
      </c>
      <c r="J712" s="180">
        <v>0</v>
      </c>
      <c r="K712" s="180">
        <v>0</v>
      </c>
      <c r="L712" s="180">
        <v>0</v>
      </c>
      <c r="M712" s="180">
        <v>0</v>
      </c>
      <c r="N712" s="198" t="s">
        <v>739</v>
      </c>
    </row>
    <row r="713" spans="1:86" ht="12.65" customHeight="1" x14ac:dyDescent="0.35">
      <c r="A713" s="196">
        <v>7490</v>
      </c>
      <c r="B713" s="198" t="s">
        <v>740</v>
      </c>
      <c r="C713" s="180">
        <v>987854.19000000018</v>
      </c>
      <c r="D713" s="180">
        <v>53931.543047035208</v>
      </c>
      <c r="E713" s="180">
        <v>169103.73069239251</v>
      </c>
      <c r="F713" s="180">
        <v>4066.5075528987909</v>
      </c>
      <c r="G713" s="180">
        <v>562885.38654400769</v>
      </c>
      <c r="H713" s="180">
        <v>21266.644638266789</v>
      </c>
      <c r="I713" s="180">
        <v>0</v>
      </c>
      <c r="J713" s="180">
        <v>2375.824988764854</v>
      </c>
      <c r="K713" s="180">
        <v>1997.5707932115461</v>
      </c>
      <c r="L713" s="180">
        <v>124361.15989669571</v>
      </c>
      <c r="M713" s="180">
        <v>939988</v>
      </c>
      <c r="N713" s="199" t="s">
        <v>741</v>
      </c>
    </row>
    <row r="715" spans="1:86" ht="12.65" customHeight="1" x14ac:dyDescent="0.35">
      <c r="C715" s="180">
        <v>284210365.51999998</v>
      </c>
      <c r="D715" s="180">
        <v>13358478.520000003</v>
      </c>
      <c r="E715" s="180">
        <v>39690685.690219857</v>
      </c>
      <c r="F715" s="180">
        <v>424797.77815576841</v>
      </c>
      <c r="G715" s="180">
        <v>3697290.3550372818</v>
      </c>
      <c r="H715" s="180">
        <v>1217155.6314773443</v>
      </c>
      <c r="I715" s="180">
        <v>3391143.7082015807</v>
      </c>
      <c r="J715" s="180">
        <v>325721.76413899055</v>
      </c>
      <c r="K715" s="180">
        <v>16327143.79710081</v>
      </c>
      <c r="L715" s="180">
        <v>5171071.473001793</v>
      </c>
      <c r="M715" s="180">
        <v>76645520</v>
      </c>
      <c r="N715" s="198" t="s">
        <v>742</v>
      </c>
    </row>
    <row r="716" spans="1:86" ht="12.65" customHeight="1" x14ac:dyDescent="0.35">
      <c r="C716" s="180">
        <v>284210365.52000004</v>
      </c>
      <c r="D716" s="180">
        <v>13358478.520000001</v>
      </c>
      <c r="E716" s="180">
        <v>39690685.690219857</v>
      </c>
      <c r="F716" s="180">
        <v>424797.77815576852</v>
      </c>
      <c r="G716" s="180">
        <v>3697290.3550372827</v>
      </c>
      <c r="H716" s="180">
        <v>1217155.6314773445</v>
      </c>
      <c r="I716" s="180">
        <v>3391143.7082015816</v>
      </c>
      <c r="J716" s="180">
        <v>325721.76413899055</v>
      </c>
      <c r="K716" s="180">
        <v>16327143.797100816</v>
      </c>
      <c r="L716" s="180">
        <v>5171071.473001793</v>
      </c>
      <c r="M716" s="180">
        <v>76645520.290000021</v>
      </c>
      <c r="N716" s="198" t="s">
        <v>743</v>
      </c>
    </row>
    <row r="717" spans="1:86" ht="12.65" customHeight="1" x14ac:dyDescent="0.35">
      <c r="O717" s="198"/>
    </row>
    <row r="718" spans="1:86" ht="12.65" customHeight="1" x14ac:dyDescent="0.35">
      <c r="O718" s="198"/>
    </row>
    <row r="719" spans="1:86" ht="12.65" customHeight="1" x14ac:dyDescent="0.35">
      <c r="O719" s="198"/>
    </row>
    <row r="720" spans="1:86" ht="12.65" customHeight="1" x14ac:dyDescent="0.3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  <c r="CF720" s="201"/>
      <c r="CG720" s="201"/>
      <c r="CH720" s="201"/>
    </row>
    <row r="721" spans="1:86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  <c r="CE721" s="203"/>
      <c r="CF721" s="203"/>
      <c r="CG721" s="203"/>
      <c r="CH721" s="203"/>
    </row>
    <row r="722" spans="1:86" ht="12.65" customHeight="1" x14ac:dyDescent="0.35">
      <c r="A722" s="202" t="s">
        <v>1294</v>
      </c>
      <c r="B722" s="273">
        <v>7371020</v>
      </c>
      <c r="C722" s="273">
        <v>385514</v>
      </c>
      <c r="D722" s="273">
        <v>599228</v>
      </c>
      <c r="E722" s="273">
        <v>11936814</v>
      </c>
      <c r="F722" s="273">
        <v>238372</v>
      </c>
      <c r="G722" s="273">
        <v>5166319</v>
      </c>
      <c r="H722" s="273">
        <v>1274936</v>
      </c>
      <c r="I722" s="273">
        <v>6187772</v>
      </c>
      <c r="J722" s="273">
        <v>1238566</v>
      </c>
      <c r="K722" s="273">
        <v>2713401</v>
      </c>
      <c r="L722" s="273">
        <v>82238</v>
      </c>
      <c r="M722" s="273">
        <v>134057</v>
      </c>
      <c r="N722" s="273">
        <v>8993681</v>
      </c>
      <c r="O722" s="273">
        <v>0</v>
      </c>
      <c r="P722" s="273">
        <v>68688</v>
      </c>
      <c r="Q722" s="273">
        <v>0</v>
      </c>
      <c r="R722" s="273">
        <v>7206097</v>
      </c>
      <c r="S722" s="273">
        <v>0</v>
      </c>
      <c r="T722" s="273">
        <v>0</v>
      </c>
      <c r="U722" s="273">
        <v>2932921</v>
      </c>
      <c r="V722" s="273">
        <v>0</v>
      </c>
      <c r="W722" s="273">
        <v>0</v>
      </c>
      <c r="X722" s="273">
        <v>62428182</v>
      </c>
      <c r="Y722" s="273">
        <v>2054255</v>
      </c>
      <c r="Z722" s="273">
        <v>0</v>
      </c>
      <c r="AA722" s="273">
        <v>21682302</v>
      </c>
      <c r="AB722" s="273">
        <v>968361</v>
      </c>
      <c r="AC722" s="273">
        <v>0</v>
      </c>
      <c r="AD722" s="273">
        <v>0</v>
      </c>
      <c r="AE722" s="273">
        <v>0</v>
      </c>
      <c r="AF722" s="273">
        <v>0</v>
      </c>
      <c r="AG722" s="273">
        <v>114086139</v>
      </c>
      <c r="AH722" s="273">
        <v>5391859</v>
      </c>
      <c r="AI722" s="273">
        <v>2686893</v>
      </c>
      <c r="AJ722" s="273">
        <v>0</v>
      </c>
      <c r="AK722" s="273">
        <v>0</v>
      </c>
      <c r="AL722" s="273">
        <v>0</v>
      </c>
      <c r="AM722" s="273">
        <v>14806020</v>
      </c>
      <c r="AN722" s="273">
        <v>1746883</v>
      </c>
      <c r="AO722" s="273">
        <v>358140</v>
      </c>
      <c r="AP722" s="273">
        <v>2231661</v>
      </c>
      <c r="AQ722" s="273">
        <v>3731645</v>
      </c>
      <c r="AR722" s="273">
        <v>4797552</v>
      </c>
      <c r="AS722" s="273"/>
      <c r="AT722" s="273"/>
      <c r="AU722" s="273"/>
      <c r="AV722" s="273">
        <v>2153906</v>
      </c>
      <c r="AW722" s="273">
        <v>110493</v>
      </c>
      <c r="AX722" s="273">
        <v>0</v>
      </c>
      <c r="AY722" s="273">
        <v>21509537</v>
      </c>
      <c r="AZ722" s="273">
        <v>2452978</v>
      </c>
      <c r="BA722" s="273">
        <v>-10184</v>
      </c>
      <c r="BB722" s="273">
        <v>16378578</v>
      </c>
      <c r="BC722" s="273">
        <v>606178</v>
      </c>
      <c r="BD722" s="273">
        <v>-17578</v>
      </c>
      <c r="BE722" s="273">
        <v>0</v>
      </c>
      <c r="BF722" s="273">
        <v>0</v>
      </c>
      <c r="BG722" s="273">
        <v>0</v>
      </c>
      <c r="BH722" s="273">
        <v>83915027</v>
      </c>
      <c r="BI722" s="273">
        <v>8966499</v>
      </c>
      <c r="BJ722" s="273">
        <v>492960</v>
      </c>
      <c r="BK722" s="273">
        <v>0</v>
      </c>
      <c r="BL722" s="273">
        <v>0</v>
      </c>
      <c r="BM722" s="273">
        <v>0</v>
      </c>
      <c r="BN722" s="273">
        <v>8738674</v>
      </c>
      <c r="BO722" s="273">
        <v>1469442</v>
      </c>
      <c r="BP722" s="273">
        <v>-274310</v>
      </c>
      <c r="BQ722" s="273">
        <v>0</v>
      </c>
      <c r="BR722" s="273">
        <v>0</v>
      </c>
      <c r="BS722" s="273">
        <v>0</v>
      </c>
      <c r="BT722" s="273">
        <v>473369966</v>
      </c>
      <c r="BU722" s="273">
        <v>286647699</v>
      </c>
      <c r="BV722" s="273">
        <v>0</v>
      </c>
      <c r="BW722" s="273">
        <v>35235590</v>
      </c>
      <c r="BX722" s="273">
        <v>270901965</v>
      </c>
      <c r="BY722" s="273">
        <v>19983055</v>
      </c>
      <c r="BZ722" s="273">
        <v>13214</v>
      </c>
      <c r="CA722" s="273">
        <v>13168972</v>
      </c>
      <c r="CB722" s="273">
        <v>30905344</v>
      </c>
      <c r="CC722" s="273">
        <v>0</v>
      </c>
      <c r="CD722" s="273">
        <v>-5866430.8600000003</v>
      </c>
      <c r="CE722" s="273"/>
      <c r="CF722" s="201"/>
      <c r="CG722" s="201"/>
      <c r="CH722" s="201"/>
    </row>
    <row r="723" spans="1:86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6" ht="12.65" customHeight="1" x14ac:dyDescent="0.3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  <c r="CF724" s="201"/>
      <c r="CG724" s="201"/>
      <c r="CH724" s="201"/>
    </row>
    <row r="725" spans="1:86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  <c r="BS725" s="203"/>
      <c r="BT725" s="203"/>
      <c r="BU725" s="203"/>
      <c r="BV725" s="203"/>
      <c r="BW725" s="203"/>
      <c r="BX725" s="203"/>
      <c r="BY725" s="203"/>
      <c r="BZ725" s="203"/>
      <c r="CA725" s="203"/>
      <c r="CB725" s="203"/>
      <c r="CC725" s="203"/>
      <c r="CD725" s="203"/>
      <c r="CE725" s="203"/>
      <c r="CF725" s="203"/>
      <c r="CG725" s="203"/>
      <c r="CH725" s="203"/>
    </row>
    <row r="726" spans="1:86" ht="12.65" customHeight="1" x14ac:dyDescent="0.35">
      <c r="A726" s="202" t="s">
        <v>1294</v>
      </c>
      <c r="B726" s="273">
        <v>7150</v>
      </c>
      <c r="C726" s="273">
        <v>0</v>
      </c>
      <c r="D726" s="273">
        <v>0</v>
      </c>
      <c r="E726" s="273">
        <v>1178</v>
      </c>
      <c r="F726" s="273">
        <v>29920</v>
      </c>
      <c r="G726" s="273">
        <v>0</v>
      </c>
      <c r="H726" s="273">
        <v>0</v>
      </c>
      <c r="I726" s="273">
        <v>1715</v>
      </c>
      <c r="J726" s="273">
        <v>14</v>
      </c>
      <c r="K726" s="273">
        <v>16</v>
      </c>
      <c r="L726" s="273">
        <v>72</v>
      </c>
      <c r="M726" s="273">
        <v>0</v>
      </c>
      <c r="N726" s="273">
        <v>16</v>
      </c>
      <c r="O726" s="273">
        <v>0</v>
      </c>
      <c r="P726" s="273">
        <v>0</v>
      </c>
      <c r="Q726" s="273">
        <v>0</v>
      </c>
      <c r="R726" s="273">
        <v>0</v>
      </c>
      <c r="S726" s="273">
        <v>0</v>
      </c>
      <c r="T726" s="273"/>
      <c r="U726" s="273">
        <v>6</v>
      </c>
      <c r="V726" s="273">
        <v>124</v>
      </c>
      <c r="W726" s="273">
        <v>18</v>
      </c>
      <c r="X726" s="273">
        <v>2969</v>
      </c>
      <c r="Y726" s="273">
        <v>16326</v>
      </c>
      <c r="Z726" s="273">
        <v>0</v>
      </c>
      <c r="AA726" s="273">
        <v>251500407</v>
      </c>
      <c r="AB726" s="273">
        <v>306352910</v>
      </c>
      <c r="AC726" s="273">
        <v>2114</v>
      </c>
      <c r="AD726" s="273">
        <v>7424</v>
      </c>
      <c r="AE726" s="273">
        <v>0</v>
      </c>
      <c r="AF726" s="273">
        <v>129616016</v>
      </c>
      <c r="AG726" s="273">
        <v>200129435</v>
      </c>
      <c r="AH726" s="273">
        <v>2067</v>
      </c>
      <c r="AI726" s="273">
        <v>6170</v>
      </c>
      <c r="AJ726" s="273">
        <v>0</v>
      </c>
      <c r="AK726" s="273">
        <v>169888457</v>
      </c>
      <c r="AL726" s="273">
        <v>354206825</v>
      </c>
      <c r="AM726" s="273">
        <v>0</v>
      </c>
      <c r="AN726" s="273">
        <v>0</v>
      </c>
      <c r="AO726" s="273">
        <v>0</v>
      </c>
      <c r="AP726" s="273">
        <v>0</v>
      </c>
      <c r="AQ726" s="273">
        <v>0</v>
      </c>
      <c r="AR726" s="273">
        <v>0</v>
      </c>
      <c r="AS726" s="273">
        <v>0</v>
      </c>
      <c r="AT726" s="273">
        <v>0</v>
      </c>
      <c r="AU726" s="273">
        <v>0</v>
      </c>
      <c r="AV726" s="273">
        <v>0</v>
      </c>
      <c r="AW726" s="273">
        <v>0</v>
      </c>
      <c r="AX726" s="273">
        <v>0</v>
      </c>
      <c r="AY726" s="273">
        <v>0</v>
      </c>
      <c r="AZ726" s="273">
        <v>0</v>
      </c>
      <c r="BA726" s="273">
        <v>0</v>
      </c>
      <c r="BB726" s="273">
        <v>0</v>
      </c>
      <c r="BC726" s="273">
        <v>0</v>
      </c>
      <c r="BD726" s="273">
        <v>0</v>
      </c>
      <c r="BE726" s="273">
        <v>0</v>
      </c>
      <c r="BF726" s="273">
        <v>0</v>
      </c>
      <c r="BG726" s="273">
        <v>0</v>
      </c>
      <c r="BH726" s="273">
        <v>0</v>
      </c>
      <c r="BI726" s="273">
        <v>0</v>
      </c>
      <c r="BJ726" s="273">
        <v>0</v>
      </c>
      <c r="BK726" s="273">
        <v>0</v>
      </c>
      <c r="BL726" s="273">
        <v>0</v>
      </c>
      <c r="BM726" s="273">
        <v>0</v>
      </c>
      <c r="BN726" s="273">
        <v>0</v>
      </c>
      <c r="BO726" s="273">
        <v>0</v>
      </c>
      <c r="BP726" s="273">
        <v>0</v>
      </c>
      <c r="BQ726" s="273">
        <v>0</v>
      </c>
      <c r="BR726" s="273"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  <c r="CF726" s="201"/>
      <c r="CG726" s="201"/>
      <c r="CH726" s="201"/>
    </row>
    <row r="727" spans="1:86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6" ht="12.65" customHeight="1" x14ac:dyDescent="0.3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  <c r="CF728" s="201"/>
      <c r="CG728" s="201"/>
      <c r="CH728" s="201"/>
    </row>
    <row r="729" spans="1:86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  <c r="CG729" s="203"/>
      <c r="CH729" s="203"/>
    </row>
    <row r="730" spans="1:86" ht="12.65" customHeight="1" x14ac:dyDescent="0.35">
      <c r="A730" s="202" t="s">
        <v>1294</v>
      </c>
      <c r="B730" s="273">
        <v>1240284</v>
      </c>
      <c r="C730" s="273">
        <v>0</v>
      </c>
      <c r="D730" s="273">
        <v>182065606</v>
      </c>
      <c r="E730" s="273">
        <v>144458663</v>
      </c>
      <c r="F730" s="273">
        <v>0</v>
      </c>
      <c r="G730" s="273">
        <v>2816374</v>
      </c>
      <c r="H730" s="273">
        <v>0</v>
      </c>
      <c r="I730" s="273">
        <v>6863493</v>
      </c>
      <c r="J730" s="273">
        <v>555203</v>
      </c>
      <c r="K730" s="273">
        <v>0</v>
      </c>
      <c r="L730" s="273">
        <v>0</v>
      </c>
      <c r="M730" s="273">
        <v>0</v>
      </c>
      <c r="N730" s="273">
        <v>0</v>
      </c>
      <c r="O730" s="273">
        <v>7206097</v>
      </c>
      <c r="P730" s="273">
        <v>2932921</v>
      </c>
      <c r="Q730" s="273">
        <v>64482437</v>
      </c>
      <c r="R730" s="273">
        <v>22650662</v>
      </c>
      <c r="S730" s="273">
        <v>0</v>
      </c>
      <c r="T730" s="273">
        <v>116791106</v>
      </c>
      <c r="U730" s="273">
        <v>16194763</v>
      </c>
      <c r="V730" s="273">
        <v>1165754</v>
      </c>
      <c r="W730" s="273">
        <v>0</v>
      </c>
      <c r="X730" s="273">
        <v>146110424</v>
      </c>
      <c r="Y730" s="273">
        <v>0</v>
      </c>
      <c r="Z730" s="273">
        <v>0</v>
      </c>
      <c r="AA730" s="273">
        <v>33162578</v>
      </c>
      <c r="AB730" s="273">
        <v>24852130</v>
      </c>
      <c r="AC730" s="273">
        <v>10727067</v>
      </c>
      <c r="AD730" s="273">
        <v>0</v>
      </c>
      <c r="AE730" s="273">
        <v>0</v>
      </c>
      <c r="AF730" s="273">
        <v>4086299</v>
      </c>
      <c r="AG730" s="273">
        <v>0</v>
      </c>
      <c r="AH730" s="273">
        <v>2645441</v>
      </c>
      <c r="AI730" s="273">
        <v>12924174</v>
      </c>
      <c r="AJ730" s="273">
        <v>15365075</v>
      </c>
      <c r="AK730" s="273">
        <v>22202870</v>
      </c>
      <c r="AL730" s="273">
        <v>0</v>
      </c>
      <c r="AM730" s="273">
        <v>0</v>
      </c>
      <c r="AN730" s="273">
        <v>0</v>
      </c>
      <c r="AO730" s="273">
        <v>0</v>
      </c>
      <c r="AP730" s="273">
        <v>1382957</v>
      </c>
      <c r="AQ730" s="273">
        <v>0</v>
      </c>
      <c r="AR730" s="273">
        <v>0</v>
      </c>
      <c r="AS730" s="273">
        <v>25229307</v>
      </c>
      <c r="AT730" s="273">
        <v>0</v>
      </c>
      <c r="AU730" s="273">
        <v>0</v>
      </c>
      <c r="AV730" s="273">
        <v>423591</v>
      </c>
      <c r="AW730" s="273">
        <v>1171162</v>
      </c>
      <c r="AX730" s="273">
        <v>0</v>
      </c>
      <c r="AY730" s="273">
        <v>0</v>
      </c>
      <c r="AZ730" s="273">
        <v>1595555</v>
      </c>
      <c r="BA730" s="273">
        <v>0</v>
      </c>
      <c r="BB730" s="273">
        <v>125666513</v>
      </c>
      <c r="BC730" s="273"/>
      <c r="BD730" s="273"/>
      <c r="BE730" s="273">
        <v>0</v>
      </c>
      <c r="BF730" s="273">
        <v>0</v>
      </c>
      <c r="BG730" s="273"/>
      <c r="BH730" s="273"/>
      <c r="BI730" s="273">
        <v>1192.3699999999999</v>
      </c>
      <c r="BJ730" s="273">
        <v>551004880</v>
      </c>
      <c r="BK730" s="273">
        <v>860689171</v>
      </c>
      <c r="BL730" s="273">
        <v>1086138276</v>
      </c>
      <c r="BM730" s="273">
        <v>44074316</v>
      </c>
      <c r="BN730" s="273">
        <v>0</v>
      </c>
      <c r="BO730" s="273">
        <v>12107257</v>
      </c>
      <c r="BP730" s="273">
        <v>0</v>
      </c>
      <c r="BQ730" s="273">
        <v>118552060</v>
      </c>
      <c r="BR730" s="273">
        <v>26972204</v>
      </c>
      <c r="BS730" s="273">
        <v>13493248</v>
      </c>
      <c r="BT730" s="273">
        <v>34585887</v>
      </c>
      <c r="BU730" s="273">
        <v>1434237</v>
      </c>
      <c r="BV730" s="273">
        <v>65160329</v>
      </c>
      <c r="BW730" s="273">
        <v>13605590</v>
      </c>
      <c r="BX730" s="273">
        <v>7426338</v>
      </c>
      <c r="BY730" s="273">
        <v>2795639</v>
      </c>
      <c r="BZ730" s="273">
        <v>9127738</v>
      </c>
      <c r="CA730" s="273">
        <v>68688</v>
      </c>
      <c r="CB730" s="273">
        <v>-5866430.8600000003</v>
      </c>
      <c r="CC730" s="273">
        <v>3096108</v>
      </c>
      <c r="CD730" s="273">
        <v>930590</v>
      </c>
      <c r="CE730" s="273">
        <v>0</v>
      </c>
      <c r="CF730" s="201">
        <v>0</v>
      </c>
      <c r="CG730" s="201"/>
      <c r="CH730" s="201"/>
    </row>
    <row r="731" spans="1:86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6" ht="12.65" customHeight="1" x14ac:dyDescent="0.3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  <c r="CF732" s="201"/>
      <c r="CG732" s="201"/>
      <c r="CH732" s="201"/>
    </row>
    <row r="733" spans="1:86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  <c r="Z733" s="203"/>
      <c r="AA733" s="203"/>
      <c r="AB733" s="203"/>
      <c r="AC733" s="203"/>
      <c r="AD733" s="203"/>
      <c r="AE733" s="203"/>
      <c r="AF733" s="203"/>
      <c r="AG733" s="203"/>
      <c r="AH733" s="203"/>
      <c r="AI733" s="203"/>
      <c r="AJ733" s="203"/>
      <c r="AK733" s="203"/>
      <c r="AL733" s="203"/>
      <c r="AM733" s="203"/>
      <c r="AN733" s="203"/>
      <c r="AO733" s="203"/>
      <c r="AP733" s="203"/>
      <c r="AQ733" s="203"/>
      <c r="AR733" s="203"/>
      <c r="AS733" s="203"/>
      <c r="AT733" s="203"/>
      <c r="AU733" s="203"/>
      <c r="AV733" s="203"/>
      <c r="AW733" s="203"/>
      <c r="AX733" s="203"/>
      <c r="AY733" s="203"/>
      <c r="AZ733" s="203"/>
      <c r="BA733" s="203"/>
      <c r="BB733" s="203"/>
      <c r="BC733" s="203"/>
      <c r="BD733" s="203"/>
      <c r="BE733" s="203"/>
      <c r="BF733" s="203"/>
      <c r="BG733" s="203"/>
      <c r="BH733" s="203"/>
      <c r="BI733" s="203"/>
      <c r="BJ733" s="203"/>
      <c r="BK733" s="203"/>
      <c r="BL733" s="203"/>
      <c r="BM733" s="203"/>
      <c r="BN733" s="203"/>
      <c r="BO733" s="203"/>
      <c r="BP733" s="203"/>
      <c r="BQ733" s="203"/>
      <c r="BR733" s="203"/>
      <c r="BS733" s="203"/>
      <c r="BT733" s="203"/>
      <c r="BU733" s="203"/>
      <c r="BV733" s="203"/>
      <c r="BW733" s="203"/>
      <c r="BX733" s="203"/>
      <c r="BY733" s="203"/>
      <c r="BZ733" s="203"/>
      <c r="CA733" s="203"/>
      <c r="CB733" s="203"/>
      <c r="CC733" s="203"/>
      <c r="CD733" s="203"/>
      <c r="CE733" s="203"/>
      <c r="CF733" s="203"/>
      <c r="CG733" s="203"/>
      <c r="CH733" s="203"/>
    </row>
    <row r="734" spans="1:86" ht="12.65" customHeight="1" x14ac:dyDescent="0.35">
      <c r="A734" s="202" t="s">
        <v>1295</v>
      </c>
      <c r="B734" s="273">
        <v>4166</v>
      </c>
      <c r="C734" s="273">
        <v>42.51</v>
      </c>
      <c r="D734" s="273">
        <v>4693453</v>
      </c>
      <c r="E734" s="273">
        <v>1073457</v>
      </c>
      <c r="F734" s="273">
        <v>1731668</v>
      </c>
      <c r="G734" s="273">
        <v>586258</v>
      </c>
      <c r="H734" s="273">
        <v>438</v>
      </c>
      <c r="I734" s="273">
        <v>34329</v>
      </c>
      <c r="J734" s="273">
        <v>355487</v>
      </c>
      <c r="K734" s="273">
        <v>4554</v>
      </c>
      <c r="L734" s="273">
        <v>15029</v>
      </c>
      <c r="M734" s="273">
        <v>0</v>
      </c>
      <c r="N734" s="273">
        <v>28521389</v>
      </c>
      <c r="O734" s="273">
        <v>28333612</v>
      </c>
      <c r="P734" s="273">
        <v>11112</v>
      </c>
      <c r="Q734" s="273">
        <v>6365</v>
      </c>
      <c r="R734" s="273">
        <v>4784</v>
      </c>
      <c r="S734" s="273">
        <v>0</v>
      </c>
      <c r="T734" s="273">
        <v>31.44</v>
      </c>
      <c r="U734" s="273"/>
      <c r="V734" s="273"/>
      <c r="W734" s="273"/>
      <c r="X734" s="273"/>
      <c r="Y734" s="273">
        <v>3544427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  <c r="CF734" s="201"/>
      <c r="CG734" s="201"/>
      <c r="CH734" s="201"/>
    </row>
    <row r="735" spans="1:86" ht="12.65" customHeight="1" x14ac:dyDescent="0.35">
      <c r="A735" s="209" t="s">
        <v>1296</v>
      </c>
      <c r="B735" s="273">
        <v>0</v>
      </c>
      <c r="C735" s="275">
        <v>0</v>
      </c>
      <c r="D735" s="273">
        <v>0</v>
      </c>
      <c r="E735" s="273">
        <v>0</v>
      </c>
      <c r="F735" s="273">
        <v>0</v>
      </c>
      <c r="G735" s="273">
        <v>0</v>
      </c>
      <c r="H735" s="273">
        <v>0</v>
      </c>
      <c r="I735" s="273">
        <v>0</v>
      </c>
      <c r="J735" s="273">
        <v>0</v>
      </c>
      <c r="K735" s="273">
        <v>0</v>
      </c>
      <c r="L735" s="273">
        <v>0</v>
      </c>
      <c r="M735" s="273">
        <v>0</v>
      </c>
      <c r="N735" s="273">
        <v>0</v>
      </c>
      <c r="O735" s="273">
        <v>0</v>
      </c>
      <c r="P735" s="273">
        <v>0</v>
      </c>
      <c r="Q735" s="273">
        <v>0</v>
      </c>
      <c r="R735" s="273">
        <v>0</v>
      </c>
      <c r="S735" s="273">
        <v>0</v>
      </c>
      <c r="T735" s="275">
        <v>0</v>
      </c>
      <c r="U735" s="273"/>
      <c r="V735" s="274"/>
      <c r="W735" s="273"/>
      <c r="X735" s="273"/>
      <c r="Y735" s="273"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6" ht="12.65" customHeight="1" x14ac:dyDescent="0.35">
      <c r="A736" s="209" t="s">
        <v>1297</v>
      </c>
      <c r="B736" s="273">
        <v>25754</v>
      </c>
      <c r="C736" s="275">
        <v>211.25</v>
      </c>
      <c r="D736" s="273">
        <v>18500483</v>
      </c>
      <c r="E736" s="273">
        <v>4902208</v>
      </c>
      <c r="F736" s="273">
        <v>38750</v>
      </c>
      <c r="G736" s="273">
        <v>1195206</v>
      </c>
      <c r="H736" s="273">
        <v>4736</v>
      </c>
      <c r="I736" s="273">
        <v>311096</v>
      </c>
      <c r="J736" s="273">
        <v>862440</v>
      </c>
      <c r="K736" s="273">
        <v>25386</v>
      </c>
      <c r="L736" s="273">
        <v>52689</v>
      </c>
      <c r="M736" s="273">
        <v>4000</v>
      </c>
      <c r="N736" s="273">
        <v>126032142</v>
      </c>
      <c r="O736" s="273">
        <v>97400852</v>
      </c>
      <c r="P736" s="273">
        <v>48911</v>
      </c>
      <c r="Q736" s="273">
        <v>50673</v>
      </c>
      <c r="R736" s="273">
        <v>21056</v>
      </c>
      <c r="S736" s="273">
        <v>293601</v>
      </c>
      <c r="T736" s="275">
        <v>121.29</v>
      </c>
      <c r="U736" s="273"/>
      <c r="V736" s="274"/>
      <c r="W736" s="273"/>
      <c r="X736" s="273"/>
      <c r="Y736" s="273">
        <v>14324301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9" t="s">
        <v>1298</v>
      </c>
      <c r="B737" s="273">
        <v>0</v>
      </c>
      <c r="C737" s="275">
        <v>0</v>
      </c>
      <c r="D737" s="273">
        <v>0</v>
      </c>
      <c r="E737" s="273">
        <v>0</v>
      </c>
      <c r="F737" s="273">
        <v>0</v>
      </c>
      <c r="G737" s="273">
        <v>0</v>
      </c>
      <c r="H737" s="273">
        <v>0</v>
      </c>
      <c r="I737" s="273">
        <v>0</v>
      </c>
      <c r="J737" s="273">
        <v>0</v>
      </c>
      <c r="K737" s="273">
        <v>0</v>
      </c>
      <c r="L737" s="273">
        <v>0</v>
      </c>
      <c r="M737" s="273">
        <v>0</v>
      </c>
      <c r="N737" s="273">
        <v>0</v>
      </c>
      <c r="O737" s="273">
        <v>0</v>
      </c>
      <c r="P737" s="273">
        <v>0</v>
      </c>
      <c r="Q737" s="273">
        <v>0</v>
      </c>
      <c r="R737" s="273">
        <v>0</v>
      </c>
      <c r="S737" s="273">
        <v>0</v>
      </c>
      <c r="T737" s="275">
        <v>0</v>
      </c>
      <c r="U737" s="273"/>
      <c r="V737" s="274"/>
      <c r="W737" s="273"/>
      <c r="X737" s="273"/>
      <c r="Y737" s="273"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9" t="s">
        <v>1299</v>
      </c>
      <c r="B738" s="273">
        <v>0</v>
      </c>
      <c r="C738" s="275">
        <v>0</v>
      </c>
      <c r="D738" s="273">
        <v>0</v>
      </c>
      <c r="E738" s="273">
        <v>0</v>
      </c>
      <c r="F738" s="273">
        <v>0</v>
      </c>
      <c r="G738" s="273">
        <v>0</v>
      </c>
      <c r="H738" s="273">
        <v>0</v>
      </c>
      <c r="I738" s="273">
        <v>0</v>
      </c>
      <c r="J738" s="273">
        <v>0</v>
      </c>
      <c r="K738" s="273">
        <v>0</v>
      </c>
      <c r="L738" s="273">
        <v>0</v>
      </c>
      <c r="M738" s="273">
        <v>0</v>
      </c>
      <c r="N738" s="273">
        <v>0</v>
      </c>
      <c r="O738" s="273">
        <v>0</v>
      </c>
      <c r="P738" s="273">
        <v>0</v>
      </c>
      <c r="Q738" s="273">
        <v>0</v>
      </c>
      <c r="R738" s="273">
        <v>0</v>
      </c>
      <c r="S738" s="273">
        <v>0</v>
      </c>
      <c r="T738" s="275">
        <v>0</v>
      </c>
      <c r="U738" s="273"/>
      <c r="V738" s="274"/>
      <c r="W738" s="273"/>
      <c r="X738" s="273"/>
      <c r="Y738" s="273">
        <v>0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9" t="s">
        <v>1300</v>
      </c>
      <c r="B739" s="273">
        <v>0</v>
      </c>
      <c r="C739" s="275">
        <v>0</v>
      </c>
      <c r="D739" s="273">
        <v>0</v>
      </c>
      <c r="E739" s="273">
        <v>0</v>
      </c>
      <c r="F739" s="273">
        <v>0</v>
      </c>
      <c r="G739" s="273">
        <v>0</v>
      </c>
      <c r="H739" s="273">
        <v>0</v>
      </c>
      <c r="I739" s="273">
        <v>0</v>
      </c>
      <c r="J739" s="273">
        <v>0</v>
      </c>
      <c r="K739" s="273">
        <v>0</v>
      </c>
      <c r="L739" s="273">
        <v>0</v>
      </c>
      <c r="M739" s="273">
        <v>0</v>
      </c>
      <c r="N739" s="273">
        <v>0</v>
      </c>
      <c r="O739" s="273">
        <v>0</v>
      </c>
      <c r="P739" s="273">
        <v>0</v>
      </c>
      <c r="Q739" s="273">
        <v>0</v>
      </c>
      <c r="R739" s="273">
        <v>0</v>
      </c>
      <c r="S739" s="273">
        <v>0</v>
      </c>
      <c r="T739" s="275">
        <v>0</v>
      </c>
      <c r="U739" s="273"/>
      <c r="V739" s="274"/>
      <c r="W739" s="273"/>
      <c r="X739" s="273"/>
      <c r="Y739" s="273"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9" t="s">
        <v>1301</v>
      </c>
      <c r="B740" s="273">
        <v>0</v>
      </c>
      <c r="C740" s="275">
        <v>0</v>
      </c>
      <c r="D740" s="273">
        <v>0</v>
      </c>
      <c r="E740" s="273">
        <v>0</v>
      </c>
      <c r="F740" s="273">
        <v>0</v>
      </c>
      <c r="G740" s="273">
        <v>0</v>
      </c>
      <c r="H740" s="273">
        <v>0</v>
      </c>
      <c r="I740" s="273">
        <v>0</v>
      </c>
      <c r="J740" s="273">
        <v>0</v>
      </c>
      <c r="K740" s="273">
        <v>0</v>
      </c>
      <c r="L740" s="273">
        <v>0</v>
      </c>
      <c r="M740" s="273">
        <v>0</v>
      </c>
      <c r="N740" s="273">
        <v>0</v>
      </c>
      <c r="O740" s="273">
        <v>0</v>
      </c>
      <c r="P740" s="273">
        <v>0</v>
      </c>
      <c r="Q740" s="273">
        <v>0</v>
      </c>
      <c r="R740" s="273">
        <v>0</v>
      </c>
      <c r="S740" s="273">
        <v>0</v>
      </c>
      <c r="T740" s="275">
        <v>0</v>
      </c>
      <c r="U740" s="273"/>
      <c r="V740" s="274"/>
      <c r="W740" s="273"/>
      <c r="X740" s="273"/>
      <c r="Y740" s="273"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9" t="s">
        <v>1302</v>
      </c>
      <c r="B741" s="273">
        <v>0</v>
      </c>
      <c r="C741" s="275">
        <v>0</v>
      </c>
      <c r="D741" s="273">
        <v>0</v>
      </c>
      <c r="E741" s="273">
        <v>0</v>
      </c>
      <c r="F741" s="273">
        <v>0</v>
      </c>
      <c r="G741" s="273">
        <v>0</v>
      </c>
      <c r="H741" s="273">
        <v>0</v>
      </c>
      <c r="I741" s="273">
        <v>0</v>
      </c>
      <c r="J741" s="273">
        <v>0</v>
      </c>
      <c r="K741" s="273">
        <v>0</v>
      </c>
      <c r="L741" s="273">
        <v>0</v>
      </c>
      <c r="M741" s="273">
        <v>0</v>
      </c>
      <c r="N741" s="273">
        <v>0</v>
      </c>
      <c r="O741" s="273">
        <v>0</v>
      </c>
      <c r="P741" s="273">
        <v>0</v>
      </c>
      <c r="Q741" s="273">
        <v>0</v>
      </c>
      <c r="R741" s="273">
        <v>0</v>
      </c>
      <c r="S741" s="273">
        <v>0</v>
      </c>
      <c r="T741" s="275">
        <v>0</v>
      </c>
      <c r="U741" s="273"/>
      <c r="V741" s="274"/>
      <c r="W741" s="273"/>
      <c r="X741" s="273"/>
      <c r="Y741" s="273"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9" t="s">
        <v>1303</v>
      </c>
      <c r="B742" s="273">
        <v>0</v>
      </c>
      <c r="C742" s="275">
        <v>0</v>
      </c>
      <c r="D742" s="273">
        <v>0</v>
      </c>
      <c r="E742" s="273">
        <v>0</v>
      </c>
      <c r="F742" s="273">
        <v>0</v>
      </c>
      <c r="G742" s="273">
        <v>0</v>
      </c>
      <c r="H742" s="273">
        <v>0</v>
      </c>
      <c r="I742" s="273">
        <v>0</v>
      </c>
      <c r="J742" s="273">
        <v>0</v>
      </c>
      <c r="K742" s="273">
        <v>0</v>
      </c>
      <c r="L742" s="273">
        <v>0</v>
      </c>
      <c r="M742" s="273">
        <v>0</v>
      </c>
      <c r="N742" s="273">
        <v>0</v>
      </c>
      <c r="O742" s="273">
        <v>0</v>
      </c>
      <c r="P742" s="273">
        <v>0</v>
      </c>
      <c r="Q742" s="273">
        <v>0</v>
      </c>
      <c r="R742" s="273">
        <v>0</v>
      </c>
      <c r="S742" s="273">
        <v>0</v>
      </c>
      <c r="T742" s="275">
        <v>0</v>
      </c>
      <c r="U742" s="273"/>
      <c r="V742" s="274"/>
      <c r="W742" s="273"/>
      <c r="X742" s="273"/>
      <c r="Y742" s="273"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9" t="s">
        <v>1304</v>
      </c>
      <c r="B743" s="273">
        <v>0</v>
      </c>
      <c r="C743" s="275">
        <v>0</v>
      </c>
      <c r="D743" s="273">
        <v>0</v>
      </c>
      <c r="E743" s="273">
        <v>0</v>
      </c>
      <c r="F743" s="273">
        <v>0</v>
      </c>
      <c r="G743" s="273">
        <v>0</v>
      </c>
      <c r="H743" s="273">
        <v>0</v>
      </c>
      <c r="I743" s="273">
        <v>0</v>
      </c>
      <c r="J743" s="273">
        <v>0</v>
      </c>
      <c r="K743" s="273">
        <v>0</v>
      </c>
      <c r="L743" s="273">
        <v>0</v>
      </c>
      <c r="M743" s="273">
        <v>0</v>
      </c>
      <c r="N743" s="273">
        <v>0</v>
      </c>
      <c r="O743" s="273">
        <v>0</v>
      </c>
      <c r="P743" s="273">
        <v>0</v>
      </c>
      <c r="Q743" s="273">
        <v>0</v>
      </c>
      <c r="R743" s="273">
        <v>0</v>
      </c>
      <c r="S743" s="273">
        <v>0</v>
      </c>
      <c r="T743" s="275">
        <v>0</v>
      </c>
      <c r="U743" s="273"/>
      <c r="V743" s="274"/>
      <c r="W743" s="273"/>
      <c r="X743" s="273"/>
      <c r="Y743" s="273"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9" t="s">
        <v>1305</v>
      </c>
      <c r="B744" s="273">
        <v>0</v>
      </c>
      <c r="C744" s="275">
        <v>0</v>
      </c>
      <c r="D744" s="273">
        <v>0</v>
      </c>
      <c r="E744" s="273">
        <v>0</v>
      </c>
      <c r="F744" s="273">
        <v>0</v>
      </c>
      <c r="G744" s="273">
        <v>0</v>
      </c>
      <c r="H744" s="273">
        <v>0</v>
      </c>
      <c r="I744" s="273">
        <v>0</v>
      </c>
      <c r="J744" s="273">
        <v>0</v>
      </c>
      <c r="K744" s="273">
        <v>0</v>
      </c>
      <c r="L744" s="273">
        <v>0</v>
      </c>
      <c r="M744" s="273">
        <v>0</v>
      </c>
      <c r="N744" s="273">
        <v>0</v>
      </c>
      <c r="O744" s="273">
        <v>0</v>
      </c>
      <c r="P744" s="273">
        <v>0</v>
      </c>
      <c r="Q744" s="273">
        <v>0</v>
      </c>
      <c r="R744" s="273">
        <v>0</v>
      </c>
      <c r="S744" s="273">
        <v>0</v>
      </c>
      <c r="T744" s="275">
        <v>0</v>
      </c>
      <c r="U744" s="273"/>
      <c r="V744" s="274"/>
      <c r="W744" s="273"/>
      <c r="X744" s="273"/>
      <c r="Y744" s="273"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9" t="s">
        <v>1306</v>
      </c>
      <c r="B745" s="273">
        <v>0</v>
      </c>
      <c r="C745" s="275">
        <v>0</v>
      </c>
      <c r="D745" s="273">
        <v>0</v>
      </c>
      <c r="E745" s="273">
        <v>0</v>
      </c>
      <c r="F745" s="273">
        <v>0</v>
      </c>
      <c r="G745" s="273">
        <v>0</v>
      </c>
      <c r="H745" s="273">
        <v>0</v>
      </c>
      <c r="I745" s="273">
        <v>0</v>
      </c>
      <c r="J745" s="273">
        <v>0</v>
      </c>
      <c r="K745" s="273">
        <v>0</v>
      </c>
      <c r="L745" s="273">
        <v>0</v>
      </c>
      <c r="M745" s="273">
        <v>0</v>
      </c>
      <c r="N745" s="273">
        <v>0</v>
      </c>
      <c r="O745" s="273">
        <v>0</v>
      </c>
      <c r="P745" s="273">
        <v>0</v>
      </c>
      <c r="Q745" s="273">
        <v>0</v>
      </c>
      <c r="R745" s="273">
        <v>0</v>
      </c>
      <c r="S745" s="273">
        <v>0</v>
      </c>
      <c r="T745" s="275">
        <v>0</v>
      </c>
      <c r="U745" s="273"/>
      <c r="V745" s="274"/>
      <c r="W745" s="273"/>
      <c r="X745" s="273"/>
      <c r="Y745" s="273"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9" t="s">
        <v>1307</v>
      </c>
      <c r="B746" s="273">
        <v>5191</v>
      </c>
      <c r="C746" s="275">
        <v>53.18</v>
      </c>
      <c r="D746" s="273">
        <v>5716005</v>
      </c>
      <c r="E746" s="273">
        <v>1370100</v>
      </c>
      <c r="F746" s="273">
        <v>723123</v>
      </c>
      <c r="G746" s="273">
        <v>500425</v>
      </c>
      <c r="H746" s="273">
        <v>1715</v>
      </c>
      <c r="I746" s="273">
        <v>318246</v>
      </c>
      <c r="J746" s="273">
        <v>224020</v>
      </c>
      <c r="K746" s="273">
        <v>5578</v>
      </c>
      <c r="L746" s="273">
        <v>46310</v>
      </c>
      <c r="M746" s="273">
        <v>4400</v>
      </c>
      <c r="N746" s="273">
        <v>46082994</v>
      </c>
      <c r="O746" s="273">
        <v>43422573</v>
      </c>
      <c r="P746" s="273">
        <v>4254</v>
      </c>
      <c r="Q746" s="273">
        <v>6941</v>
      </c>
      <c r="R746" s="273">
        <v>1304</v>
      </c>
      <c r="S746" s="273">
        <v>112328</v>
      </c>
      <c r="T746" s="275">
        <v>35.380000000000003</v>
      </c>
      <c r="U746" s="273"/>
      <c r="V746" s="274"/>
      <c r="W746" s="273"/>
      <c r="X746" s="273"/>
      <c r="Y746" s="273">
        <v>3238371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9" t="s">
        <v>1308</v>
      </c>
      <c r="B747" s="273">
        <v>595187</v>
      </c>
      <c r="C747" s="275">
        <v>95.64</v>
      </c>
      <c r="D747" s="273">
        <v>9081151</v>
      </c>
      <c r="E747" s="273">
        <v>2202173</v>
      </c>
      <c r="F747" s="273">
        <v>4385255</v>
      </c>
      <c r="G747" s="273">
        <v>16644039</v>
      </c>
      <c r="H747" s="273">
        <v>19311</v>
      </c>
      <c r="I747" s="273">
        <v>2373980</v>
      </c>
      <c r="J747" s="273">
        <v>4353927</v>
      </c>
      <c r="K747" s="273">
        <v>758747</v>
      </c>
      <c r="L747" s="273">
        <v>74249</v>
      </c>
      <c r="M747" s="273">
        <v>68621</v>
      </c>
      <c r="N747" s="273">
        <v>405491709</v>
      </c>
      <c r="O747" s="273">
        <v>141741412</v>
      </c>
      <c r="P747" s="273">
        <v>23570</v>
      </c>
      <c r="Q747" s="273">
        <v>24935</v>
      </c>
      <c r="R747" s="273">
        <v>10147</v>
      </c>
      <c r="S747" s="273">
        <v>270991</v>
      </c>
      <c r="T747" s="275">
        <v>39.99</v>
      </c>
      <c r="U747" s="273"/>
      <c r="V747" s="274"/>
      <c r="W747" s="273"/>
      <c r="X747" s="273"/>
      <c r="Y747" s="273">
        <v>15295618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9" t="s">
        <v>1309</v>
      </c>
      <c r="B748" s="273">
        <v>17580</v>
      </c>
      <c r="C748" s="275">
        <v>26.25</v>
      </c>
      <c r="D748" s="273">
        <v>3206680</v>
      </c>
      <c r="E748" s="273">
        <v>682056</v>
      </c>
      <c r="F748" s="273">
        <v>0</v>
      </c>
      <c r="G748" s="273">
        <v>236213</v>
      </c>
      <c r="H748" s="273">
        <v>1018</v>
      </c>
      <c r="I748" s="273">
        <v>41293</v>
      </c>
      <c r="J748" s="273">
        <v>20046</v>
      </c>
      <c r="K748" s="273">
        <v>1767</v>
      </c>
      <c r="L748" s="273">
        <v>10184</v>
      </c>
      <c r="M748" s="273">
        <v>0</v>
      </c>
      <c r="N748" s="273">
        <v>24125583</v>
      </c>
      <c r="O748" s="273">
        <v>7848712</v>
      </c>
      <c r="P748" s="273">
        <v>1238</v>
      </c>
      <c r="Q748" s="273">
        <v>0</v>
      </c>
      <c r="R748" s="273">
        <v>533</v>
      </c>
      <c r="S748" s="273">
        <v>6208</v>
      </c>
      <c r="T748" s="275">
        <v>18.3</v>
      </c>
      <c r="U748" s="273"/>
      <c r="V748" s="274"/>
      <c r="W748" s="273"/>
      <c r="X748" s="273"/>
      <c r="Y748" s="273">
        <v>1394930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9" t="s">
        <v>1310</v>
      </c>
      <c r="B749" s="273">
        <v>0</v>
      </c>
      <c r="C749" s="275">
        <v>0</v>
      </c>
      <c r="D749" s="273">
        <v>0</v>
      </c>
      <c r="E749" s="273">
        <v>0</v>
      </c>
      <c r="F749" s="273">
        <v>0</v>
      </c>
      <c r="G749" s="273">
        <v>0</v>
      </c>
      <c r="H749" s="273">
        <v>0</v>
      </c>
      <c r="I749" s="273">
        <v>0</v>
      </c>
      <c r="J749" s="273">
        <v>0</v>
      </c>
      <c r="K749" s="273">
        <v>0</v>
      </c>
      <c r="L749" s="273">
        <v>0</v>
      </c>
      <c r="M749" s="273">
        <v>0</v>
      </c>
      <c r="N749" s="273">
        <v>0</v>
      </c>
      <c r="O749" s="273">
        <v>0</v>
      </c>
      <c r="P749" s="273">
        <v>0</v>
      </c>
      <c r="Q749" s="273">
        <v>0</v>
      </c>
      <c r="R749" s="273">
        <v>0</v>
      </c>
      <c r="S749" s="273">
        <v>0</v>
      </c>
      <c r="T749" s="275">
        <v>0</v>
      </c>
      <c r="U749" s="273"/>
      <c r="V749" s="274"/>
      <c r="W749" s="273"/>
      <c r="X749" s="273"/>
      <c r="Y749" s="273">
        <v>0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9" t="s">
        <v>1311</v>
      </c>
      <c r="B750" s="273"/>
      <c r="C750" s="275">
        <v>15.61</v>
      </c>
      <c r="D750" s="273">
        <v>791585</v>
      </c>
      <c r="E750" s="273">
        <v>294985</v>
      </c>
      <c r="F750" s="273">
        <v>0</v>
      </c>
      <c r="G750" s="273">
        <v>-338617</v>
      </c>
      <c r="H750" s="273">
        <v>0</v>
      </c>
      <c r="I750" s="273">
        <v>60807</v>
      </c>
      <c r="J750" s="273">
        <v>87572</v>
      </c>
      <c r="K750" s="273">
        <v>50342</v>
      </c>
      <c r="L750" s="273">
        <v>11764</v>
      </c>
      <c r="M750" s="273">
        <v>1800</v>
      </c>
      <c r="N750" s="273">
        <v>0</v>
      </c>
      <c r="O750" s="273">
        <v>0</v>
      </c>
      <c r="P750" s="273">
        <v>5572</v>
      </c>
      <c r="Q750" s="273">
        <v>0</v>
      </c>
      <c r="R750" s="273">
        <v>2399</v>
      </c>
      <c r="S750" s="273">
        <v>0</v>
      </c>
      <c r="T750" s="275">
        <v>0</v>
      </c>
      <c r="U750" s="273"/>
      <c r="V750" s="274"/>
      <c r="W750" s="273"/>
      <c r="X750" s="273"/>
      <c r="Y750" s="273">
        <v>716222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9" t="s">
        <v>1312</v>
      </c>
      <c r="B751" s="273"/>
      <c r="C751" s="275">
        <v>2.62</v>
      </c>
      <c r="D751" s="273">
        <v>314117</v>
      </c>
      <c r="E751" s="273">
        <v>71976</v>
      </c>
      <c r="F751" s="273">
        <v>0</v>
      </c>
      <c r="G751" s="273">
        <v>279867</v>
      </c>
      <c r="H751" s="273">
        <v>0</v>
      </c>
      <c r="I751" s="273">
        <v>0</v>
      </c>
      <c r="J751" s="273">
        <v>7650</v>
      </c>
      <c r="K751" s="273">
        <v>0</v>
      </c>
      <c r="L751" s="273">
        <v>385</v>
      </c>
      <c r="M751" s="273">
        <v>0</v>
      </c>
      <c r="N751" s="273">
        <v>4292732</v>
      </c>
      <c r="O751" s="273">
        <v>3989205</v>
      </c>
      <c r="P751" s="273">
        <v>0</v>
      </c>
      <c r="Q751" s="273">
        <v>0</v>
      </c>
      <c r="R751" s="273">
        <v>0</v>
      </c>
      <c r="S751" s="273">
        <v>0</v>
      </c>
      <c r="T751" s="275">
        <v>2.2599999999999998</v>
      </c>
      <c r="U751" s="273"/>
      <c r="V751" s="274"/>
      <c r="W751" s="273"/>
      <c r="X751" s="273"/>
      <c r="Y751" s="273">
        <v>199805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9" t="s">
        <v>1313</v>
      </c>
      <c r="B752" s="273">
        <v>462930</v>
      </c>
      <c r="C752" s="275">
        <v>25.75</v>
      </c>
      <c r="D752" s="273">
        <v>1866471</v>
      </c>
      <c r="E752" s="273">
        <v>557127</v>
      </c>
      <c r="F752" s="273">
        <v>28427</v>
      </c>
      <c r="G752" s="273">
        <v>1576119</v>
      </c>
      <c r="H752" s="273">
        <v>298</v>
      </c>
      <c r="I752" s="273">
        <v>1717566</v>
      </c>
      <c r="J752" s="273">
        <v>165107</v>
      </c>
      <c r="K752" s="273">
        <v>101679</v>
      </c>
      <c r="L752" s="273">
        <v>49269</v>
      </c>
      <c r="M752" s="273">
        <v>123702</v>
      </c>
      <c r="N752" s="273">
        <v>69267778</v>
      </c>
      <c r="O752" s="273">
        <v>34766353</v>
      </c>
      <c r="P752" s="273">
        <v>6711</v>
      </c>
      <c r="Q752" s="273">
        <v>0</v>
      </c>
      <c r="R752" s="273">
        <v>2889</v>
      </c>
      <c r="S752" s="273">
        <v>0</v>
      </c>
      <c r="T752" s="275">
        <v>0</v>
      </c>
      <c r="U752" s="273"/>
      <c r="V752" s="274"/>
      <c r="W752" s="273"/>
      <c r="X752" s="273"/>
      <c r="Y752" s="273">
        <v>2472389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9" t="s">
        <v>1314</v>
      </c>
      <c r="B753" s="273">
        <v>0</v>
      </c>
      <c r="C753" s="275">
        <v>5.0999999999999996</v>
      </c>
      <c r="D753" s="273">
        <v>540935</v>
      </c>
      <c r="E753" s="273">
        <v>131857</v>
      </c>
      <c r="F753" s="273">
        <v>0</v>
      </c>
      <c r="G753" s="273">
        <v>89907</v>
      </c>
      <c r="H753" s="273">
        <v>381</v>
      </c>
      <c r="I753" s="273">
        <v>64924</v>
      </c>
      <c r="J753" s="273">
        <v>79832</v>
      </c>
      <c r="K753" s="273">
        <v>57144</v>
      </c>
      <c r="L753" s="273">
        <v>699</v>
      </c>
      <c r="M753" s="273">
        <v>0</v>
      </c>
      <c r="N753" s="273">
        <v>15357023</v>
      </c>
      <c r="O753" s="273">
        <v>7740496</v>
      </c>
      <c r="P753" s="273">
        <v>0</v>
      </c>
      <c r="Q753" s="273">
        <v>0</v>
      </c>
      <c r="R753" s="273">
        <v>0</v>
      </c>
      <c r="S753" s="273">
        <v>0</v>
      </c>
      <c r="T753" s="275">
        <v>0.75</v>
      </c>
      <c r="U753" s="273"/>
      <c r="V753" s="274"/>
      <c r="W753" s="273"/>
      <c r="X753" s="273"/>
      <c r="Y753" s="273">
        <v>352361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9" t="s">
        <v>1315</v>
      </c>
      <c r="B754" s="273">
        <v>0</v>
      </c>
      <c r="C754" s="275">
        <v>3.25</v>
      </c>
      <c r="D754" s="273">
        <v>524483</v>
      </c>
      <c r="E754" s="273">
        <v>100790</v>
      </c>
      <c r="F754" s="273">
        <v>0</v>
      </c>
      <c r="G754" s="273">
        <v>29054</v>
      </c>
      <c r="H754" s="273">
        <v>90</v>
      </c>
      <c r="I754" s="273">
        <v>110029</v>
      </c>
      <c r="J754" s="273">
        <v>0</v>
      </c>
      <c r="K754" s="273">
        <v>262</v>
      </c>
      <c r="L754" s="273">
        <v>160</v>
      </c>
      <c r="M754" s="273">
        <v>0</v>
      </c>
      <c r="N754" s="273">
        <v>20113069</v>
      </c>
      <c r="O754" s="273">
        <v>4669680</v>
      </c>
      <c r="P754" s="273">
        <v>0</v>
      </c>
      <c r="Q754" s="273">
        <v>0</v>
      </c>
      <c r="R754" s="273">
        <v>0</v>
      </c>
      <c r="S754" s="273">
        <v>0</v>
      </c>
      <c r="T754" s="275">
        <v>0</v>
      </c>
      <c r="U754" s="273"/>
      <c r="V754" s="274"/>
      <c r="W754" s="273"/>
      <c r="X754" s="273"/>
      <c r="Y754" s="273">
        <v>360596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9" t="s">
        <v>1316</v>
      </c>
      <c r="B755" s="273">
        <v>20862</v>
      </c>
      <c r="C755" s="275">
        <v>7.91</v>
      </c>
      <c r="D755" s="273">
        <v>840117</v>
      </c>
      <c r="E755" s="273">
        <v>204142</v>
      </c>
      <c r="F755" s="273">
        <v>0</v>
      </c>
      <c r="G755" s="273">
        <v>195711</v>
      </c>
      <c r="H755" s="273">
        <v>0</v>
      </c>
      <c r="I755" s="273">
        <v>64277</v>
      </c>
      <c r="J755" s="273">
        <v>159770</v>
      </c>
      <c r="K755" s="273">
        <v>249</v>
      </c>
      <c r="L755" s="273">
        <v>402</v>
      </c>
      <c r="M755" s="273">
        <v>0</v>
      </c>
      <c r="N755" s="273">
        <v>114805089</v>
      </c>
      <c r="O755" s="273">
        <v>28403680</v>
      </c>
      <c r="P755" s="273">
        <v>787</v>
      </c>
      <c r="Q755" s="273">
        <v>0</v>
      </c>
      <c r="R755" s="273">
        <v>339</v>
      </c>
      <c r="S755" s="273">
        <v>0</v>
      </c>
      <c r="T755" s="275">
        <v>0</v>
      </c>
      <c r="U755" s="273"/>
      <c r="V755" s="274"/>
      <c r="W755" s="273"/>
      <c r="X755" s="273"/>
      <c r="Y755" s="273">
        <v>1653837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9" t="s">
        <v>1317</v>
      </c>
      <c r="B756" s="273">
        <v>159643</v>
      </c>
      <c r="C756" s="275">
        <v>32.6</v>
      </c>
      <c r="D756" s="273">
        <v>2879981</v>
      </c>
      <c r="E756" s="273">
        <v>767057</v>
      </c>
      <c r="F756" s="273">
        <v>24216</v>
      </c>
      <c r="G756" s="273">
        <v>129073</v>
      </c>
      <c r="H756" s="273">
        <v>4917</v>
      </c>
      <c r="I756" s="273">
        <v>1199915</v>
      </c>
      <c r="J756" s="273">
        <v>804700</v>
      </c>
      <c r="K756" s="273">
        <v>242195</v>
      </c>
      <c r="L756" s="273">
        <v>7194</v>
      </c>
      <c r="M756" s="273">
        <v>6133</v>
      </c>
      <c r="N756" s="273">
        <v>44169044</v>
      </c>
      <c r="O756" s="273">
        <v>9364916</v>
      </c>
      <c r="P756" s="273">
        <v>24598</v>
      </c>
      <c r="Q756" s="273">
        <v>0</v>
      </c>
      <c r="R756" s="273">
        <v>10590</v>
      </c>
      <c r="S756" s="273">
        <v>54473</v>
      </c>
      <c r="T756" s="275">
        <v>0</v>
      </c>
      <c r="U756" s="273"/>
      <c r="V756" s="274"/>
      <c r="W756" s="273"/>
      <c r="X756" s="273"/>
      <c r="Y756" s="273">
        <v>3968065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9" t="s">
        <v>1318</v>
      </c>
      <c r="B757" s="273">
        <v>0</v>
      </c>
      <c r="C757" s="275">
        <v>5.24</v>
      </c>
      <c r="D757" s="273">
        <v>624684</v>
      </c>
      <c r="E757" s="273">
        <v>143109</v>
      </c>
      <c r="F757" s="273">
        <v>10238</v>
      </c>
      <c r="G757" s="273">
        <v>30202</v>
      </c>
      <c r="H757" s="273">
        <v>762</v>
      </c>
      <c r="I757" s="273">
        <v>2043666</v>
      </c>
      <c r="J757" s="273">
        <v>657055</v>
      </c>
      <c r="K757" s="273">
        <v>3114</v>
      </c>
      <c r="L757" s="273">
        <v>1574</v>
      </c>
      <c r="M757" s="273">
        <v>0</v>
      </c>
      <c r="N757" s="273">
        <v>23742799</v>
      </c>
      <c r="O757" s="273">
        <v>417008</v>
      </c>
      <c r="P757" s="273">
        <v>0</v>
      </c>
      <c r="Q757" s="273">
        <v>0</v>
      </c>
      <c r="R757" s="273">
        <v>0</v>
      </c>
      <c r="S757" s="273">
        <v>0</v>
      </c>
      <c r="T757" s="275">
        <v>1.1499999999999999</v>
      </c>
      <c r="U757" s="273"/>
      <c r="V757" s="274"/>
      <c r="W757" s="273"/>
      <c r="X757" s="273"/>
      <c r="Y757" s="273">
        <v>868588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9" t="s">
        <v>1319</v>
      </c>
      <c r="B758" s="273">
        <v>1610</v>
      </c>
      <c r="C758" s="275">
        <v>3.06</v>
      </c>
      <c r="D758" s="273">
        <v>331590</v>
      </c>
      <c r="E758" s="273">
        <v>79952</v>
      </c>
      <c r="F758" s="273">
        <v>0</v>
      </c>
      <c r="G758" s="273">
        <v>248106</v>
      </c>
      <c r="H758" s="273">
        <v>196</v>
      </c>
      <c r="I758" s="273">
        <v>500947</v>
      </c>
      <c r="J758" s="273">
        <v>15462</v>
      </c>
      <c r="K758" s="273">
        <v>399</v>
      </c>
      <c r="L758" s="273">
        <v>570</v>
      </c>
      <c r="M758" s="273">
        <v>0</v>
      </c>
      <c r="N758" s="273">
        <v>10204845</v>
      </c>
      <c r="O758" s="273">
        <v>1053939</v>
      </c>
      <c r="P758" s="273">
        <v>788</v>
      </c>
      <c r="Q758" s="273">
        <v>0</v>
      </c>
      <c r="R758" s="273">
        <v>339</v>
      </c>
      <c r="S758" s="273">
        <v>0</v>
      </c>
      <c r="T758" s="275">
        <v>0</v>
      </c>
      <c r="U758" s="273"/>
      <c r="V758" s="274"/>
      <c r="W758" s="273"/>
      <c r="X758" s="273"/>
      <c r="Y758" s="273">
        <v>392981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9" t="s">
        <v>1320</v>
      </c>
      <c r="B759" s="273"/>
      <c r="C759" s="275">
        <v>23.73</v>
      </c>
      <c r="D759" s="273">
        <v>2719609</v>
      </c>
      <c r="E759" s="273">
        <v>627210</v>
      </c>
      <c r="F759" s="273">
        <v>0</v>
      </c>
      <c r="G759" s="273">
        <v>6868420</v>
      </c>
      <c r="H759" s="273">
        <v>4845</v>
      </c>
      <c r="I759" s="273">
        <v>419545</v>
      </c>
      <c r="J759" s="273">
        <v>331311</v>
      </c>
      <c r="K759" s="273">
        <v>70778</v>
      </c>
      <c r="L759" s="273">
        <v>1176540</v>
      </c>
      <c r="M759" s="273">
        <v>2172317</v>
      </c>
      <c r="N759" s="273">
        <v>151382873</v>
      </c>
      <c r="O759" s="273">
        <v>84910213</v>
      </c>
      <c r="P759" s="273">
        <v>8305</v>
      </c>
      <c r="Q759" s="273">
        <v>0</v>
      </c>
      <c r="R759" s="273">
        <v>3576</v>
      </c>
      <c r="S759" s="273">
        <v>0</v>
      </c>
      <c r="T759" s="275">
        <v>0</v>
      </c>
      <c r="U759" s="273"/>
      <c r="V759" s="274"/>
      <c r="W759" s="273"/>
      <c r="X759" s="273"/>
      <c r="Y759" s="273">
        <v>4308506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9" t="s">
        <v>1321</v>
      </c>
      <c r="B760" s="273">
        <v>38416</v>
      </c>
      <c r="C760" s="275">
        <v>12.32</v>
      </c>
      <c r="D760" s="273">
        <v>1196541</v>
      </c>
      <c r="E760" s="273">
        <v>302962</v>
      </c>
      <c r="F760" s="273">
        <v>1725</v>
      </c>
      <c r="G760" s="273">
        <v>208594</v>
      </c>
      <c r="H760" s="273">
        <v>483</v>
      </c>
      <c r="I760" s="273">
        <v>10685</v>
      </c>
      <c r="J760" s="273">
        <v>31157</v>
      </c>
      <c r="K760" s="273">
        <v>3121</v>
      </c>
      <c r="L760" s="273">
        <v>2853</v>
      </c>
      <c r="M760" s="273">
        <v>0</v>
      </c>
      <c r="N760" s="273">
        <v>27509400</v>
      </c>
      <c r="O760" s="273">
        <v>20432332</v>
      </c>
      <c r="P760" s="273">
        <v>1185</v>
      </c>
      <c r="Q760" s="273">
        <v>0</v>
      </c>
      <c r="R760" s="273">
        <v>510</v>
      </c>
      <c r="S760" s="273">
        <v>0</v>
      </c>
      <c r="T760" s="275">
        <v>0</v>
      </c>
      <c r="U760" s="273"/>
      <c r="V760" s="274"/>
      <c r="W760" s="273"/>
      <c r="X760" s="273"/>
      <c r="Y760" s="273">
        <v>735874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9" t="s">
        <v>1322</v>
      </c>
      <c r="B761" s="273">
        <v>0</v>
      </c>
      <c r="C761" s="275">
        <v>0</v>
      </c>
      <c r="D761" s="273">
        <v>0</v>
      </c>
      <c r="E761" s="273">
        <v>0</v>
      </c>
      <c r="F761" s="273">
        <v>0</v>
      </c>
      <c r="G761" s="273">
        <v>12481</v>
      </c>
      <c r="H761" s="273">
        <v>0</v>
      </c>
      <c r="I761" s="273">
        <v>693328</v>
      </c>
      <c r="J761" s="273">
        <v>0</v>
      </c>
      <c r="K761" s="273">
        <v>0</v>
      </c>
      <c r="L761" s="273">
        <v>0</v>
      </c>
      <c r="M761" s="273">
        <v>13463</v>
      </c>
      <c r="N761" s="273">
        <v>2438483</v>
      </c>
      <c r="O761" s="273">
        <v>2306949</v>
      </c>
      <c r="P761" s="273">
        <v>0</v>
      </c>
      <c r="Q761" s="273">
        <v>0</v>
      </c>
      <c r="R761" s="273">
        <v>0</v>
      </c>
      <c r="S761" s="273">
        <v>0</v>
      </c>
      <c r="T761" s="275">
        <v>0</v>
      </c>
      <c r="U761" s="273"/>
      <c r="V761" s="274"/>
      <c r="W761" s="273"/>
      <c r="X761" s="273"/>
      <c r="Y761" s="273">
        <v>140738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9" t="s">
        <v>1323</v>
      </c>
      <c r="B762" s="273">
        <v>74518</v>
      </c>
      <c r="C762" s="275">
        <v>19.05</v>
      </c>
      <c r="D762" s="273">
        <v>1860778</v>
      </c>
      <c r="E762" s="273">
        <v>469792</v>
      </c>
      <c r="F762" s="273">
        <v>0</v>
      </c>
      <c r="G762" s="273">
        <v>17290</v>
      </c>
      <c r="H762" s="273">
        <v>4527</v>
      </c>
      <c r="I762" s="273">
        <v>374922</v>
      </c>
      <c r="J762" s="273">
        <v>215897</v>
      </c>
      <c r="K762" s="273">
        <v>150853</v>
      </c>
      <c r="L762" s="273">
        <v>6160</v>
      </c>
      <c r="M762" s="273">
        <v>1360</v>
      </c>
      <c r="N762" s="273">
        <v>13491715</v>
      </c>
      <c r="O762" s="273">
        <v>2595175</v>
      </c>
      <c r="P762" s="273">
        <v>9857</v>
      </c>
      <c r="Q762" s="273">
        <v>0</v>
      </c>
      <c r="R762" s="273">
        <v>4244</v>
      </c>
      <c r="S762" s="273">
        <v>0</v>
      </c>
      <c r="T762" s="275">
        <v>0</v>
      </c>
      <c r="U762" s="273"/>
      <c r="V762" s="274"/>
      <c r="W762" s="273"/>
      <c r="X762" s="273"/>
      <c r="Y762" s="273">
        <v>1649807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9" t="s">
        <v>1324</v>
      </c>
      <c r="B763" s="273">
        <v>0</v>
      </c>
      <c r="C763" s="275">
        <v>0</v>
      </c>
      <c r="D763" s="273">
        <v>0</v>
      </c>
      <c r="E763" s="273">
        <v>0</v>
      </c>
      <c r="F763" s="273">
        <v>0</v>
      </c>
      <c r="G763" s="273">
        <v>0</v>
      </c>
      <c r="H763" s="273">
        <v>0</v>
      </c>
      <c r="I763" s="273">
        <v>0</v>
      </c>
      <c r="J763" s="273">
        <v>0</v>
      </c>
      <c r="K763" s="273">
        <v>0</v>
      </c>
      <c r="L763" s="273">
        <v>0</v>
      </c>
      <c r="M763" s="273">
        <v>0</v>
      </c>
      <c r="N763" s="273">
        <v>0</v>
      </c>
      <c r="O763" s="273">
        <v>0</v>
      </c>
      <c r="P763" s="273">
        <v>0</v>
      </c>
      <c r="Q763" s="273">
        <v>0</v>
      </c>
      <c r="R763" s="273">
        <v>0</v>
      </c>
      <c r="S763" s="273">
        <v>0</v>
      </c>
      <c r="T763" s="275">
        <v>0</v>
      </c>
      <c r="U763" s="273"/>
      <c r="V763" s="274"/>
      <c r="W763" s="273"/>
      <c r="X763" s="273"/>
      <c r="Y763" s="273"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9" t="s">
        <v>1325</v>
      </c>
      <c r="B764" s="273">
        <v>46516</v>
      </c>
      <c r="C764" s="275">
        <v>64.88</v>
      </c>
      <c r="D764" s="273">
        <v>5973029</v>
      </c>
      <c r="E764" s="273">
        <v>1470794</v>
      </c>
      <c r="F764" s="273">
        <v>1601151</v>
      </c>
      <c r="G764" s="273">
        <v>1352715</v>
      </c>
      <c r="H764" s="273">
        <v>846</v>
      </c>
      <c r="I764" s="273">
        <v>1690266</v>
      </c>
      <c r="J764" s="273">
        <v>224857</v>
      </c>
      <c r="K764" s="273">
        <v>22214</v>
      </c>
      <c r="L764" s="273">
        <v>100283</v>
      </c>
      <c r="M764" s="273">
        <v>3000</v>
      </c>
      <c r="N764" s="273">
        <v>165065259</v>
      </c>
      <c r="O764" s="273">
        <v>29535364</v>
      </c>
      <c r="P764" s="273">
        <v>10167</v>
      </c>
      <c r="Q764" s="273">
        <v>6475</v>
      </c>
      <c r="R764" s="273">
        <v>4377</v>
      </c>
      <c r="S764" s="273">
        <v>277165</v>
      </c>
      <c r="T764" s="275">
        <v>34.729999999999997</v>
      </c>
      <c r="U764" s="273"/>
      <c r="V764" s="274"/>
      <c r="W764" s="273"/>
      <c r="X764" s="273"/>
      <c r="Y764" s="273">
        <v>5844344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9" t="s">
        <v>1326</v>
      </c>
      <c r="B765" s="273">
        <v>0</v>
      </c>
      <c r="C765" s="275">
        <v>0</v>
      </c>
      <c r="D765" s="273">
        <v>0</v>
      </c>
      <c r="E765" s="273">
        <v>0</v>
      </c>
      <c r="F765" s="273">
        <v>0</v>
      </c>
      <c r="G765" s="273">
        <v>0</v>
      </c>
      <c r="H765" s="273">
        <v>0</v>
      </c>
      <c r="I765" s="273">
        <v>0</v>
      </c>
      <c r="J765" s="273">
        <v>0</v>
      </c>
      <c r="K765" s="273">
        <v>0</v>
      </c>
      <c r="L765" s="273">
        <v>0</v>
      </c>
      <c r="M765" s="273">
        <v>0</v>
      </c>
      <c r="N765" s="273">
        <v>0</v>
      </c>
      <c r="O765" s="273">
        <v>0</v>
      </c>
      <c r="P765" s="273">
        <v>0</v>
      </c>
      <c r="Q765" s="273">
        <v>0</v>
      </c>
      <c r="R765" s="273">
        <v>0</v>
      </c>
      <c r="S765" s="273">
        <v>0</v>
      </c>
      <c r="T765" s="275">
        <v>0</v>
      </c>
      <c r="U765" s="273"/>
      <c r="V765" s="274"/>
      <c r="W765" s="273"/>
      <c r="X765" s="273"/>
      <c r="Y765" s="273"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9" t="s">
        <v>1327</v>
      </c>
      <c r="B766" s="273">
        <v>0</v>
      </c>
      <c r="C766" s="275">
        <v>0</v>
      </c>
      <c r="D766" s="273">
        <v>0</v>
      </c>
      <c r="E766" s="273">
        <v>0</v>
      </c>
      <c r="F766" s="273">
        <v>0</v>
      </c>
      <c r="G766" s="273">
        <v>0</v>
      </c>
      <c r="H766" s="273">
        <v>0</v>
      </c>
      <c r="I766" s="273">
        <v>0</v>
      </c>
      <c r="J766" s="273">
        <v>0</v>
      </c>
      <c r="K766" s="273">
        <v>0</v>
      </c>
      <c r="L766" s="273">
        <v>0</v>
      </c>
      <c r="M766" s="273">
        <v>0</v>
      </c>
      <c r="N766" s="273">
        <v>0</v>
      </c>
      <c r="O766" s="273">
        <v>0</v>
      </c>
      <c r="P766" s="273">
        <v>0</v>
      </c>
      <c r="Q766" s="273">
        <v>0</v>
      </c>
      <c r="R766" s="273">
        <v>0</v>
      </c>
      <c r="S766" s="273">
        <v>0</v>
      </c>
      <c r="T766" s="275">
        <v>0</v>
      </c>
      <c r="U766" s="273"/>
      <c r="V766" s="274"/>
      <c r="W766" s="273"/>
      <c r="X766" s="273"/>
      <c r="Y766" s="273"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9" t="s">
        <v>1328</v>
      </c>
      <c r="B767" s="273">
        <v>284075</v>
      </c>
      <c r="C767" s="275">
        <v>390.74</v>
      </c>
      <c r="D767" s="273">
        <v>45491015</v>
      </c>
      <c r="E767" s="273">
        <v>8349795</v>
      </c>
      <c r="F767" s="273">
        <v>782247</v>
      </c>
      <c r="G767" s="273">
        <v>3067269</v>
      </c>
      <c r="H767" s="273">
        <v>175011</v>
      </c>
      <c r="I767" s="273">
        <v>4999791</v>
      </c>
      <c r="J767" s="273">
        <v>2058736</v>
      </c>
      <c r="K767" s="273">
        <v>4788445</v>
      </c>
      <c r="L767" s="273">
        <v>2057395</v>
      </c>
      <c r="M767" s="273">
        <v>2660572</v>
      </c>
      <c r="N767" s="273">
        <v>115796059</v>
      </c>
      <c r="O767" s="273">
        <v>211585</v>
      </c>
      <c r="P767" s="273">
        <v>0</v>
      </c>
      <c r="Q767" s="273">
        <v>21</v>
      </c>
      <c r="R767" s="273">
        <v>0</v>
      </c>
      <c r="S767" s="273">
        <v>0</v>
      </c>
      <c r="T767" s="275">
        <v>45.04</v>
      </c>
      <c r="U767" s="273"/>
      <c r="V767" s="274"/>
      <c r="W767" s="273"/>
      <c r="X767" s="273"/>
      <c r="Y767" s="273">
        <v>13700066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9" t="s">
        <v>1329</v>
      </c>
      <c r="B768" s="273">
        <v>11189</v>
      </c>
      <c r="C768" s="275">
        <v>2.91</v>
      </c>
      <c r="D768" s="273">
        <v>279159</v>
      </c>
      <c r="E768" s="273">
        <v>73513</v>
      </c>
      <c r="F768" s="273">
        <v>0</v>
      </c>
      <c r="G768" s="273">
        <v>2039</v>
      </c>
      <c r="H768" s="273">
        <v>293</v>
      </c>
      <c r="I768" s="273">
        <v>2281</v>
      </c>
      <c r="J768" s="273">
        <v>51833</v>
      </c>
      <c r="K768" s="273">
        <v>0</v>
      </c>
      <c r="L768" s="273">
        <v>175</v>
      </c>
      <c r="M768" s="273">
        <v>0</v>
      </c>
      <c r="N768" s="273">
        <v>2584924</v>
      </c>
      <c r="O768" s="273">
        <v>1020153</v>
      </c>
      <c r="P768" s="273">
        <v>3298</v>
      </c>
      <c r="Q768" s="273">
        <v>0</v>
      </c>
      <c r="R768" s="273">
        <v>1420</v>
      </c>
      <c r="S768" s="273">
        <v>11876</v>
      </c>
      <c r="T768" s="275">
        <v>0</v>
      </c>
      <c r="U768" s="273"/>
      <c r="V768" s="274"/>
      <c r="W768" s="273"/>
      <c r="X768" s="273"/>
      <c r="Y768" s="273">
        <v>427822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9" t="s">
        <v>1330</v>
      </c>
      <c r="B769" s="273">
        <v>2188</v>
      </c>
      <c r="C769" s="275">
        <v>1.22</v>
      </c>
      <c r="D769" s="273">
        <v>111256</v>
      </c>
      <c r="E769" s="273">
        <v>29538</v>
      </c>
      <c r="F769" s="273">
        <v>0</v>
      </c>
      <c r="G769" s="273">
        <v>41</v>
      </c>
      <c r="H769" s="273">
        <v>82</v>
      </c>
      <c r="I769" s="273">
        <v>944</v>
      </c>
      <c r="J769" s="273">
        <v>10844</v>
      </c>
      <c r="K769" s="273">
        <v>0</v>
      </c>
      <c r="L769" s="273">
        <v>0</v>
      </c>
      <c r="M769" s="273">
        <v>0</v>
      </c>
      <c r="N769" s="273">
        <v>1046425</v>
      </c>
      <c r="O769" s="273">
        <v>670974</v>
      </c>
      <c r="P769" s="273">
        <v>690</v>
      </c>
      <c r="Q769" s="273">
        <v>0</v>
      </c>
      <c r="R769" s="273">
        <v>297</v>
      </c>
      <c r="S769" s="273">
        <v>0</v>
      </c>
      <c r="T769" s="275">
        <v>0</v>
      </c>
      <c r="U769" s="273"/>
      <c r="V769" s="274"/>
      <c r="W769" s="273"/>
      <c r="X769" s="273"/>
      <c r="Y769" s="273">
        <v>106107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9" t="s">
        <v>1331</v>
      </c>
      <c r="B770" s="273">
        <v>0</v>
      </c>
      <c r="C770" s="275">
        <v>0</v>
      </c>
      <c r="D770" s="273">
        <v>0</v>
      </c>
      <c r="E770" s="273">
        <v>0</v>
      </c>
      <c r="F770" s="273">
        <v>0</v>
      </c>
      <c r="G770" s="273">
        <v>0</v>
      </c>
      <c r="H770" s="273">
        <v>0</v>
      </c>
      <c r="I770" s="273">
        <v>0</v>
      </c>
      <c r="J770" s="273">
        <v>0</v>
      </c>
      <c r="K770" s="273">
        <v>0</v>
      </c>
      <c r="L770" s="273">
        <v>0</v>
      </c>
      <c r="M770" s="273">
        <v>0</v>
      </c>
      <c r="N770" s="273">
        <v>0</v>
      </c>
      <c r="O770" s="273">
        <v>0</v>
      </c>
      <c r="P770" s="273">
        <v>0</v>
      </c>
      <c r="Q770" s="273">
        <v>0</v>
      </c>
      <c r="R770" s="273">
        <v>0</v>
      </c>
      <c r="S770" s="273">
        <v>0</v>
      </c>
      <c r="T770" s="275">
        <v>0</v>
      </c>
      <c r="U770" s="273"/>
      <c r="V770" s="274"/>
      <c r="W770" s="273"/>
      <c r="X770" s="273"/>
      <c r="Y770" s="273"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9" t="s">
        <v>1332</v>
      </c>
      <c r="B771" s="273">
        <v>0</v>
      </c>
      <c r="C771" s="275">
        <v>0</v>
      </c>
      <c r="D771" s="273">
        <v>0</v>
      </c>
      <c r="E771" s="273">
        <v>0</v>
      </c>
      <c r="F771" s="273">
        <v>0</v>
      </c>
      <c r="G771" s="273">
        <v>0</v>
      </c>
      <c r="H771" s="273">
        <v>0</v>
      </c>
      <c r="I771" s="273">
        <v>0</v>
      </c>
      <c r="J771" s="273">
        <v>0</v>
      </c>
      <c r="K771" s="273">
        <v>0</v>
      </c>
      <c r="L771" s="273">
        <v>0</v>
      </c>
      <c r="M771" s="273">
        <v>0</v>
      </c>
      <c r="N771" s="273">
        <v>0</v>
      </c>
      <c r="O771" s="273">
        <v>0</v>
      </c>
      <c r="P771" s="273">
        <v>0</v>
      </c>
      <c r="Q771" s="273">
        <v>0</v>
      </c>
      <c r="R771" s="273">
        <v>0</v>
      </c>
      <c r="S771" s="273">
        <v>0</v>
      </c>
      <c r="T771" s="275">
        <v>0</v>
      </c>
      <c r="U771" s="273"/>
      <c r="V771" s="274"/>
      <c r="W771" s="273"/>
      <c r="X771" s="273"/>
      <c r="Y771" s="273"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9" t="s">
        <v>1333</v>
      </c>
      <c r="B772" s="273">
        <v>0</v>
      </c>
      <c r="C772" s="275">
        <v>0</v>
      </c>
      <c r="D772" s="273">
        <v>0</v>
      </c>
      <c r="E772" s="273">
        <v>0</v>
      </c>
      <c r="F772" s="273">
        <v>0</v>
      </c>
      <c r="G772" s="273">
        <v>0</v>
      </c>
      <c r="H772" s="273">
        <v>0</v>
      </c>
      <c r="I772" s="273">
        <v>0</v>
      </c>
      <c r="J772" s="273">
        <v>0</v>
      </c>
      <c r="K772" s="273">
        <v>0</v>
      </c>
      <c r="L772" s="273">
        <v>0</v>
      </c>
      <c r="M772" s="273">
        <v>0</v>
      </c>
      <c r="N772" s="273">
        <v>0</v>
      </c>
      <c r="O772" s="273">
        <v>0</v>
      </c>
      <c r="P772" s="273">
        <v>0</v>
      </c>
      <c r="Q772" s="273">
        <v>0</v>
      </c>
      <c r="R772" s="273">
        <v>0</v>
      </c>
      <c r="S772" s="273">
        <v>0</v>
      </c>
      <c r="T772" s="275">
        <v>0</v>
      </c>
      <c r="U772" s="273"/>
      <c r="V772" s="274"/>
      <c r="W772" s="273"/>
      <c r="X772" s="273"/>
      <c r="Y772" s="273"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9" t="s">
        <v>1334</v>
      </c>
      <c r="B773" s="273">
        <v>0</v>
      </c>
      <c r="C773" s="275">
        <v>0</v>
      </c>
      <c r="D773" s="273">
        <v>0</v>
      </c>
      <c r="E773" s="273">
        <v>0</v>
      </c>
      <c r="F773" s="273">
        <v>0</v>
      </c>
      <c r="G773" s="273">
        <v>0</v>
      </c>
      <c r="H773" s="273">
        <v>0</v>
      </c>
      <c r="I773" s="273">
        <v>0</v>
      </c>
      <c r="J773" s="273">
        <v>0</v>
      </c>
      <c r="K773" s="273">
        <v>0</v>
      </c>
      <c r="L773" s="273">
        <v>0</v>
      </c>
      <c r="M773" s="273">
        <v>0</v>
      </c>
      <c r="N773" s="273">
        <v>0</v>
      </c>
      <c r="O773" s="273">
        <v>0</v>
      </c>
      <c r="P773" s="273">
        <v>0</v>
      </c>
      <c r="Q773" s="273">
        <v>0</v>
      </c>
      <c r="R773" s="273">
        <v>0</v>
      </c>
      <c r="S773" s="273">
        <v>0</v>
      </c>
      <c r="T773" s="275">
        <v>0</v>
      </c>
      <c r="U773" s="273"/>
      <c r="V773" s="274"/>
      <c r="W773" s="273"/>
      <c r="X773" s="273"/>
      <c r="Y773" s="273"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9" t="s">
        <v>1335</v>
      </c>
      <c r="B774" s="273">
        <v>0</v>
      </c>
      <c r="C774" s="275">
        <v>0</v>
      </c>
      <c r="D774" s="273">
        <v>0</v>
      </c>
      <c r="E774" s="273">
        <v>0</v>
      </c>
      <c r="F774" s="273">
        <v>0</v>
      </c>
      <c r="G774" s="273">
        <v>0</v>
      </c>
      <c r="H774" s="273">
        <v>0</v>
      </c>
      <c r="I774" s="273">
        <v>0</v>
      </c>
      <c r="J774" s="273">
        <v>0</v>
      </c>
      <c r="K774" s="273">
        <v>0</v>
      </c>
      <c r="L774" s="273">
        <v>0</v>
      </c>
      <c r="M774" s="273">
        <v>0</v>
      </c>
      <c r="N774" s="273">
        <v>0</v>
      </c>
      <c r="O774" s="273">
        <v>0</v>
      </c>
      <c r="P774" s="273">
        <v>0</v>
      </c>
      <c r="Q774" s="273">
        <v>0</v>
      </c>
      <c r="R774" s="273">
        <v>0</v>
      </c>
      <c r="S774" s="273">
        <v>0</v>
      </c>
      <c r="T774" s="275">
        <v>0</v>
      </c>
      <c r="U774" s="273"/>
      <c r="V774" s="274"/>
      <c r="W774" s="273"/>
      <c r="X774" s="273"/>
      <c r="Y774" s="273"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9" t="s">
        <v>1336</v>
      </c>
      <c r="B775" s="273">
        <v>0</v>
      </c>
      <c r="C775" s="275">
        <v>0</v>
      </c>
      <c r="D775" s="273">
        <v>0</v>
      </c>
      <c r="E775" s="273">
        <v>0</v>
      </c>
      <c r="F775" s="273">
        <v>0</v>
      </c>
      <c r="G775" s="273">
        <v>0</v>
      </c>
      <c r="H775" s="273">
        <v>0</v>
      </c>
      <c r="I775" s="273">
        <v>60232</v>
      </c>
      <c r="J775" s="273">
        <v>0</v>
      </c>
      <c r="K775" s="273">
        <v>0</v>
      </c>
      <c r="L775" s="273">
        <v>0</v>
      </c>
      <c r="M775" s="273">
        <v>0</v>
      </c>
      <c r="N775" s="273">
        <v>0</v>
      </c>
      <c r="O775" s="273">
        <v>0</v>
      </c>
      <c r="P775" s="273">
        <v>0</v>
      </c>
      <c r="Q775" s="273">
        <v>0</v>
      </c>
      <c r="R775" s="273">
        <v>0</v>
      </c>
      <c r="S775" s="273">
        <v>0</v>
      </c>
      <c r="T775" s="275">
        <v>0</v>
      </c>
      <c r="U775" s="273"/>
      <c r="V775" s="274"/>
      <c r="W775" s="273"/>
      <c r="X775" s="273"/>
      <c r="Y775" s="273">
        <v>9777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9" t="s">
        <v>1337</v>
      </c>
      <c r="B776" s="273">
        <v>0</v>
      </c>
      <c r="C776" s="275">
        <v>0</v>
      </c>
      <c r="D776" s="273">
        <v>0</v>
      </c>
      <c r="E776" s="273">
        <v>0</v>
      </c>
      <c r="F776" s="273">
        <v>0</v>
      </c>
      <c r="G776" s="273">
        <v>0</v>
      </c>
      <c r="H776" s="273">
        <v>0</v>
      </c>
      <c r="I776" s="273">
        <v>0</v>
      </c>
      <c r="J776" s="273">
        <v>0</v>
      </c>
      <c r="K776" s="273">
        <v>0</v>
      </c>
      <c r="L776" s="273">
        <v>0</v>
      </c>
      <c r="M776" s="273">
        <v>0</v>
      </c>
      <c r="N776" s="273">
        <v>0</v>
      </c>
      <c r="O776" s="273">
        <v>0</v>
      </c>
      <c r="P776" s="273">
        <v>0</v>
      </c>
      <c r="Q776" s="273">
        <v>0</v>
      </c>
      <c r="R776" s="273">
        <v>0</v>
      </c>
      <c r="S776" s="273">
        <v>0</v>
      </c>
      <c r="T776" s="275">
        <v>0</v>
      </c>
      <c r="U776" s="273"/>
      <c r="V776" s="274"/>
      <c r="W776" s="273"/>
      <c r="X776" s="273"/>
      <c r="Y776" s="273"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9" t="s">
        <v>1338</v>
      </c>
      <c r="B777" s="273">
        <v>0</v>
      </c>
      <c r="C777" s="275">
        <v>0</v>
      </c>
      <c r="D777" s="273">
        <v>0</v>
      </c>
      <c r="E777" s="273">
        <v>0</v>
      </c>
      <c r="F777" s="273">
        <v>0</v>
      </c>
      <c r="G777" s="273">
        <v>0</v>
      </c>
      <c r="H777" s="273">
        <v>0</v>
      </c>
      <c r="I777" s="273">
        <v>0</v>
      </c>
      <c r="J777" s="273">
        <v>0</v>
      </c>
      <c r="K777" s="273">
        <v>0</v>
      </c>
      <c r="L777" s="273">
        <v>0</v>
      </c>
      <c r="M777" s="273">
        <v>0</v>
      </c>
      <c r="N777" s="273">
        <v>0</v>
      </c>
      <c r="O777" s="273">
        <v>0</v>
      </c>
      <c r="P777" s="273">
        <v>0</v>
      </c>
      <c r="Q777" s="273">
        <v>0</v>
      </c>
      <c r="R777" s="273">
        <v>0</v>
      </c>
      <c r="S777" s="273">
        <v>0</v>
      </c>
      <c r="T777" s="275">
        <v>0</v>
      </c>
      <c r="U777" s="273"/>
      <c r="V777" s="274"/>
      <c r="W777" s="273"/>
      <c r="X777" s="273"/>
      <c r="Y777" s="273"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9" t="s">
        <v>1339</v>
      </c>
      <c r="B778" s="273">
        <v>0</v>
      </c>
      <c r="C778" s="275">
        <v>0</v>
      </c>
      <c r="D778" s="273">
        <v>0</v>
      </c>
      <c r="E778" s="273">
        <v>0</v>
      </c>
      <c r="F778" s="273">
        <v>0</v>
      </c>
      <c r="G778" s="273">
        <v>0</v>
      </c>
      <c r="H778" s="273">
        <v>0</v>
      </c>
      <c r="I778" s="273">
        <v>0</v>
      </c>
      <c r="J778" s="273">
        <v>0</v>
      </c>
      <c r="K778" s="273">
        <v>0</v>
      </c>
      <c r="L778" s="273">
        <v>0</v>
      </c>
      <c r="M778" s="273">
        <v>0</v>
      </c>
      <c r="N778" s="273">
        <v>0</v>
      </c>
      <c r="O778" s="273">
        <v>0</v>
      </c>
      <c r="P778" s="273">
        <v>0</v>
      </c>
      <c r="Q778" s="273">
        <v>0</v>
      </c>
      <c r="R778" s="273">
        <v>0</v>
      </c>
      <c r="S778" s="273">
        <v>0</v>
      </c>
      <c r="T778" s="275">
        <v>0</v>
      </c>
      <c r="U778" s="273"/>
      <c r="V778" s="274"/>
      <c r="W778" s="273"/>
      <c r="X778" s="273"/>
      <c r="Y778" s="273"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9" t="s">
        <v>1340</v>
      </c>
      <c r="B779" s="273"/>
      <c r="C779" s="275">
        <v>19.95</v>
      </c>
      <c r="D779" s="273">
        <v>1642964</v>
      </c>
      <c r="E779" s="273">
        <v>453637</v>
      </c>
      <c r="F779" s="273">
        <v>42520</v>
      </c>
      <c r="G779" s="273">
        <v>331586</v>
      </c>
      <c r="H779" s="273">
        <v>1287</v>
      </c>
      <c r="I779" s="273">
        <v>76039</v>
      </c>
      <c r="J779" s="273">
        <v>12620</v>
      </c>
      <c r="K779" s="273">
        <v>61552</v>
      </c>
      <c r="L779" s="273">
        <v>-1631376</v>
      </c>
      <c r="M779" s="273">
        <v>2975</v>
      </c>
      <c r="N779" s="273">
        <v>172716</v>
      </c>
      <c r="O779" s="273">
        <v>169699</v>
      </c>
      <c r="P779" s="273">
        <v>803</v>
      </c>
      <c r="Q779" s="273">
        <v>17134</v>
      </c>
      <c r="R779" s="273">
        <v>0</v>
      </c>
      <c r="S779" s="273">
        <v>7543</v>
      </c>
      <c r="T779" s="275">
        <v>8.14</v>
      </c>
      <c r="U779" s="273"/>
      <c r="V779" s="274"/>
      <c r="W779" s="273"/>
      <c r="X779" s="273"/>
      <c r="Y779" s="273">
        <v>939988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9" t="s">
        <v>1341</v>
      </c>
      <c r="B780" s="273"/>
      <c r="C780" s="275">
        <v>0</v>
      </c>
      <c r="D780" s="273">
        <v>0</v>
      </c>
      <c r="E780" s="273">
        <v>0</v>
      </c>
      <c r="F780" s="273">
        <v>0</v>
      </c>
      <c r="G780" s="273">
        <v>0</v>
      </c>
      <c r="H780" s="273">
        <v>0</v>
      </c>
      <c r="I780" s="273">
        <v>0</v>
      </c>
      <c r="J780" s="273">
        <v>0</v>
      </c>
      <c r="K780" s="273">
        <v>0</v>
      </c>
      <c r="L780" s="273">
        <v>0</v>
      </c>
      <c r="M780" s="273">
        <v>0</v>
      </c>
      <c r="N780" s="273"/>
      <c r="O780" s="273"/>
      <c r="P780" s="273">
        <v>0</v>
      </c>
      <c r="Q780" s="273">
        <v>0</v>
      </c>
      <c r="R780" s="273">
        <v>0</v>
      </c>
      <c r="S780" s="273">
        <v>0</v>
      </c>
      <c r="T780" s="275"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9" t="s">
        <v>1342</v>
      </c>
      <c r="B781" s="273"/>
      <c r="C781" s="275">
        <v>0</v>
      </c>
      <c r="D781" s="273">
        <v>0</v>
      </c>
      <c r="E781" s="273">
        <v>0</v>
      </c>
      <c r="F781" s="273">
        <v>0</v>
      </c>
      <c r="G781" s="273">
        <v>0</v>
      </c>
      <c r="H781" s="273">
        <v>0</v>
      </c>
      <c r="I781" s="273">
        <v>0</v>
      </c>
      <c r="J781" s="273">
        <v>0</v>
      </c>
      <c r="K781" s="273">
        <v>0</v>
      </c>
      <c r="L781" s="273">
        <v>0</v>
      </c>
      <c r="M781" s="273">
        <v>0</v>
      </c>
      <c r="N781" s="273"/>
      <c r="O781" s="273"/>
      <c r="P781" s="273">
        <v>0</v>
      </c>
      <c r="Q781" s="273">
        <v>0</v>
      </c>
      <c r="R781" s="273">
        <v>0</v>
      </c>
      <c r="S781" s="273">
        <v>0</v>
      </c>
      <c r="T781" s="275"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9" t="s">
        <v>1343</v>
      </c>
      <c r="B782" s="273">
        <v>112544</v>
      </c>
      <c r="C782" s="275">
        <v>38.340000000000003</v>
      </c>
      <c r="D782" s="273">
        <v>1762923</v>
      </c>
      <c r="E782" s="273">
        <v>703333</v>
      </c>
      <c r="F782" s="273">
        <v>0</v>
      </c>
      <c r="G782" s="273">
        <v>1051893</v>
      </c>
      <c r="H782" s="273">
        <v>1640</v>
      </c>
      <c r="I782" s="273">
        <v>671713</v>
      </c>
      <c r="J782" s="273">
        <v>44012</v>
      </c>
      <c r="K782" s="273">
        <v>31859</v>
      </c>
      <c r="L782" s="273">
        <v>21052</v>
      </c>
      <c r="M782" s="273">
        <v>1118571</v>
      </c>
      <c r="N782" s="273"/>
      <c r="O782" s="273"/>
      <c r="P782" s="273">
        <v>0</v>
      </c>
      <c r="Q782" s="273">
        <v>0</v>
      </c>
      <c r="R782" s="273">
        <v>0</v>
      </c>
      <c r="S782" s="273">
        <v>0</v>
      </c>
      <c r="T782" s="275"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9" t="s">
        <v>1344</v>
      </c>
      <c r="B783" s="273">
        <v>175864</v>
      </c>
      <c r="C783" s="275">
        <v>0</v>
      </c>
      <c r="D783" s="273">
        <v>0</v>
      </c>
      <c r="E783" s="273">
        <v>0</v>
      </c>
      <c r="F783" s="273">
        <v>0</v>
      </c>
      <c r="G783" s="273">
        <v>0</v>
      </c>
      <c r="H783" s="273">
        <v>0</v>
      </c>
      <c r="I783" s="273">
        <v>0</v>
      </c>
      <c r="J783" s="273">
        <v>89710</v>
      </c>
      <c r="K783" s="273">
        <v>0</v>
      </c>
      <c r="L783" s="273">
        <v>0</v>
      </c>
      <c r="M783" s="273">
        <v>0</v>
      </c>
      <c r="N783" s="273"/>
      <c r="O783" s="273"/>
      <c r="P783" s="273">
        <v>5708</v>
      </c>
      <c r="Q783" s="273">
        <v>0</v>
      </c>
      <c r="R783" s="273">
        <v>0</v>
      </c>
      <c r="S783" s="273">
        <v>0</v>
      </c>
      <c r="T783" s="275"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9" t="s">
        <v>1345</v>
      </c>
      <c r="B784" s="273">
        <v>0</v>
      </c>
      <c r="C784" s="275">
        <v>1.02</v>
      </c>
      <c r="D784" s="273">
        <v>44809</v>
      </c>
      <c r="E784" s="273">
        <v>18725</v>
      </c>
      <c r="F784" s="273">
        <v>0</v>
      </c>
      <c r="G784" s="273">
        <v>0</v>
      </c>
      <c r="H784" s="273">
        <v>0</v>
      </c>
      <c r="I784" s="273">
        <v>-1000</v>
      </c>
      <c r="J784" s="273">
        <v>33932</v>
      </c>
      <c r="K784" s="273">
        <v>0</v>
      </c>
      <c r="L784" s="273">
        <v>0</v>
      </c>
      <c r="M784" s="273">
        <v>0</v>
      </c>
      <c r="N784" s="273"/>
      <c r="O784" s="273"/>
      <c r="P784" s="273">
        <v>2159</v>
      </c>
      <c r="Q784" s="273">
        <v>0</v>
      </c>
      <c r="R784" s="273">
        <v>929</v>
      </c>
      <c r="S784" s="273">
        <v>0</v>
      </c>
      <c r="T784" s="275"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9" t="s">
        <v>1346</v>
      </c>
      <c r="B785" s="273"/>
      <c r="C785" s="275">
        <v>0</v>
      </c>
      <c r="D785" s="273">
        <v>0</v>
      </c>
      <c r="E785" s="273">
        <v>0</v>
      </c>
      <c r="F785" s="273">
        <v>0</v>
      </c>
      <c r="G785" s="273">
        <v>0</v>
      </c>
      <c r="H785" s="273">
        <v>0</v>
      </c>
      <c r="I785" s="273">
        <v>0</v>
      </c>
      <c r="J785" s="273">
        <v>0</v>
      </c>
      <c r="K785" s="273">
        <v>0</v>
      </c>
      <c r="L785" s="273">
        <v>0</v>
      </c>
      <c r="M785" s="273">
        <v>0</v>
      </c>
      <c r="N785" s="273"/>
      <c r="O785" s="273"/>
      <c r="P785" s="273">
        <v>0</v>
      </c>
      <c r="Q785" s="273">
        <v>0</v>
      </c>
      <c r="R785" s="273">
        <v>0</v>
      </c>
      <c r="S785" s="273">
        <v>0</v>
      </c>
      <c r="T785" s="275"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9" t="s">
        <v>1347</v>
      </c>
      <c r="B786" s="273"/>
      <c r="C786" s="275">
        <v>6.7</v>
      </c>
      <c r="D786" s="273">
        <v>328064</v>
      </c>
      <c r="E786" s="273">
        <v>125422</v>
      </c>
      <c r="F786" s="273">
        <v>0</v>
      </c>
      <c r="G786" s="273">
        <v>218</v>
      </c>
      <c r="H786" s="273">
        <v>880</v>
      </c>
      <c r="I786" s="273">
        <v>0</v>
      </c>
      <c r="J786" s="273">
        <v>0</v>
      </c>
      <c r="K786" s="273">
        <v>0</v>
      </c>
      <c r="L786" s="273">
        <v>780</v>
      </c>
      <c r="M786" s="273">
        <v>0</v>
      </c>
      <c r="N786" s="273"/>
      <c r="O786" s="273"/>
      <c r="P786" s="273">
        <v>0</v>
      </c>
      <c r="Q786" s="273">
        <v>0</v>
      </c>
      <c r="R786" s="273">
        <v>0</v>
      </c>
      <c r="S786" s="273">
        <v>0</v>
      </c>
      <c r="T786" s="275"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9" t="s">
        <v>1348</v>
      </c>
      <c r="B787" s="273"/>
      <c r="C787" s="275">
        <v>0</v>
      </c>
      <c r="D787" s="273">
        <v>0</v>
      </c>
      <c r="E787" s="273">
        <v>0</v>
      </c>
      <c r="F787" s="273">
        <v>0</v>
      </c>
      <c r="G787" s="273">
        <v>5706</v>
      </c>
      <c r="H787" s="273">
        <v>0</v>
      </c>
      <c r="I787" s="273">
        <v>0</v>
      </c>
      <c r="J787" s="273">
        <v>0</v>
      </c>
      <c r="K787" s="273">
        <v>359768</v>
      </c>
      <c r="L787" s="273">
        <v>0</v>
      </c>
      <c r="M787" s="273">
        <v>0</v>
      </c>
      <c r="N787" s="273"/>
      <c r="O787" s="273"/>
      <c r="P787" s="273">
        <v>0</v>
      </c>
      <c r="Q787" s="273">
        <v>0</v>
      </c>
      <c r="R787" s="273">
        <v>0</v>
      </c>
      <c r="S787" s="273">
        <v>0</v>
      </c>
      <c r="T787" s="275"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9" t="s">
        <v>1349</v>
      </c>
      <c r="B788" s="273">
        <v>259285</v>
      </c>
      <c r="C788" s="275">
        <v>6.71</v>
      </c>
      <c r="D788" s="273">
        <v>442967</v>
      </c>
      <c r="E788" s="273">
        <v>139567</v>
      </c>
      <c r="F788" s="273">
        <v>0</v>
      </c>
      <c r="G788" s="273">
        <v>51686</v>
      </c>
      <c r="H788" s="273">
        <v>1205402</v>
      </c>
      <c r="I788" s="273">
        <v>4181134</v>
      </c>
      <c r="J788" s="273">
        <v>1167229</v>
      </c>
      <c r="K788" s="273">
        <v>9962</v>
      </c>
      <c r="L788" s="273">
        <v>20354</v>
      </c>
      <c r="M788" s="273">
        <v>26023</v>
      </c>
      <c r="N788" s="273"/>
      <c r="O788" s="273"/>
      <c r="P788" s="273">
        <v>60387</v>
      </c>
      <c r="Q788" s="273">
        <v>0</v>
      </c>
      <c r="R788" s="273">
        <v>0</v>
      </c>
      <c r="S788" s="273">
        <v>0</v>
      </c>
      <c r="T788" s="275"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9" t="s">
        <v>1350</v>
      </c>
      <c r="B789" s="273"/>
      <c r="C789" s="275">
        <v>34.33</v>
      </c>
      <c r="D789" s="273">
        <v>1701738</v>
      </c>
      <c r="E789" s="273">
        <v>626151</v>
      </c>
      <c r="F789" s="273">
        <v>0</v>
      </c>
      <c r="G789" s="273">
        <v>224757</v>
      </c>
      <c r="H789" s="273">
        <v>384</v>
      </c>
      <c r="I789" s="273">
        <v>275774</v>
      </c>
      <c r="J789" s="273">
        <v>10316</v>
      </c>
      <c r="K789" s="273">
        <v>1027</v>
      </c>
      <c r="L789" s="273">
        <v>1583</v>
      </c>
      <c r="M789" s="273">
        <v>0</v>
      </c>
      <c r="N789" s="273"/>
      <c r="O789" s="273"/>
      <c r="P789" s="273">
        <v>625</v>
      </c>
      <c r="Q789" s="273">
        <v>0</v>
      </c>
      <c r="R789" s="273">
        <v>0</v>
      </c>
      <c r="S789" s="273">
        <v>0</v>
      </c>
      <c r="T789" s="275"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9" t="s">
        <v>1351</v>
      </c>
      <c r="B790" s="273"/>
      <c r="C790" s="275">
        <v>0</v>
      </c>
      <c r="D790" s="273">
        <v>0</v>
      </c>
      <c r="E790" s="273">
        <v>0</v>
      </c>
      <c r="F790" s="273">
        <v>0</v>
      </c>
      <c r="G790" s="273">
        <v>0</v>
      </c>
      <c r="H790" s="273">
        <v>0</v>
      </c>
      <c r="I790" s="273">
        <v>0</v>
      </c>
      <c r="J790" s="273">
        <v>0</v>
      </c>
      <c r="K790" s="273">
        <v>0</v>
      </c>
      <c r="L790" s="273">
        <v>0</v>
      </c>
      <c r="M790" s="273">
        <v>0</v>
      </c>
      <c r="N790" s="273"/>
      <c r="O790" s="273"/>
      <c r="P790" s="273">
        <v>0</v>
      </c>
      <c r="Q790" s="273">
        <v>0</v>
      </c>
      <c r="R790" s="273">
        <v>0</v>
      </c>
      <c r="S790" s="273">
        <v>0</v>
      </c>
      <c r="T790" s="275"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9" t="s">
        <v>1352</v>
      </c>
      <c r="B791" s="273"/>
      <c r="C791" s="275">
        <v>0</v>
      </c>
      <c r="D791" s="273">
        <v>0</v>
      </c>
      <c r="E791" s="273">
        <v>0</v>
      </c>
      <c r="F791" s="273">
        <v>0</v>
      </c>
      <c r="G791" s="273">
        <v>0</v>
      </c>
      <c r="H791" s="273">
        <v>0</v>
      </c>
      <c r="I791" s="273">
        <v>0</v>
      </c>
      <c r="J791" s="273">
        <v>0</v>
      </c>
      <c r="K791" s="273">
        <v>0</v>
      </c>
      <c r="L791" s="273">
        <v>0</v>
      </c>
      <c r="M791" s="273">
        <v>0</v>
      </c>
      <c r="N791" s="273"/>
      <c r="O791" s="273"/>
      <c r="P791" s="273">
        <v>0</v>
      </c>
      <c r="Q791" s="273">
        <v>0</v>
      </c>
      <c r="R791" s="273">
        <v>0</v>
      </c>
      <c r="S791" s="273">
        <v>0</v>
      </c>
      <c r="T791" s="275"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9" t="s">
        <v>1353</v>
      </c>
      <c r="B792" s="273"/>
      <c r="C792" s="275">
        <v>0</v>
      </c>
      <c r="D792" s="273">
        <v>0</v>
      </c>
      <c r="E792" s="273">
        <v>0</v>
      </c>
      <c r="F792" s="273">
        <v>0</v>
      </c>
      <c r="G792" s="273">
        <v>49785</v>
      </c>
      <c r="H792" s="273">
        <v>0</v>
      </c>
      <c r="I792" s="273">
        <v>656</v>
      </c>
      <c r="J792" s="273">
        <v>7607</v>
      </c>
      <c r="K792" s="273">
        <v>0</v>
      </c>
      <c r="L792" s="273">
        <v>762</v>
      </c>
      <c r="M792" s="273">
        <v>71325</v>
      </c>
      <c r="N792" s="273"/>
      <c r="O792" s="273"/>
      <c r="P792" s="273">
        <v>484</v>
      </c>
      <c r="Q792" s="273">
        <v>0</v>
      </c>
      <c r="R792" s="273">
        <v>208</v>
      </c>
      <c r="S792" s="273">
        <v>0</v>
      </c>
      <c r="T792" s="275"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9" t="s">
        <v>1354</v>
      </c>
      <c r="B793" s="273"/>
      <c r="C793" s="275">
        <v>0</v>
      </c>
      <c r="D793" s="273">
        <v>0</v>
      </c>
      <c r="E793" s="273">
        <v>0</v>
      </c>
      <c r="F793" s="273">
        <v>0</v>
      </c>
      <c r="G793" s="273">
        <v>0</v>
      </c>
      <c r="H793" s="273">
        <v>0</v>
      </c>
      <c r="I793" s="273">
        <v>0</v>
      </c>
      <c r="J793" s="273">
        <v>0</v>
      </c>
      <c r="K793" s="273">
        <v>0</v>
      </c>
      <c r="L793" s="273">
        <v>0</v>
      </c>
      <c r="M793" s="273">
        <v>0</v>
      </c>
      <c r="N793" s="273"/>
      <c r="O793" s="273"/>
      <c r="P793" s="273">
        <v>0</v>
      </c>
      <c r="Q793" s="273">
        <v>0</v>
      </c>
      <c r="R793" s="273">
        <v>0</v>
      </c>
      <c r="S793" s="273">
        <v>0</v>
      </c>
      <c r="T793" s="275"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9" t="s">
        <v>1355</v>
      </c>
      <c r="B794" s="273"/>
      <c r="C794" s="275">
        <v>0</v>
      </c>
      <c r="D794" s="273">
        <v>0</v>
      </c>
      <c r="E794" s="273">
        <v>0</v>
      </c>
      <c r="F794" s="273">
        <v>0</v>
      </c>
      <c r="G794" s="273">
        <v>0</v>
      </c>
      <c r="H794" s="273">
        <v>0</v>
      </c>
      <c r="I794" s="273">
        <v>15045</v>
      </c>
      <c r="J794" s="273">
        <v>0</v>
      </c>
      <c r="K794" s="273">
        <v>0</v>
      </c>
      <c r="L794" s="273">
        <v>0</v>
      </c>
      <c r="M794" s="273">
        <v>0</v>
      </c>
      <c r="N794" s="273"/>
      <c r="O794" s="273"/>
      <c r="P794" s="273">
        <v>0</v>
      </c>
      <c r="Q794" s="273">
        <v>0</v>
      </c>
      <c r="R794" s="273">
        <v>0</v>
      </c>
      <c r="S794" s="273">
        <v>0</v>
      </c>
      <c r="T794" s="275"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9" t="s">
        <v>1356</v>
      </c>
      <c r="B795" s="273"/>
      <c r="C795" s="275">
        <v>1.84</v>
      </c>
      <c r="D795" s="273">
        <v>78912</v>
      </c>
      <c r="E795" s="273">
        <v>27183</v>
      </c>
      <c r="F795" s="273">
        <v>0</v>
      </c>
      <c r="G795" s="273">
        <v>33533</v>
      </c>
      <c r="H795" s="273">
        <v>293</v>
      </c>
      <c r="I795" s="273">
        <v>8746620</v>
      </c>
      <c r="J795" s="273">
        <v>983</v>
      </c>
      <c r="K795" s="273">
        <v>7505</v>
      </c>
      <c r="L795" s="273">
        <v>945</v>
      </c>
      <c r="M795" s="273">
        <v>0</v>
      </c>
      <c r="N795" s="273"/>
      <c r="O795" s="273"/>
      <c r="P795" s="273">
        <v>0</v>
      </c>
      <c r="Q795" s="273">
        <v>0</v>
      </c>
      <c r="R795" s="273">
        <v>0</v>
      </c>
      <c r="S795" s="273">
        <v>0</v>
      </c>
      <c r="T795" s="275"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9" t="s">
        <v>1357</v>
      </c>
      <c r="B796" s="273"/>
      <c r="C796" s="275">
        <v>0</v>
      </c>
      <c r="D796" s="273">
        <v>0</v>
      </c>
      <c r="E796" s="273">
        <v>0</v>
      </c>
      <c r="F796" s="273">
        <v>0</v>
      </c>
      <c r="G796" s="273">
        <v>0</v>
      </c>
      <c r="H796" s="273">
        <v>0</v>
      </c>
      <c r="I796" s="273">
        <v>0</v>
      </c>
      <c r="J796" s="273">
        <v>0</v>
      </c>
      <c r="K796" s="273">
        <v>0</v>
      </c>
      <c r="L796" s="273">
        <v>0</v>
      </c>
      <c r="M796" s="273">
        <v>0</v>
      </c>
      <c r="N796" s="273"/>
      <c r="O796" s="273"/>
      <c r="P796" s="273">
        <v>0</v>
      </c>
      <c r="Q796" s="273">
        <v>0</v>
      </c>
      <c r="R796" s="273">
        <v>0</v>
      </c>
      <c r="S796" s="273">
        <v>0</v>
      </c>
      <c r="T796" s="275"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9" t="s">
        <v>1358</v>
      </c>
      <c r="B797" s="273"/>
      <c r="C797" s="275">
        <v>5.43</v>
      </c>
      <c r="D797" s="273">
        <v>787030</v>
      </c>
      <c r="E797" s="273">
        <v>155571</v>
      </c>
      <c r="F797" s="273">
        <v>0</v>
      </c>
      <c r="G797" s="273">
        <v>119385</v>
      </c>
      <c r="H797" s="273">
        <v>2460</v>
      </c>
      <c r="I797" s="273">
        <v>283394</v>
      </c>
      <c r="J797" s="273">
        <v>377723</v>
      </c>
      <c r="K797" s="273">
        <v>219524</v>
      </c>
      <c r="L797" s="273">
        <v>341398</v>
      </c>
      <c r="M797" s="273">
        <v>0</v>
      </c>
      <c r="N797" s="273"/>
      <c r="O797" s="273"/>
      <c r="P797" s="273">
        <v>24024</v>
      </c>
      <c r="Q797" s="273">
        <v>0</v>
      </c>
      <c r="R797" s="273">
        <v>0</v>
      </c>
      <c r="S797" s="273">
        <v>0</v>
      </c>
      <c r="T797" s="275"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9" t="s">
        <v>1359</v>
      </c>
      <c r="B798" s="273"/>
      <c r="C798" s="275">
        <v>0</v>
      </c>
      <c r="D798" s="273">
        <v>0</v>
      </c>
      <c r="E798" s="273">
        <v>0</v>
      </c>
      <c r="F798" s="273">
        <v>0</v>
      </c>
      <c r="G798" s="273">
        <v>0</v>
      </c>
      <c r="H798" s="273">
        <v>0</v>
      </c>
      <c r="I798" s="273">
        <v>0</v>
      </c>
      <c r="J798" s="273">
        <v>0</v>
      </c>
      <c r="K798" s="273">
        <v>0</v>
      </c>
      <c r="L798" s="273">
        <v>0</v>
      </c>
      <c r="M798" s="273">
        <v>0</v>
      </c>
      <c r="N798" s="273"/>
      <c r="O798" s="273"/>
      <c r="P798" s="273">
        <v>0</v>
      </c>
      <c r="Q798" s="273">
        <v>0</v>
      </c>
      <c r="R798" s="273">
        <v>0</v>
      </c>
      <c r="S798" s="273">
        <v>0</v>
      </c>
      <c r="T798" s="275"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9" t="s">
        <v>1360</v>
      </c>
      <c r="B799" s="273"/>
      <c r="C799" s="275">
        <v>0</v>
      </c>
      <c r="D799" s="273">
        <v>0</v>
      </c>
      <c r="E799" s="273">
        <v>0</v>
      </c>
      <c r="F799" s="273">
        <v>0</v>
      </c>
      <c r="G799" s="273">
        <v>0</v>
      </c>
      <c r="H799" s="273">
        <v>0</v>
      </c>
      <c r="I799" s="273">
        <v>0</v>
      </c>
      <c r="J799" s="273">
        <v>0</v>
      </c>
      <c r="K799" s="273">
        <v>0</v>
      </c>
      <c r="L799" s="273">
        <v>0</v>
      </c>
      <c r="M799" s="273">
        <v>0</v>
      </c>
      <c r="N799" s="273"/>
      <c r="O799" s="273"/>
      <c r="P799" s="273">
        <v>0</v>
      </c>
      <c r="Q799" s="273">
        <v>0</v>
      </c>
      <c r="R799" s="273">
        <v>0</v>
      </c>
      <c r="S799" s="273">
        <v>0</v>
      </c>
      <c r="T799" s="275"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9" t="s">
        <v>1361</v>
      </c>
      <c r="B800" s="273"/>
      <c r="C800" s="275">
        <v>0</v>
      </c>
      <c r="D800" s="273">
        <v>0</v>
      </c>
      <c r="E800" s="273">
        <v>0</v>
      </c>
      <c r="F800" s="273">
        <v>0</v>
      </c>
      <c r="G800" s="273">
        <v>0</v>
      </c>
      <c r="H800" s="273">
        <v>0</v>
      </c>
      <c r="I800" s="273">
        <v>0</v>
      </c>
      <c r="J800" s="273">
        <v>0</v>
      </c>
      <c r="K800" s="273">
        <v>0</v>
      </c>
      <c r="L800" s="273">
        <v>0</v>
      </c>
      <c r="M800" s="273">
        <v>0</v>
      </c>
      <c r="N800" s="273"/>
      <c r="O800" s="273"/>
      <c r="P800" s="273">
        <v>0</v>
      </c>
      <c r="Q800" s="273">
        <v>0</v>
      </c>
      <c r="R800" s="273">
        <v>0</v>
      </c>
      <c r="S800" s="273">
        <v>0</v>
      </c>
      <c r="T800" s="275"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9" t="s">
        <v>1362</v>
      </c>
      <c r="B801" s="273"/>
      <c r="C801" s="275">
        <v>0</v>
      </c>
      <c r="D801" s="273">
        <v>0</v>
      </c>
      <c r="E801" s="273">
        <v>480</v>
      </c>
      <c r="F801" s="273">
        <v>0</v>
      </c>
      <c r="G801" s="273">
        <v>0</v>
      </c>
      <c r="H801" s="273">
        <v>0</v>
      </c>
      <c r="I801" s="273">
        <v>0</v>
      </c>
      <c r="J801" s="273">
        <v>0</v>
      </c>
      <c r="K801" s="273">
        <v>0</v>
      </c>
      <c r="L801" s="273">
        <v>573623</v>
      </c>
      <c r="M801" s="273">
        <v>0</v>
      </c>
      <c r="N801" s="273"/>
      <c r="O801" s="273"/>
      <c r="P801" s="273">
        <v>0</v>
      </c>
      <c r="Q801" s="273">
        <v>0</v>
      </c>
      <c r="R801" s="273">
        <v>0</v>
      </c>
      <c r="S801" s="273">
        <v>0</v>
      </c>
      <c r="T801" s="275"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9" t="s">
        <v>1363</v>
      </c>
      <c r="B802" s="273"/>
      <c r="C802" s="275">
        <v>0</v>
      </c>
      <c r="D802" s="273">
        <v>0</v>
      </c>
      <c r="E802" s="273">
        <v>0</v>
      </c>
      <c r="F802" s="273">
        <v>0</v>
      </c>
      <c r="G802" s="273">
        <v>0</v>
      </c>
      <c r="H802" s="273">
        <v>0</v>
      </c>
      <c r="I802" s="273">
        <v>0</v>
      </c>
      <c r="J802" s="273">
        <v>0</v>
      </c>
      <c r="K802" s="273">
        <v>0</v>
      </c>
      <c r="L802" s="273">
        <v>0</v>
      </c>
      <c r="M802" s="273">
        <v>0</v>
      </c>
      <c r="N802" s="273"/>
      <c r="O802" s="273"/>
      <c r="P802" s="273">
        <v>0</v>
      </c>
      <c r="Q802" s="273">
        <v>0</v>
      </c>
      <c r="R802" s="273">
        <v>0</v>
      </c>
      <c r="S802" s="273">
        <v>0</v>
      </c>
      <c r="T802" s="275"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9" t="s">
        <v>1364</v>
      </c>
      <c r="B803" s="273"/>
      <c r="C803" s="275">
        <v>0</v>
      </c>
      <c r="D803" s="273">
        <v>0</v>
      </c>
      <c r="E803" s="273">
        <v>0</v>
      </c>
      <c r="F803" s="273">
        <v>0</v>
      </c>
      <c r="G803" s="273">
        <v>0</v>
      </c>
      <c r="H803" s="273">
        <v>0</v>
      </c>
      <c r="I803" s="273">
        <v>0</v>
      </c>
      <c r="J803" s="273">
        <v>0</v>
      </c>
      <c r="K803" s="273">
        <v>0</v>
      </c>
      <c r="L803" s="273">
        <v>0</v>
      </c>
      <c r="M803" s="273">
        <v>0</v>
      </c>
      <c r="N803" s="273"/>
      <c r="O803" s="273"/>
      <c r="P803" s="273">
        <v>0</v>
      </c>
      <c r="Q803" s="273">
        <v>0</v>
      </c>
      <c r="R803" s="273">
        <v>0</v>
      </c>
      <c r="S803" s="273">
        <v>0</v>
      </c>
      <c r="T803" s="275"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9" t="s">
        <v>1365</v>
      </c>
      <c r="B804" s="273"/>
      <c r="C804" s="275">
        <v>0</v>
      </c>
      <c r="D804" s="273">
        <v>0</v>
      </c>
      <c r="E804" s="273">
        <v>0</v>
      </c>
      <c r="F804" s="273">
        <v>0</v>
      </c>
      <c r="G804" s="273">
        <v>0</v>
      </c>
      <c r="H804" s="273">
        <v>0</v>
      </c>
      <c r="I804" s="273">
        <v>0</v>
      </c>
      <c r="J804" s="273">
        <v>0</v>
      </c>
      <c r="K804" s="273">
        <v>0</v>
      </c>
      <c r="L804" s="273">
        <v>0</v>
      </c>
      <c r="M804" s="273">
        <v>0</v>
      </c>
      <c r="N804" s="273"/>
      <c r="O804" s="273"/>
      <c r="P804" s="273">
        <v>0</v>
      </c>
      <c r="Q804" s="273">
        <v>0</v>
      </c>
      <c r="R804" s="273">
        <v>0</v>
      </c>
      <c r="S804" s="273">
        <v>0</v>
      </c>
      <c r="T804" s="275"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9" t="s">
        <v>1366</v>
      </c>
      <c r="B805" s="273"/>
      <c r="C805" s="275">
        <v>0</v>
      </c>
      <c r="D805" s="273">
        <v>0</v>
      </c>
      <c r="E805" s="273">
        <v>0</v>
      </c>
      <c r="F805" s="273">
        <v>0</v>
      </c>
      <c r="G805" s="273">
        <v>0</v>
      </c>
      <c r="H805" s="273">
        <v>0</v>
      </c>
      <c r="I805" s="273">
        <v>1093039</v>
      </c>
      <c r="J805" s="273">
        <v>40391</v>
      </c>
      <c r="K805" s="273">
        <v>0</v>
      </c>
      <c r="L805" s="273">
        <v>0</v>
      </c>
      <c r="M805" s="273">
        <v>0</v>
      </c>
      <c r="N805" s="273"/>
      <c r="O805" s="273"/>
      <c r="P805" s="273">
        <v>2570</v>
      </c>
      <c r="Q805" s="273">
        <v>0</v>
      </c>
      <c r="R805" s="273">
        <v>1106</v>
      </c>
      <c r="S805" s="273">
        <v>0</v>
      </c>
      <c r="T805" s="275"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9" t="s">
        <v>1367</v>
      </c>
      <c r="B806" s="273"/>
      <c r="C806" s="275">
        <v>0</v>
      </c>
      <c r="D806" s="273">
        <v>0</v>
      </c>
      <c r="E806" s="273">
        <v>0</v>
      </c>
      <c r="F806" s="273">
        <v>0</v>
      </c>
      <c r="G806" s="273">
        <v>0</v>
      </c>
      <c r="H806" s="273">
        <v>0</v>
      </c>
      <c r="I806" s="273">
        <v>112579</v>
      </c>
      <c r="J806" s="273">
        <v>0</v>
      </c>
      <c r="K806" s="273">
        <v>0</v>
      </c>
      <c r="L806" s="273">
        <v>0</v>
      </c>
      <c r="M806" s="273">
        <v>0</v>
      </c>
      <c r="N806" s="273"/>
      <c r="O806" s="273"/>
      <c r="P806" s="273">
        <v>0</v>
      </c>
      <c r="Q806" s="273">
        <v>0</v>
      </c>
      <c r="R806" s="273">
        <v>0</v>
      </c>
      <c r="S806" s="273">
        <v>0</v>
      </c>
      <c r="T806" s="275"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9" t="s">
        <v>1368</v>
      </c>
      <c r="B807" s="273"/>
      <c r="C807" s="275">
        <v>0</v>
      </c>
      <c r="D807" s="273">
        <v>0</v>
      </c>
      <c r="E807" s="273">
        <v>0</v>
      </c>
      <c r="F807" s="273">
        <v>0</v>
      </c>
      <c r="G807" s="273">
        <v>0</v>
      </c>
      <c r="H807" s="273">
        <v>0</v>
      </c>
      <c r="I807" s="273">
        <v>3179802</v>
      </c>
      <c r="J807" s="273">
        <v>0</v>
      </c>
      <c r="K807" s="273">
        <v>0</v>
      </c>
      <c r="L807" s="273">
        <v>0</v>
      </c>
      <c r="M807" s="273">
        <v>0</v>
      </c>
      <c r="N807" s="273"/>
      <c r="O807" s="273"/>
      <c r="P807" s="273">
        <v>0</v>
      </c>
      <c r="Q807" s="273">
        <v>0</v>
      </c>
      <c r="R807" s="273">
        <v>0</v>
      </c>
      <c r="S807" s="273">
        <v>0</v>
      </c>
      <c r="T807" s="275"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9" t="s">
        <v>1369</v>
      </c>
      <c r="B808" s="273"/>
      <c r="C808" s="275">
        <v>25.78</v>
      </c>
      <c r="D808" s="273">
        <v>2364622</v>
      </c>
      <c r="E808" s="273">
        <v>627290</v>
      </c>
      <c r="F808" s="273">
        <v>0</v>
      </c>
      <c r="G808" s="273">
        <v>16076</v>
      </c>
      <c r="H808" s="273">
        <v>1471</v>
      </c>
      <c r="I808" s="273">
        <v>162727</v>
      </c>
      <c r="J808" s="273">
        <v>56383</v>
      </c>
      <c r="K808" s="273">
        <v>12522</v>
      </c>
      <c r="L808" s="273">
        <v>102460</v>
      </c>
      <c r="M808" s="273">
        <v>0</v>
      </c>
      <c r="N808" s="273"/>
      <c r="O808" s="273"/>
      <c r="P808" s="273">
        <v>1482</v>
      </c>
      <c r="Q808" s="273">
        <v>0</v>
      </c>
      <c r="R808" s="273">
        <v>638</v>
      </c>
      <c r="S808" s="273">
        <v>0</v>
      </c>
      <c r="T808" s="275"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9" t="s">
        <v>1370</v>
      </c>
      <c r="B809" s="273"/>
      <c r="C809" s="275">
        <v>1.9</v>
      </c>
      <c r="D809" s="273">
        <v>102127</v>
      </c>
      <c r="E809" s="273">
        <v>36697</v>
      </c>
      <c r="F809" s="273">
        <v>0</v>
      </c>
      <c r="G809" s="273">
        <v>80</v>
      </c>
      <c r="H809" s="273">
        <v>0</v>
      </c>
      <c r="I809" s="273">
        <v>0</v>
      </c>
      <c r="J809" s="273">
        <v>0</v>
      </c>
      <c r="K809" s="273">
        <v>0</v>
      </c>
      <c r="L809" s="273">
        <v>0</v>
      </c>
      <c r="M809" s="273">
        <v>0</v>
      </c>
      <c r="N809" s="273"/>
      <c r="O809" s="273"/>
      <c r="P809" s="273">
        <v>0</v>
      </c>
      <c r="Q809" s="273">
        <v>0</v>
      </c>
      <c r="R809" s="273">
        <v>0</v>
      </c>
      <c r="S809" s="273">
        <v>0</v>
      </c>
      <c r="T809" s="275"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9" t="s">
        <v>1371</v>
      </c>
      <c r="B810" s="273"/>
      <c r="C810" s="275">
        <v>5.46</v>
      </c>
      <c r="D810" s="273">
        <v>658864</v>
      </c>
      <c r="E810" s="273">
        <v>151273</v>
      </c>
      <c r="F810" s="273">
        <v>0</v>
      </c>
      <c r="G810" s="273">
        <v>0</v>
      </c>
      <c r="H810" s="273">
        <v>31</v>
      </c>
      <c r="I810" s="273">
        <v>0</v>
      </c>
      <c r="J810" s="273">
        <v>0</v>
      </c>
      <c r="K810" s="273">
        <v>0</v>
      </c>
      <c r="L810" s="273">
        <v>229</v>
      </c>
      <c r="M810" s="273">
        <v>0</v>
      </c>
      <c r="N810" s="273"/>
      <c r="O810" s="273"/>
      <c r="P810" s="273">
        <v>0</v>
      </c>
      <c r="Q810" s="273">
        <v>0</v>
      </c>
      <c r="R810" s="273">
        <v>0</v>
      </c>
      <c r="S810" s="273">
        <v>0</v>
      </c>
      <c r="T810" s="275"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9" t="s">
        <v>1372</v>
      </c>
      <c r="B811" s="273"/>
      <c r="C811" s="275">
        <v>0</v>
      </c>
      <c r="D811" s="273">
        <v>0</v>
      </c>
      <c r="E811" s="273">
        <v>0</v>
      </c>
      <c r="F811" s="273">
        <v>0</v>
      </c>
      <c r="G811" s="273">
        <v>0</v>
      </c>
      <c r="H811" s="273">
        <v>0</v>
      </c>
      <c r="I811" s="273">
        <v>0</v>
      </c>
      <c r="J811" s="273">
        <v>0</v>
      </c>
      <c r="K811" s="273">
        <v>0</v>
      </c>
      <c r="L811" s="273">
        <v>0</v>
      </c>
      <c r="M811" s="273">
        <v>0</v>
      </c>
      <c r="N811" s="273"/>
      <c r="O811" s="273"/>
      <c r="P811" s="273">
        <v>0</v>
      </c>
      <c r="Q811" s="273">
        <v>0</v>
      </c>
      <c r="R811" s="273">
        <v>0</v>
      </c>
      <c r="S811" s="273">
        <v>0</v>
      </c>
      <c r="T811" s="275"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9" t="s">
        <v>1373</v>
      </c>
      <c r="B812" s="273"/>
      <c r="C812" s="275">
        <v>0.09</v>
      </c>
      <c r="D812" s="273">
        <v>1093915</v>
      </c>
      <c r="E812" s="273">
        <v>2283</v>
      </c>
      <c r="F812" s="273">
        <v>4123928</v>
      </c>
      <c r="G812" s="273">
        <v>-229230</v>
      </c>
      <c r="H812" s="273">
        <v>0</v>
      </c>
      <c r="I812" s="273">
        <v>29269739</v>
      </c>
      <c r="J812" s="273">
        <v>1046974</v>
      </c>
      <c r="K812" s="273">
        <v>435794</v>
      </c>
      <c r="L812" s="273">
        <v>50416</v>
      </c>
      <c r="M812" s="273">
        <v>3131</v>
      </c>
      <c r="N812" s="273"/>
      <c r="O812" s="273"/>
      <c r="P812" s="273">
        <v>0</v>
      </c>
      <c r="Q812" s="273">
        <v>0</v>
      </c>
      <c r="R812" s="273">
        <v>0</v>
      </c>
      <c r="S812" s="273">
        <v>0</v>
      </c>
      <c r="T812" s="275"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9" t="s">
        <v>1374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v>11992065</v>
      </c>
      <c r="V813" s="274">
        <v>5825865</v>
      </c>
      <c r="W813" s="273">
        <v>0</v>
      </c>
      <c r="X813" s="273"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v>1192.3700000000001</v>
      </c>
      <c r="D815" s="274">
        <v>118552057</v>
      </c>
      <c r="E815" s="274">
        <v>26972205</v>
      </c>
      <c r="F815" s="274">
        <v>13493248</v>
      </c>
      <c r="G815" s="274">
        <v>34585887</v>
      </c>
      <c r="H815" s="274">
        <v>1433797</v>
      </c>
      <c r="I815" s="274">
        <v>65160330</v>
      </c>
      <c r="J815" s="274">
        <v>13605583</v>
      </c>
      <c r="K815" s="274">
        <v>7426340</v>
      </c>
      <c r="L815" s="274">
        <v>15088175</v>
      </c>
      <c r="M815" s="274">
        <v>12107258</v>
      </c>
      <c r="N815" s="274">
        <v>1411694050</v>
      </c>
      <c r="O815" s="274">
        <v>551004882</v>
      </c>
      <c r="P815" s="274">
        <v>259285</v>
      </c>
      <c r="Q815" s="274">
        <v>112544</v>
      </c>
      <c r="R815" s="274">
        <v>71685</v>
      </c>
      <c r="S815" s="274">
        <v>1034185</v>
      </c>
      <c r="T815" s="278">
        <v>338.47</v>
      </c>
      <c r="U815" s="274">
        <v>11992065</v>
      </c>
      <c r="V815" s="274">
        <v>5825865</v>
      </c>
      <c r="W815" s="274">
        <v>0</v>
      </c>
      <c r="X815" s="274">
        <v>0</v>
      </c>
      <c r="Y815" s="274">
        <v>76645520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v>1192.3700000000001</v>
      </c>
      <c r="D816" s="274">
        <v>118552060.45999998</v>
      </c>
      <c r="E816" s="274">
        <v>26972205</v>
      </c>
      <c r="F816" s="274">
        <v>13493247.789999999</v>
      </c>
      <c r="G816" s="274">
        <v>34585887.219999999</v>
      </c>
      <c r="H816" s="277">
        <v>1433798.6199999999</v>
      </c>
      <c r="I816" s="277">
        <v>65160328.659999996</v>
      </c>
      <c r="J816" s="277">
        <v>13605583</v>
      </c>
      <c r="K816" s="277">
        <v>7426338.4700000007</v>
      </c>
      <c r="L816" s="277">
        <v>15088173.600000001</v>
      </c>
      <c r="M816" s="277">
        <v>12107257.299999999</v>
      </c>
      <c r="N816" s="274">
        <v>1411694050.7800004</v>
      </c>
      <c r="O816" s="274">
        <v>551004880.28000021</v>
      </c>
      <c r="P816" s="274">
        <v>259284.66999999998</v>
      </c>
      <c r="Q816" s="274">
        <v>112544</v>
      </c>
      <c r="R816" s="274">
        <v>71685.97</v>
      </c>
      <c r="S816" s="274">
        <v>1034185.2000000001</v>
      </c>
      <c r="T816" s="278">
        <v>338.47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v>76645520.290000021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9" t="s">
        <v>1007</v>
      </c>
      <c r="D817" s="180">
        <v>118552060.45999999</v>
      </c>
      <c r="E817" s="180">
        <v>26972204.379999999</v>
      </c>
      <c r="F817" s="180">
        <v>13493247.789999999</v>
      </c>
      <c r="G817" s="237">
        <v>34585887.219999999</v>
      </c>
      <c r="H817" s="237">
        <v>1434237.32</v>
      </c>
      <c r="I817" s="237">
        <v>65160328.68</v>
      </c>
      <c r="J817" s="237">
        <v>13605590.4</v>
      </c>
      <c r="K817" s="237">
        <v>7426338.4699999997</v>
      </c>
      <c r="L817" s="237">
        <v>15088173.6</v>
      </c>
      <c r="M817" s="237">
        <v>12107256.800000001</v>
      </c>
      <c r="N817" s="180">
        <v>1411694050.78</v>
      </c>
      <c r="O817" s="180">
        <v>551004880.27999997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workbookViewId="0"/>
  </sheetViews>
  <sheetFormatPr defaultRowHeight="13.3" x14ac:dyDescent="0.25"/>
  <sheetData>
    <row r="1" spans="1:6" x14ac:dyDescent="0.25">
      <c r="A1" t="s">
        <v>1267</v>
      </c>
    </row>
    <row r="2" spans="1:6" x14ac:dyDescent="0.25">
      <c r="A2" t="s">
        <v>1269</v>
      </c>
      <c r="B2" t="s">
        <v>1277</v>
      </c>
      <c r="D2" t="s">
        <v>1268</v>
      </c>
    </row>
    <row r="3" spans="1:6" x14ac:dyDescent="0.25">
      <c r="A3" t="s">
        <v>1270</v>
      </c>
      <c r="B3" t="s">
        <v>1278</v>
      </c>
      <c r="C3" t="s">
        <v>1271</v>
      </c>
      <c r="D3">
        <v>1</v>
      </c>
    </row>
    <row r="4" spans="1:6" x14ac:dyDescent="0.25">
      <c r="A4" t="s">
        <v>1272</v>
      </c>
      <c r="B4" t="s">
        <v>1273</v>
      </c>
      <c r="C4" t="s">
        <v>1274</v>
      </c>
      <c r="D4" t="s">
        <v>1275</v>
      </c>
      <c r="E4" t="s">
        <v>1273</v>
      </c>
      <c r="F4" t="s">
        <v>1276</v>
      </c>
    </row>
    <row r="6" spans="1:6" x14ac:dyDescent="0.25">
      <c r="B6" s="286" t="s">
        <v>1279</v>
      </c>
      <c r="E6" s="286" t="s">
        <v>1279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J40" sqref="J40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1" t="s">
        <v>1261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1258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1259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1260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St. Francis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H-201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34515 9th Ave S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34515 9th Ave S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Federal Way, WA  98003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H10" sqref="H1:H1048576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H-201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St. Francis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David Nosacka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Uli Chi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253-944-8100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253-428-8313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45">
      <c r="A23" s="130"/>
      <c r="B23" s="49" t="s">
        <v>1039</v>
      </c>
      <c r="C23" s="38"/>
      <c r="D23" s="38"/>
      <c r="E23" s="38"/>
      <c r="F23" s="13">
        <f>data!C111</f>
        <v>7422</v>
      </c>
      <c r="G23" s="21">
        <f>data!D111</f>
        <v>33334</v>
      </c>
      <c r="H23" s="292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1001</v>
      </c>
      <c r="G26" s="13">
        <f>data!D114</f>
        <v>1447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14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16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72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6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16</v>
      </c>
      <c r="E34" s="49" t="s">
        <v>291</v>
      </c>
      <c r="F34" s="24"/>
      <c r="G34" s="21">
        <f>data!E127</f>
        <v>124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124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18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E1" zoomScale="75" workbookViewId="0">
      <selection activeCell="H1" sqref="H1:Q1048576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St. Francis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3156</v>
      </c>
      <c r="C7" s="48">
        <f>data!B139</f>
        <v>18183</v>
      </c>
      <c r="D7" s="48">
        <f>data!B140</f>
        <v>0</v>
      </c>
      <c r="E7" s="48">
        <f>data!B141</f>
        <v>305515567.17000002</v>
      </c>
      <c r="F7" s="48">
        <f>data!B142</f>
        <v>343375097.97000003</v>
      </c>
      <c r="G7" s="48">
        <f>data!B141+data!B142</f>
        <v>648890665.1400001</v>
      </c>
    </row>
    <row r="8" spans="1:13" ht="20.149999999999999" customHeight="1" x14ac:dyDescent="0.35">
      <c r="A8" s="23" t="s">
        <v>297</v>
      </c>
      <c r="B8" s="48">
        <f>data!C138</f>
        <v>2041</v>
      </c>
      <c r="C8" s="48">
        <f>data!C139</f>
        <v>7597</v>
      </c>
      <c r="D8" s="48">
        <f>data!C140</f>
        <v>0</v>
      </c>
      <c r="E8" s="48">
        <f>data!C141</f>
        <v>143374467.83000001</v>
      </c>
      <c r="F8" s="48">
        <f>data!C142</f>
        <v>207560955.14999998</v>
      </c>
      <c r="G8" s="48">
        <f>data!C141+data!C142</f>
        <v>350935422.98000002</v>
      </c>
    </row>
    <row r="9" spans="1:13" ht="20.149999999999999" customHeight="1" x14ac:dyDescent="0.35">
      <c r="A9" s="23" t="s">
        <v>1058</v>
      </c>
      <c r="B9" s="48">
        <f>data!D138</f>
        <v>2225</v>
      </c>
      <c r="C9" s="48">
        <f>data!D139</f>
        <v>7554</v>
      </c>
      <c r="D9" s="48">
        <f>data!D140</f>
        <v>0</v>
      </c>
      <c r="E9" s="48">
        <f>data!D141</f>
        <v>194448648.57999998</v>
      </c>
      <c r="F9" s="48">
        <f>data!D142</f>
        <v>394881090.07000005</v>
      </c>
      <c r="G9" s="48">
        <f>data!D141+data!D142</f>
        <v>589329738.6500001</v>
      </c>
    </row>
    <row r="10" spans="1:13" ht="20.149999999999999" customHeight="1" x14ac:dyDescent="0.4">
      <c r="A10" s="111" t="s">
        <v>203</v>
      </c>
      <c r="B10" s="48">
        <f>data!E138</f>
        <v>7422</v>
      </c>
      <c r="C10" s="48">
        <f>data!E139</f>
        <v>33334</v>
      </c>
      <c r="D10" s="48">
        <f>data!E140</f>
        <v>0</v>
      </c>
      <c r="E10" s="48">
        <f>data!E141</f>
        <v>643338683.57999992</v>
      </c>
      <c r="F10" s="48">
        <f>data!E142</f>
        <v>945817143.19000006</v>
      </c>
      <c r="G10" s="48">
        <f>data!E141+data!E142</f>
        <v>1589155826.77</v>
      </c>
      <c r="H10" s="297"/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/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St. Francis Hospital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7800070.2000000002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637955.66156975785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551579.47483817081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13439951.914198298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222101.53774887341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5465279.8530925894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45">
      <c r="A13" s="40">
        <v>9</v>
      </c>
      <c r="B13" s="49" t="s">
        <v>313</v>
      </c>
      <c r="C13" s="295">
        <f>data!C172</f>
        <v>1500540.5185523108</v>
      </c>
      <c r="D13" s="296"/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29617479.16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5" ht="20.149999999999999" customHeight="1" x14ac:dyDescent="0.35">
      <c r="A17" s="99">
        <v>11</v>
      </c>
      <c r="B17" s="100" t="s">
        <v>314</v>
      </c>
      <c r="C17" s="101"/>
    </row>
    <row r="18" spans="1:5" ht="20.149999999999999" customHeight="1" x14ac:dyDescent="0.35">
      <c r="A18" s="13">
        <v>12</v>
      </c>
      <c r="B18" s="49" t="s">
        <v>1067</v>
      </c>
      <c r="C18" s="13">
        <f>data!C175</f>
        <v>6910812.6900000004</v>
      </c>
    </row>
    <row r="19" spans="1:5" ht="20.149999999999999" customHeight="1" x14ac:dyDescent="0.35">
      <c r="A19" s="13">
        <v>13</v>
      </c>
      <c r="B19" s="49" t="s">
        <v>1068</v>
      </c>
      <c r="C19" s="13">
        <f>data!C176</f>
        <v>1305221.1399999997</v>
      </c>
    </row>
    <row r="20" spans="1:5" ht="20.149999999999999" customHeight="1" x14ac:dyDescent="0.35">
      <c r="A20" s="13">
        <v>14</v>
      </c>
      <c r="B20" s="49" t="s">
        <v>1069</v>
      </c>
      <c r="C20" s="13">
        <f>data!D177</f>
        <v>8216033.8300000001</v>
      </c>
    </row>
    <row r="21" spans="1:5" ht="20.149999999999999" customHeight="1" x14ac:dyDescent="0.35">
      <c r="A21" s="57"/>
      <c r="B21" s="45"/>
      <c r="C21" s="98"/>
    </row>
    <row r="22" spans="1:5" ht="20.149999999999999" customHeight="1" x14ac:dyDescent="0.35">
      <c r="A22" s="73"/>
      <c r="B22" s="8"/>
      <c r="C22" s="44"/>
    </row>
    <row r="23" spans="1:5" ht="20.149999999999999" customHeight="1" x14ac:dyDescent="0.35">
      <c r="A23" s="102">
        <v>15</v>
      </c>
      <c r="B23" s="103" t="s">
        <v>317</v>
      </c>
      <c r="C23" s="95"/>
    </row>
    <row r="24" spans="1:5" ht="20.149999999999999" customHeight="1" x14ac:dyDescent="0.35">
      <c r="A24" s="13">
        <v>16</v>
      </c>
      <c r="B24" s="37" t="s">
        <v>1070</v>
      </c>
      <c r="C24" s="104"/>
    </row>
    <row r="25" spans="1:5" ht="20.149999999999999" customHeight="1" x14ac:dyDescent="0.35">
      <c r="A25" s="13">
        <v>17</v>
      </c>
      <c r="B25" s="49" t="s">
        <v>1071</v>
      </c>
      <c r="C25" s="13">
        <f>data!C179</f>
        <v>2611551.42</v>
      </c>
    </row>
    <row r="26" spans="1:5" ht="20.149999999999999" customHeight="1" x14ac:dyDescent="0.35">
      <c r="A26" s="13">
        <v>18</v>
      </c>
      <c r="B26" s="49" t="s">
        <v>319</v>
      </c>
      <c r="C26" s="13">
        <f>data!C180</f>
        <v>255765.89000000013</v>
      </c>
    </row>
    <row r="27" spans="1:5" ht="20.149999999999999" customHeight="1" x14ac:dyDescent="0.35">
      <c r="A27" s="13">
        <v>19</v>
      </c>
      <c r="B27" s="49" t="s">
        <v>1072</v>
      </c>
      <c r="C27" s="13">
        <f>data!D181</f>
        <v>2867317.31</v>
      </c>
    </row>
    <row r="28" spans="1:5" ht="20.149999999999999" customHeight="1" x14ac:dyDescent="0.35">
      <c r="A28" s="57"/>
      <c r="B28" s="45"/>
      <c r="C28" s="98"/>
    </row>
    <row r="29" spans="1:5" ht="20.149999999999999" customHeight="1" x14ac:dyDescent="0.35">
      <c r="A29" s="73"/>
      <c r="B29" s="30"/>
      <c r="C29" s="20"/>
    </row>
    <row r="30" spans="1:5" ht="20.149999999999999" customHeight="1" x14ac:dyDescent="0.35">
      <c r="A30" s="102">
        <v>20</v>
      </c>
      <c r="B30" s="43" t="s">
        <v>1073</v>
      </c>
      <c r="C30" s="34"/>
    </row>
    <row r="31" spans="1:5" ht="20.149999999999999" customHeight="1" x14ac:dyDescent="0.45">
      <c r="A31" s="13">
        <v>21</v>
      </c>
      <c r="B31" s="49" t="s">
        <v>321</v>
      </c>
      <c r="C31" s="295">
        <f>data!C183</f>
        <v>106991.68000000017</v>
      </c>
      <c r="E31" s="296"/>
    </row>
    <row r="32" spans="1:5" ht="20.149999999999999" customHeight="1" x14ac:dyDescent="0.35">
      <c r="A32" s="13">
        <v>22</v>
      </c>
      <c r="B32" s="49" t="s">
        <v>1074</v>
      </c>
      <c r="C32" s="13">
        <f>data!C184</f>
        <v>8915893.4299999997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9022885.1099999994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49491.73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49491.73</v>
      </c>
    </row>
    <row r="41" spans="1:3" x14ac:dyDescent="0.35">
      <c r="A41" s="3"/>
      <c r="B41" s="3"/>
      <c r="C41" s="3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/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St. Francis Hospital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7206096.9900000002</v>
      </c>
      <c r="D7" s="21">
        <f>data!C195</f>
        <v>0</v>
      </c>
      <c r="E7" s="21">
        <f>data!D195</f>
        <v>0</v>
      </c>
      <c r="F7" s="21">
        <f>data!E195</f>
        <v>7206096.9900000002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2932921.47</v>
      </c>
      <c r="D8" s="21">
        <f>data!C196</f>
        <v>6259.19</v>
      </c>
      <c r="E8" s="21">
        <f>data!D196</f>
        <v>0</v>
      </c>
      <c r="F8" s="21">
        <f>data!E196</f>
        <v>2939180.66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55434843.789999999</v>
      </c>
      <c r="D9" s="21">
        <f>data!C197</f>
        <v>0</v>
      </c>
      <c r="E9" s="21">
        <f>data!D197</f>
        <v>0</v>
      </c>
      <c r="F9" s="21">
        <f>data!E197</f>
        <v>55434843.789999999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9047592.9542207085</v>
      </c>
      <c r="D10" s="21">
        <f>data!C198</f>
        <v>83466.869043403567</v>
      </c>
      <c r="E10" s="21">
        <f>data!D198</f>
        <v>0</v>
      </c>
      <c r="F10" s="21">
        <f>data!E198</f>
        <v>9131059.8232641127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22650662.255431592</v>
      </c>
      <c r="D11" s="21">
        <f>data!C199</f>
        <v>328196.10187797184</v>
      </c>
      <c r="E11" s="21">
        <f>data!D199</f>
        <v>545.55497795311555</v>
      </c>
      <c r="F11" s="21">
        <f>data!E199</f>
        <v>22978312.802331612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116791105.58542775</v>
      </c>
      <c r="D12" s="21">
        <f>data!C200</f>
        <v>6450517.1213029437</v>
      </c>
      <c r="E12" s="21">
        <f>data!D200</f>
        <v>4973946.2947877226</v>
      </c>
      <c r="F12" s="21">
        <f>data!E200</f>
        <v>118267676.41194297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16194763.048286889</v>
      </c>
      <c r="D14" s="21">
        <f>data!C202</f>
        <v>1384040.2912471273</v>
      </c>
      <c r="E14" s="21">
        <f>data!D202</f>
        <v>41277.642050307739</v>
      </c>
      <c r="F14" s="21">
        <f>data!E202</f>
        <v>17537525.697483707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1165753.9462277386</v>
      </c>
      <c r="D15" s="21">
        <f>data!C203</f>
        <v>549209.69755219389</v>
      </c>
      <c r="E15" s="21">
        <f>data!D203</f>
        <v>0</v>
      </c>
      <c r="F15" s="21">
        <f>data!E203</f>
        <v>1714963.6437799325</v>
      </c>
      <c r="M15" s="266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231423740.03959468</v>
      </c>
      <c r="D16" s="21">
        <f>data!C204</f>
        <v>8801689.2710236404</v>
      </c>
      <c r="E16" s="21">
        <f>data!D204</f>
        <v>5015769.4918159842</v>
      </c>
      <c r="F16" s="21">
        <f>data!E204</f>
        <v>235209659.81880236</v>
      </c>
      <c r="H16" s="301"/>
      <c r="I16" s="301"/>
      <c r="J16" s="301"/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2264399.0499999998</v>
      </c>
      <c r="D24" s="21">
        <f>data!C209</f>
        <v>110469.53</v>
      </c>
      <c r="E24" s="21">
        <f>data!D209</f>
        <v>0</v>
      </c>
      <c r="F24" s="21">
        <f>data!E209</f>
        <v>2374868.5799999996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21470604.039999999</v>
      </c>
      <c r="D25" s="21">
        <f>data!C210</f>
        <v>1661184.8</v>
      </c>
      <c r="E25" s="21">
        <f>data!D210</f>
        <v>0</v>
      </c>
      <c r="F25" s="21">
        <f>data!E210</f>
        <v>23131788.84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2502094.8152810745</v>
      </c>
      <c r="D26" s="21">
        <f>data!C211</f>
        <v>797908.07125005219</v>
      </c>
      <c r="E26" s="21">
        <f>data!D211</f>
        <v>-6724.4447189252387</v>
      </c>
      <c r="F26" s="21">
        <f>data!E211</f>
        <v>3306727.331250052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17002333.574307986</v>
      </c>
      <c r="D27" s="21">
        <f>data!C212</f>
        <v>645276.25394300988</v>
      </c>
      <c r="E27" s="21">
        <f>data!D212</f>
        <v>-12384.643306116734</v>
      </c>
      <c r="F27" s="21">
        <f>data!E212</f>
        <v>17659994.471557114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92388566.172698781</v>
      </c>
      <c r="D28" s="21">
        <f>data!C213</f>
        <v>11246476.035465885</v>
      </c>
      <c r="E28" s="21">
        <f>data!D213</f>
        <v>7603763.3189298175</v>
      </c>
      <c r="F28" s="21">
        <f>data!E213</f>
        <v>96031278.889234841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10482426.003600985</v>
      </c>
      <c r="D30" s="21">
        <f>data!C215</f>
        <v>1457979.6493410524</v>
      </c>
      <c r="E30" s="21">
        <f>data!D215</f>
        <v>-329101.00927123381</v>
      </c>
      <c r="F30" s="21">
        <f>data!E215</f>
        <v>12269506.662213271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146110423.65588883</v>
      </c>
      <c r="D32" s="21">
        <f>data!C217</f>
        <v>15919294.34</v>
      </c>
      <c r="E32" s="21">
        <f>data!D217</f>
        <v>7255553.2216335423</v>
      </c>
      <c r="F32" s="21">
        <f>data!E217</f>
        <v>154774164.77425528</v>
      </c>
    </row>
  </sheetData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1" sqref="E1:K1048576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St. Francis Hospital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45">
      <c r="A5" s="102">
        <v>1</v>
      </c>
      <c r="B5" s="55"/>
      <c r="C5" s="22" t="s">
        <v>1254</v>
      </c>
      <c r="D5" s="14">
        <f>data!D221</f>
        <v>14736701.82</v>
      </c>
      <c r="E5" s="292"/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45">
      <c r="A7" s="13">
        <v>3</v>
      </c>
      <c r="B7" s="55">
        <v>5810</v>
      </c>
      <c r="C7" s="14" t="s">
        <v>296</v>
      </c>
      <c r="D7" s="293">
        <f>data!C223</f>
        <v>548206703.13999999</v>
      </c>
      <c r="E7" s="292"/>
      <c r="F7" s="301"/>
    </row>
    <row r="8" spans="1:13" ht="20.149999999999999" customHeight="1" x14ac:dyDescent="0.45">
      <c r="A8" s="13">
        <v>4</v>
      </c>
      <c r="B8" s="55">
        <v>5820</v>
      </c>
      <c r="C8" s="14" t="s">
        <v>297</v>
      </c>
      <c r="D8" s="14">
        <f>data!C224</f>
        <v>305006088.21999997</v>
      </c>
      <c r="E8" s="292"/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45">
      <c r="A10" s="13">
        <v>6</v>
      </c>
      <c r="B10" s="55">
        <v>5840</v>
      </c>
      <c r="C10" s="14" t="s">
        <v>347</v>
      </c>
      <c r="D10" s="14">
        <f>data!C226</f>
        <v>52437650.549999997</v>
      </c>
      <c r="E10" s="292"/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286613590.03999996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23125451.880000003</v>
      </c>
    </row>
    <row r="13" spans="1:13" ht="20.149999999999999" customHeight="1" x14ac:dyDescent="0.4">
      <c r="A13" s="23">
        <v>9</v>
      </c>
      <c r="B13" s="24"/>
      <c r="C13" s="14" t="s">
        <v>1094</v>
      </c>
      <c r="D13" s="293">
        <f>data!D229</f>
        <v>1215389483.8299999</v>
      </c>
      <c r="E13" s="294"/>
      <c r="F13" s="294"/>
      <c r="G13" s="294"/>
      <c r="H13" s="294"/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45">
      <c r="A16" s="81">
        <v>12</v>
      </c>
      <c r="B16" s="56"/>
      <c r="C16" s="49" t="s">
        <v>1095</v>
      </c>
      <c r="D16" s="140">
        <f>+data!C231</f>
        <v>7779</v>
      </c>
      <c r="E16" s="292"/>
      <c r="M16" s="266"/>
    </row>
    <row r="17" spans="1:5" ht="20.149999999999999" customHeight="1" x14ac:dyDescent="0.35">
      <c r="A17" s="23">
        <v>13</v>
      </c>
      <c r="B17" s="58"/>
      <c r="C17" s="45"/>
      <c r="D17" s="83"/>
    </row>
    <row r="18" spans="1:5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5977589.9299999997</v>
      </c>
    </row>
    <row r="19" spans="1:5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15734219.770000001</v>
      </c>
    </row>
    <row r="20" spans="1:5" ht="20.149999999999999" customHeight="1" x14ac:dyDescent="0.35">
      <c r="A20" s="23">
        <v>16</v>
      </c>
      <c r="B20" s="24"/>
      <c r="C20" s="24"/>
      <c r="D20" s="56"/>
    </row>
    <row r="21" spans="1:5" ht="20.149999999999999" customHeight="1" x14ac:dyDescent="0.35">
      <c r="A21" s="23">
        <v>17</v>
      </c>
      <c r="B21" s="56"/>
      <c r="C21" s="56"/>
      <c r="D21" s="56"/>
    </row>
    <row r="22" spans="1:5" ht="20.149999999999999" customHeight="1" x14ac:dyDescent="0.35">
      <c r="A22" s="81">
        <v>18</v>
      </c>
      <c r="B22" s="56"/>
      <c r="C22" s="15" t="s">
        <v>1097</v>
      </c>
      <c r="D22" s="14">
        <f>data!D236</f>
        <v>21711809.700000003</v>
      </c>
    </row>
    <row r="23" spans="1:5" ht="20.149999999999999" customHeight="1" x14ac:dyDescent="0.35">
      <c r="A23" s="62">
        <v>19</v>
      </c>
      <c r="B23" s="58"/>
      <c r="C23" s="58"/>
      <c r="D23" s="25"/>
    </row>
    <row r="24" spans="1:5" ht="20.149999999999999" customHeight="1" x14ac:dyDescent="0.45">
      <c r="A24" s="272">
        <v>20</v>
      </c>
      <c r="B24" s="55">
        <v>5970</v>
      </c>
      <c r="C24" s="14" t="s">
        <v>357</v>
      </c>
      <c r="D24" s="14">
        <f>data!C238</f>
        <v>17926454.48</v>
      </c>
      <c r="E24" s="292"/>
    </row>
    <row r="25" spans="1:5" ht="20.149999999999999" customHeight="1" x14ac:dyDescent="0.35">
      <c r="A25" s="62">
        <v>21</v>
      </c>
      <c r="B25" s="30"/>
      <c r="C25" s="30"/>
      <c r="D25" s="25"/>
    </row>
    <row r="26" spans="1:5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5" ht="20.149999999999999" customHeight="1" x14ac:dyDescent="0.35">
      <c r="A27" s="64">
        <v>23</v>
      </c>
      <c r="B27" s="63" t="s">
        <v>1099</v>
      </c>
      <c r="C27" s="56"/>
      <c r="D27" s="14">
        <f>data!D242</f>
        <v>1269764449.8299999</v>
      </c>
    </row>
    <row r="28" spans="1:5" ht="20.149999999999999" customHeight="1" x14ac:dyDescent="0.35">
      <c r="A28" s="126">
        <v>24</v>
      </c>
      <c r="B28" s="65" t="s">
        <v>1100</v>
      </c>
      <c r="C28" s="50"/>
      <c r="D28" s="54"/>
    </row>
    <row r="29" spans="1:5" ht="20.149999999999999" customHeight="1" x14ac:dyDescent="0.35">
      <c r="A29" s="66"/>
      <c r="B29" s="67"/>
      <c r="C29" s="67"/>
      <c r="D29" s="56"/>
    </row>
    <row r="30" spans="1:5" ht="20.149999999999999" customHeight="1" x14ac:dyDescent="0.35">
      <c r="A30" s="68"/>
      <c r="B30" s="38"/>
      <c r="C30" s="38"/>
      <c r="D30" s="56"/>
    </row>
    <row r="31" spans="1:5" ht="20.149999999999999" customHeight="1" x14ac:dyDescent="0.35">
      <c r="A31" s="68"/>
      <c r="B31" s="38"/>
      <c r="C31" s="38"/>
      <c r="D31" s="56"/>
    </row>
    <row r="32" spans="1:5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28" zoomScale="75" workbookViewId="0">
      <selection activeCell="D28" sqref="D1:H1048576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291" customWidth="1"/>
    <col min="5" max="51" width="5" style="7" customWidth="1"/>
    <col min="52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St. Francis Hospital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45">
      <c r="A6" s="13">
        <v>2</v>
      </c>
      <c r="B6" s="14" t="s">
        <v>362</v>
      </c>
      <c r="C6" s="21">
        <f>data!C250</f>
        <v>212279.67999999999</v>
      </c>
      <c r="D6" s="292"/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45">
      <c r="A8" s="13">
        <v>4</v>
      </c>
      <c r="B8" s="14" t="s">
        <v>364</v>
      </c>
      <c r="C8" s="21">
        <f>data!C252</f>
        <v>193168032.71000001</v>
      </c>
      <c r="D8" s="292"/>
    </row>
    <row r="9" spans="1:13" ht="20.149999999999999" customHeight="1" x14ac:dyDescent="0.45">
      <c r="A9" s="13">
        <v>5</v>
      </c>
      <c r="B9" s="14" t="s">
        <v>1104</v>
      </c>
      <c r="C9" s="21">
        <f>data!C253</f>
        <v>154781195.69999999</v>
      </c>
      <c r="D9" s="292"/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45">
      <c r="A11" s="13">
        <v>7</v>
      </c>
      <c r="B11" s="14" t="s">
        <v>1106</v>
      </c>
      <c r="C11" s="21">
        <f>data!C255</f>
        <v>2536256.34</v>
      </c>
      <c r="D11" s="292"/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45">
      <c r="A13" s="13">
        <v>9</v>
      </c>
      <c r="B13" s="14" t="s">
        <v>368</v>
      </c>
      <c r="C13" s="21">
        <f>data!C257</f>
        <v>9555426.3300000001</v>
      </c>
      <c r="D13" s="292"/>
    </row>
    <row r="14" spans="1:13" ht="20.149999999999999" customHeight="1" x14ac:dyDescent="0.45">
      <c r="A14" s="13">
        <v>10</v>
      </c>
      <c r="B14" s="14" t="s">
        <v>369</v>
      </c>
      <c r="C14" s="21">
        <f>data!C258</f>
        <v>681914.37</v>
      </c>
      <c r="D14" s="292"/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6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51372713.730000027</v>
      </c>
    </row>
    <row r="17" spans="1:4" ht="20.149999999999999" customHeight="1" x14ac:dyDescent="0.35">
      <c r="A17" s="13">
        <v>13</v>
      </c>
      <c r="B17" s="24"/>
      <c r="C17" s="24"/>
    </row>
    <row r="18" spans="1:4" ht="20.149999999999999" customHeight="1" x14ac:dyDescent="0.35">
      <c r="A18" s="13">
        <v>14</v>
      </c>
      <c r="B18" s="37" t="s">
        <v>1109</v>
      </c>
      <c r="C18" s="36"/>
    </row>
    <row r="19" spans="1:4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4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4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4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4" ht="20.149999999999999" customHeight="1" x14ac:dyDescent="0.35">
      <c r="A23" s="13">
        <v>19</v>
      </c>
      <c r="B23" s="38"/>
      <c r="C23" s="24"/>
    </row>
    <row r="24" spans="1:4" ht="20.149999999999999" customHeight="1" x14ac:dyDescent="0.35">
      <c r="A24" s="13">
        <v>20</v>
      </c>
      <c r="B24" s="37" t="s">
        <v>1111</v>
      </c>
      <c r="C24" s="36"/>
    </row>
    <row r="25" spans="1:4" ht="20.149999999999999" customHeight="1" x14ac:dyDescent="0.45">
      <c r="A25" s="13">
        <v>21</v>
      </c>
      <c r="B25" s="14" t="s">
        <v>332</v>
      </c>
      <c r="C25" s="21">
        <f>data!C267</f>
        <v>7206096.9900000002</v>
      </c>
      <c r="D25" s="292"/>
    </row>
    <row r="26" spans="1:4" ht="20.149999999999999" customHeight="1" x14ac:dyDescent="0.45">
      <c r="A26" s="13">
        <v>22</v>
      </c>
      <c r="B26" s="14" t="s">
        <v>333</v>
      </c>
      <c r="C26" s="21">
        <f>data!C268</f>
        <v>2939180.66</v>
      </c>
      <c r="D26" s="292"/>
    </row>
    <row r="27" spans="1:4" ht="20.149999999999999" customHeight="1" x14ac:dyDescent="0.45">
      <c r="A27" s="13">
        <v>23</v>
      </c>
      <c r="B27" s="14" t="s">
        <v>334</v>
      </c>
      <c r="C27" s="21">
        <f>data!C269</f>
        <v>55434843.789999999</v>
      </c>
      <c r="D27" s="292"/>
    </row>
    <row r="28" spans="1:4" ht="20.149999999999999" customHeight="1" x14ac:dyDescent="0.45">
      <c r="A28" s="13">
        <v>24</v>
      </c>
      <c r="B28" s="14" t="s">
        <v>1112</v>
      </c>
      <c r="C28" s="21">
        <f>data!C270</f>
        <v>9131059.8200000003</v>
      </c>
      <c r="D28" s="292"/>
    </row>
    <row r="29" spans="1:4" ht="20.149999999999999" customHeight="1" x14ac:dyDescent="0.45">
      <c r="A29" s="13">
        <v>25</v>
      </c>
      <c r="B29" s="14" t="s">
        <v>336</v>
      </c>
      <c r="C29" s="21">
        <f>data!C271</f>
        <v>22978312.800000001</v>
      </c>
      <c r="D29" s="292"/>
    </row>
    <row r="30" spans="1:4" ht="20.149999999999999" customHeight="1" x14ac:dyDescent="0.45">
      <c r="A30" s="13">
        <v>26</v>
      </c>
      <c r="B30" s="14" t="s">
        <v>378</v>
      </c>
      <c r="C30" s="21">
        <f>data!C272</f>
        <v>118267676.41000001</v>
      </c>
      <c r="D30" s="292"/>
    </row>
    <row r="31" spans="1:4" ht="20.149999999999999" customHeight="1" x14ac:dyDescent="0.45">
      <c r="A31" s="13">
        <v>27</v>
      </c>
      <c r="B31" s="14" t="s">
        <v>339</v>
      </c>
      <c r="C31" s="21">
        <f>data!C273</f>
        <v>17537525.699999999</v>
      </c>
      <c r="D31" s="292"/>
    </row>
    <row r="32" spans="1:4" ht="20.149999999999999" customHeight="1" x14ac:dyDescent="0.45">
      <c r="A32" s="13">
        <v>28</v>
      </c>
      <c r="B32" s="14" t="s">
        <v>340</v>
      </c>
      <c r="C32" s="21">
        <f>data!C274</f>
        <v>1714963.65</v>
      </c>
      <c r="D32" s="292"/>
    </row>
    <row r="33" spans="1:4" ht="20.149999999999999" customHeight="1" x14ac:dyDescent="0.35">
      <c r="A33" s="13">
        <v>29</v>
      </c>
      <c r="B33" s="14" t="s">
        <v>661</v>
      </c>
      <c r="C33" s="21">
        <f>data!D275</f>
        <v>235209659.81999999</v>
      </c>
    </row>
    <row r="34" spans="1:4" ht="20.149999999999999" customHeight="1" x14ac:dyDescent="0.45">
      <c r="A34" s="13">
        <v>30</v>
      </c>
      <c r="B34" s="14" t="s">
        <v>1113</v>
      </c>
      <c r="C34" s="21">
        <f>data!C276</f>
        <v>154774164.77000001</v>
      </c>
      <c r="D34" s="292"/>
    </row>
    <row r="35" spans="1:4" ht="20.149999999999999" customHeight="1" x14ac:dyDescent="0.35">
      <c r="A35" s="13">
        <v>31</v>
      </c>
      <c r="B35" s="14" t="s">
        <v>1114</v>
      </c>
      <c r="C35" s="21">
        <f>data!D277</f>
        <v>80435495.049999982</v>
      </c>
    </row>
    <row r="36" spans="1:4" ht="20.149999999999999" customHeight="1" x14ac:dyDescent="0.35">
      <c r="A36" s="13">
        <v>32</v>
      </c>
      <c r="B36" s="38"/>
      <c r="C36" s="24"/>
    </row>
    <row r="37" spans="1:4" ht="20.149999999999999" customHeight="1" x14ac:dyDescent="0.35">
      <c r="A37" s="23">
        <v>33</v>
      </c>
      <c r="B37" s="37" t="s">
        <v>1115</v>
      </c>
      <c r="C37" s="36"/>
    </row>
    <row r="38" spans="1:4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4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4" ht="20.149999999999999" customHeight="1" x14ac:dyDescent="0.45">
      <c r="A40" s="13">
        <v>36</v>
      </c>
      <c r="B40" s="14" t="s">
        <v>385</v>
      </c>
      <c r="C40" s="21">
        <f>data!C281</f>
        <v>20084670.220000003</v>
      </c>
      <c r="D40" s="292"/>
    </row>
    <row r="41" spans="1:4" ht="20.149999999999999" customHeight="1" x14ac:dyDescent="0.45">
      <c r="A41" s="13">
        <v>37</v>
      </c>
      <c r="B41" s="14" t="s">
        <v>373</v>
      </c>
      <c r="C41" s="21">
        <f>data!C282</f>
        <v>30245125</v>
      </c>
      <c r="D41" s="292"/>
    </row>
    <row r="42" spans="1:4" ht="20.149999999999999" customHeight="1" x14ac:dyDescent="0.35">
      <c r="A42" s="13">
        <v>38</v>
      </c>
      <c r="B42" s="14" t="s">
        <v>1118</v>
      </c>
      <c r="C42" s="21">
        <f>data!D283</f>
        <v>50329795.219999999</v>
      </c>
    </row>
    <row r="43" spans="1:4" ht="20.149999999999999" customHeight="1" x14ac:dyDescent="0.35">
      <c r="A43" s="13">
        <v>39</v>
      </c>
      <c r="B43" s="38"/>
      <c r="C43" s="24"/>
    </row>
    <row r="44" spans="1:4" ht="20.149999999999999" customHeight="1" x14ac:dyDescent="0.35">
      <c r="A44" s="23">
        <v>40</v>
      </c>
      <c r="B44" s="37" t="s">
        <v>1119</v>
      </c>
      <c r="C44" s="36"/>
    </row>
    <row r="45" spans="1:4" ht="20.149999999999999" customHeight="1" x14ac:dyDescent="0.45">
      <c r="A45" s="13">
        <v>41</v>
      </c>
      <c r="B45" s="14" t="s">
        <v>388</v>
      </c>
      <c r="C45" s="21">
        <f>data!C286</f>
        <v>10689338.949999999</v>
      </c>
      <c r="D45" s="292"/>
    </row>
    <row r="46" spans="1:4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4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4" ht="20.149999999999999" customHeight="1" x14ac:dyDescent="0.45">
      <c r="A48" s="13">
        <v>44</v>
      </c>
      <c r="B48" s="14" t="s">
        <v>391</v>
      </c>
      <c r="C48" s="21">
        <f>data!C289</f>
        <v>4004410.6100000003</v>
      </c>
      <c r="D48" s="292"/>
    </row>
    <row r="49" spans="1:4" ht="20.149999999999999" customHeight="1" x14ac:dyDescent="0.45">
      <c r="A49" s="13">
        <v>45</v>
      </c>
      <c r="B49" s="14" t="s">
        <v>1121</v>
      </c>
      <c r="C49" s="21">
        <f>data!D290</f>
        <v>14693749.559999999</v>
      </c>
      <c r="D49" s="292"/>
    </row>
    <row r="50" spans="1:4" ht="20.149999999999999" customHeight="1" x14ac:dyDescent="0.45">
      <c r="A50" s="40">
        <v>46</v>
      </c>
      <c r="B50" s="41" t="s">
        <v>1122</v>
      </c>
      <c r="C50" s="21">
        <f>data!D292</f>
        <v>196831753.56</v>
      </c>
      <c r="D50" s="292"/>
    </row>
    <row r="51" spans="1:4" ht="20.149999999999999" customHeight="1" x14ac:dyDescent="0.35"/>
    <row r="52" spans="1:4" ht="20.149999999999999" customHeight="1" x14ac:dyDescent="0.35"/>
    <row r="53" spans="1:4" ht="20.149999999999999" customHeight="1" x14ac:dyDescent="0.35">
      <c r="A53" s="4" t="s">
        <v>1123</v>
      </c>
      <c r="B53" s="5"/>
      <c r="C53" s="6"/>
    </row>
    <row r="54" spans="1:4" ht="20.149999999999999" customHeight="1" x14ac:dyDescent="0.35">
      <c r="A54" s="4"/>
      <c r="B54" s="5"/>
      <c r="C54" s="167" t="s">
        <v>1124</v>
      </c>
    </row>
    <row r="55" spans="1:4" ht="20.149999999999999" customHeight="1" x14ac:dyDescent="0.35">
      <c r="A55" s="29" t="str">
        <f>"HOSPITAL: "&amp;data!C84</f>
        <v>HOSPITAL: St. Francis Hospital</v>
      </c>
      <c r="B55" s="30"/>
      <c r="C55" s="31" t="str">
        <f>"FYE: "&amp;data!C82</f>
        <v>FYE: 06/30/2021</v>
      </c>
    </row>
    <row r="56" spans="1:4" ht="20.149999999999999" customHeight="1" x14ac:dyDescent="0.35">
      <c r="A56" s="42"/>
      <c r="B56" s="43" t="s">
        <v>1125</v>
      </c>
      <c r="C56" s="34"/>
    </row>
    <row r="57" spans="1:4" ht="20.149999999999999" customHeight="1" x14ac:dyDescent="0.35">
      <c r="A57" s="16">
        <v>1</v>
      </c>
      <c r="B57" s="4" t="s">
        <v>395</v>
      </c>
      <c r="C57" s="44"/>
    </row>
    <row r="58" spans="1:4" ht="20.149999999999999" customHeight="1" x14ac:dyDescent="0.35">
      <c r="A58" s="13">
        <v>2</v>
      </c>
      <c r="B58" s="14" t="s">
        <v>396</v>
      </c>
      <c r="C58" s="21">
        <f>data!C304</f>
        <v>207530.76</v>
      </c>
    </row>
    <row r="59" spans="1:4" ht="20.149999999999999" customHeight="1" x14ac:dyDescent="0.45">
      <c r="A59" s="13">
        <v>3</v>
      </c>
      <c r="B59" s="14" t="s">
        <v>1126</v>
      </c>
      <c r="C59" s="21">
        <f>data!C305</f>
        <v>2539391.79</v>
      </c>
      <c r="D59" s="292"/>
    </row>
    <row r="60" spans="1:4" ht="20.149999999999999" customHeight="1" x14ac:dyDescent="0.35">
      <c r="A60" s="13">
        <v>4</v>
      </c>
      <c r="B60" s="14" t="s">
        <v>1127</v>
      </c>
      <c r="C60" s="21">
        <f>data!C306</f>
        <v>14888743.24</v>
      </c>
    </row>
    <row r="61" spans="1:4" ht="20.149999999999999" customHeight="1" x14ac:dyDescent="0.35">
      <c r="A61" s="13">
        <v>5</v>
      </c>
      <c r="B61" s="14" t="s">
        <v>399</v>
      </c>
      <c r="C61" s="21">
        <f>data!C307</f>
        <v>-3290675.3500000015</v>
      </c>
    </row>
    <row r="62" spans="1:4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4" ht="20.149999999999999" customHeight="1" x14ac:dyDescent="0.35">
      <c r="A63" s="13">
        <v>7</v>
      </c>
      <c r="B63" s="14" t="s">
        <v>1129</v>
      </c>
      <c r="C63" s="21">
        <f>data!C309</f>
        <v>21075301.739999998</v>
      </c>
    </row>
    <row r="64" spans="1:4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1351979.0999999999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36772271.279999994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30434243.079999998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30434243.079999998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3308612.07</v>
      </c>
    </row>
    <row r="81" spans="1:4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4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4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4" ht="20.149999999999999" customHeight="1" x14ac:dyDescent="0.35">
      <c r="A84" s="13">
        <v>28</v>
      </c>
      <c r="B84" s="14" t="s">
        <v>661</v>
      </c>
      <c r="C84" s="21">
        <f>data!D328</f>
        <v>3308612.07</v>
      </c>
    </row>
    <row r="85" spans="1:4" ht="20.149999999999999" customHeight="1" x14ac:dyDescent="0.35">
      <c r="A85" s="13">
        <v>29</v>
      </c>
      <c r="B85" s="14" t="s">
        <v>1138</v>
      </c>
      <c r="C85" s="21">
        <f>data!D329</f>
        <v>1351979.0999999999</v>
      </c>
    </row>
    <row r="86" spans="1:4" ht="20.149999999999999" customHeight="1" x14ac:dyDescent="0.35">
      <c r="A86" s="13">
        <v>30</v>
      </c>
      <c r="B86" s="14" t="s">
        <v>1139</v>
      </c>
      <c r="C86" s="21">
        <f>data!D330</f>
        <v>1956632.97</v>
      </c>
    </row>
    <row r="87" spans="1:4" ht="20.149999999999999" customHeight="1" x14ac:dyDescent="0.35">
      <c r="A87" s="13">
        <v>31</v>
      </c>
      <c r="B87" s="38"/>
      <c r="C87" s="24"/>
    </row>
    <row r="88" spans="1:4" ht="20.149999999999999" customHeight="1" x14ac:dyDescent="0.45">
      <c r="A88" s="13">
        <v>32</v>
      </c>
      <c r="B88" s="89" t="s">
        <v>1140</v>
      </c>
      <c r="C88" s="21">
        <f>data!C332</f>
        <v>127668606.22000001</v>
      </c>
      <c r="D88" s="292"/>
    </row>
    <row r="89" spans="1:4" ht="20.149999999999999" customHeight="1" x14ac:dyDescent="0.35">
      <c r="A89" s="13">
        <v>33</v>
      </c>
      <c r="B89" s="24"/>
      <c r="C89" s="24"/>
    </row>
    <row r="90" spans="1:4" ht="20.149999999999999" customHeight="1" x14ac:dyDescent="0.35">
      <c r="A90" s="13">
        <v>34</v>
      </c>
      <c r="B90" s="37" t="s">
        <v>1141</v>
      </c>
      <c r="C90" s="36"/>
    </row>
    <row r="91" spans="1:4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4" ht="20.149999999999999" customHeight="1" x14ac:dyDescent="0.35">
      <c r="A92" s="13">
        <v>36</v>
      </c>
      <c r="B92" s="38"/>
      <c r="C92" s="24"/>
    </row>
    <row r="93" spans="1:4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4" ht="20.149999999999999" customHeight="1" x14ac:dyDescent="0.35">
      <c r="A94" s="13">
        <v>38</v>
      </c>
      <c r="B94" s="38"/>
      <c r="C94" s="24"/>
    </row>
    <row r="95" spans="1:4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4" ht="20.149999999999999" customHeight="1" x14ac:dyDescent="0.35">
      <c r="A96" s="13">
        <v>40</v>
      </c>
      <c r="B96" s="38"/>
      <c r="C96" s="24"/>
    </row>
    <row r="97" spans="1:4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4" ht="20.149999999999999" customHeight="1" x14ac:dyDescent="0.35">
      <c r="A98" s="13">
        <v>42</v>
      </c>
      <c r="B98" s="14" t="s">
        <v>1146</v>
      </c>
      <c r="C98" s="24"/>
    </row>
    <row r="99" spans="1:4" ht="20.149999999999999" customHeight="1" x14ac:dyDescent="0.35">
      <c r="A99" s="13">
        <v>43</v>
      </c>
      <c r="B99" s="38"/>
      <c r="C99" s="24"/>
    </row>
    <row r="100" spans="1:4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4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127668606.22000001</v>
      </c>
    </row>
    <row r="102" spans="1:4" ht="20.149999999999999" customHeight="1" x14ac:dyDescent="0.35">
      <c r="A102" s="13">
        <v>46</v>
      </c>
      <c r="B102" s="14" t="s">
        <v>1149</v>
      </c>
      <c r="C102" s="21">
        <f>data!D339</f>
        <v>196831753.55000001</v>
      </c>
    </row>
    <row r="103" spans="1:4" ht="20.149999999999999" customHeight="1" x14ac:dyDescent="0.35"/>
    <row r="104" spans="1:4" ht="20.149999999999999" customHeight="1" x14ac:dyDescent="0.35"/>
    <row r="105" spans="1:4" ht="20.149999999999999" customHeight="1" x14ac:dyDescent="0.35">
      <c r="A105" s="4" t="s">
        <v>1150</v>
      </c>
      <c r="B105" s="5"/>
      <c r="C105" s="6"/>
    </row>
    <row r="106" spans="1:4" ht="20.149999999999999" customHeight="1" x14ac:dyDescent="0.35">
      <c r="A106" s="45"/>
      <c r="B106" s="8"/>
      <c r="C106" s="167" t="s">
        <v>1151</v>
      </c>
    </row>
    <row r="107" spans="1:4" ht="20.149999999999999" customHeight="1" x14ac:dyDescent="0.35">
      <c r="A107" s="29" t="str">
        <f>"HOSPITAL: "&amp;data!C84</f>
        <v>HOSPITAL: St. Francis Hospital</v>
      </c>
      <c r="B107" s="30"/>
      <c r="C107" s="31" t="str">
        <f>" FYE: "&amp;data!C82</f>
        <v xml:space="preserve"> FYE: 06/30/2021</v>
      </c>
    </row>
    <row r="108" spans="1:4" ht="20.149999999999999" customHeight="1" x14ac:dyDescent="0.35">
      <c r="A108" s="32"/>
      <c r="B108" s="46"/>
      <c r="C108" s="47"/>
    </row>
    <row r="109" spans="1:4" ht="20.149999999999999" customHeight="1" x14ac:dyDescent="0.35">
      <c r="A109" s="13">
        <v>1</v>
      </c>
      <c r="B109" s="37" t="s">
        <v>1152</v>
      </c>
      <c r="C109" s="36"/>
    </row>
    <row r="110" spans="1:4" ht="20.149999999999999" customHeight="1" x14ac:dyDescent="0.45">
      <c r="A110" s="13">
        <v>2</v>
      </c>
      <c r="B110" s="14" t="s">
        <v>428</v>
      </c>
      <c r="C110" s="21">
        <f>data!C359</f>
        <v>643338683.58000004</v>
      </c>
      <c r="D110" s="292"/>
    </row>
    <row r="111" spans="1:4" ht="20.149999999999999" customHeight="1" x14ac:dyDescent="0.45">
      <c r="A111" s="13">
        <v>3</v>
      </c>
      <c r="B111" s="14" t="s">
        <v>429</v>
      </c>
      <c r="C111" s="21">
        <f>data!C360</f>
        <v>945817143.19000006</v>
      </c>
      <c r="D111" s="292"/>
    </row>
    <row r="112" spans="1:4" ht="20.149999999999999" customHeight="1" x14ac:dyDescent="0.45">
      <c r="A112" s="13">
        <v>4</v>
      </c>
      <c r="B112" s="14" t="s">
        <v>1153</v>
      </c>
      <c r="C112" s="21">
        <f>data!D361</f>
        <v>1589155826.77</v>
      </c>
      <c r="D112" s="292"/>
    </row>
    <row r="113" spans="1:4" ht="20.149999999999999" customHeight="1" x14ac:dyDescent="0.35">
      <c r="A113" s="13">
        <v>5</v>
      </c>
      <c r="B113" s="38"/>
      <c r="C113" s="24"/>
    </row>
    <row r="114" spans="1:4" ht="20.149999999999999" customHeight="1" x14ac:dyDescent="0.35">
      <c r="A114" s="13">
        <v>6</v>
      </c>
      <c r="B114" s="37" t="s">
        <v>1154</v>
      </c>
      <c r="C114" s="36"/>
    </row>
    <row r="115" spans="1:4" ht="20.149999999999999" customHeight="1" x14ac:dyDescent="0.45">
      <c r="A115" s="13">
        <v>7</v>
      </c>
      <c r="B115" s="271" t="s">
        <v>450</v>
      </c>
      <c r="C115" s="48">
        <f>data!C363</f>
        <v>14736701.82</v>
      </c>
      <c r="D115" s="292"/>
    </row>
    <row r="116" spans="1:4" ht="20.149999999999999" customHeight="1" x14ac:dyDescent="0.35">
      <c r="A116" s="13">
        <v>8</v>
      </c>
      <c r="B116" s="14" t="s">
        <v>432</v>
      </c>
      <c r="C116" s="48">
        <f>data!C364</f>
        <v>1215389483.8299999</v>
      </c>
    </row>
    <row r="117" spans="1:4" ht="20.149999999999999" customHeight="1" x14ac:dyDescent="0.45">
      <c r="A117" s="13">
        <v>9</v>
      </c>
      <c r="B117" s="14" t="s">
        <v>1155</v>
      </c>
      <c r="C117" s="48">
        <f>data!C365</f>
        <v>21711809.699999999</v>
      </c>
      <c r="D117" s="292"/>
    </row>
    <row r="118" spans="1:4" ht="20.149999999999999" customHeight="1" x14ac:dyDescent="0.45">
      <c r="A118" s="13">
        <v>10</v>
      </c>
      <c r="B118" s="14" t="s">
        <v>1156</v>
      </c>
      <c r="C118" s="48">
        <f>data!C366</f>
        <v>17926454.48</v>
      </c>
      <c r="D118" s="292"/>
    </row>
    <row r="119" spans="1:4" ht="20.149999999999999" customHeight="1" x14ac:dyDescent="0.45">
      <c r="A119" s="13">
        <v>11</v>
      </c>
      <c r="B119" s="14" t="s">
        <v>1099</v>
      </c>
      <c r="C119" s="48">
        <f>data!D367</f>
        <v>1269764449.8299999</v>
      </c>
      <c r="D119" s="292"/>
    </row>
    <row r="120" spans="1:4" ht="20.149999999999999" customHeight="1" x14ac:dyDescent="0.35">
      <c r="A120" s="13">
        <v>12</v>
      </c>
      <c r="B120" s="14" t="s">
        <v>1157</v>
      </c>
      <c r="C120" s="48">
        <f>data!D368</f>
        <v>319391376.94000006</v>
      </c>
    </row>
    <row r="121" spans="1:4" ht="20.149999999999999" customHeight="1" x14ac:dyDescent="0.35">
      <c r="A121" s="13">
        <v>13</v>
      </c>
      <c r="B121" s="38"/>
      <c r="C121" s="24"/>
    </row>
    <row r="122" spans="1:4" ht="20.149999999999999" customHeight="1" x14ac:dyDescent="0.35">
      <c r="A122" s="13">
        <v>14</v>
      </c>
      <c r="B122" s="37" t="s">
        <v>436</v>
      </c>
      <c r="C122" s="36"/>
    </row>
    <row r="123" spans="1:4" ht="20.149999999999999" customHeight="1" x14ac:dyDescent="0.45">
      <c r="A123" s="13">
        <v>15</v>
      </c>
      <c r="B123" s="14" t="s">
        <v>437</v>
      </c>
      <c r="C123" s="48">
        <f>data!C370</f>
        <v>15481338.290000001</v>
      </c>
      <c r="D123" s="292"/>
    </row>
    <row r="124" spans="1:4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4" ht="20.149999999999999" customHeight="1" x14ac:dyDescent="0.35">
      <c r="A125" s="13">
        <v>17</v>
      </c>
      <c r="B125" s="14" t="s">
        <v>1158</v>
      </c>
      <c r="C125" s="48">
        <f>data!D372</f>
        <v>15481338.290000001</v>
      </c>
    </row>
    <row r="126" spans="1:4" ht="20.149999999999999" customHeight="1" x14ac:dyDescent="0.45">
      <c r="A126" s="13">
        <v>18</v>
      </c>
      <c r="B126" s="14" t="s">
        <v>1159</v>
      </c>
      <c r="C126" s="48">
        <f>data!D373</f>
        <v>334872715.23000008</v>
      </c>
      <c r="D126" s="292"/>
    </row>
    <row r="127" spans="1:4" ht="20.149999999999999" customHeight="1" x14ac:dyDescent="0.35">
      <c r="A127" s="13">
        <v>19</v>
      </c>
      <c r="B127" s="38"/>
      <c r="C127" s="24"/>
    </row>
    <row r="128" spans="1:4" ht="20.149999999999999" customHeight="1" x14ac:dyDescent="0.35">
      <c r="A128" s="13">
        <v>20</v>
      </c>
      <c r="B128" s="37" t="s">
        <v>1160</v>
      </c>
      <c r="C128" s="36"/>
    </row>
    <row r="129" spans="1:4" ht="20.149999999999999" customHeight="1" x14ac:dyDescent="0.45">
      <c r="A129" s="13">
        <v>21</v>
      </c>
      <c r="B129" s="14" t="s">
        <v>442</v>
      </c>
      <c r="C129" s="48">
        <f>data!C378</f>
        <v>128352908.02</v>
      </c>
      <c r="D129" s="292"/>
    </row>
    <row r="130" spans="1:4" ht="20.149999999999999" customHeight="1" x14ac:dyDescent="0.45">
      <c r="A130" s="13">
        <v>22</v>
      </c>
      <c r="B130" s="14" t="s">
        <v>3</v>
      </c>
      <c r="C130" s="48">
        <f>data!C379</f>
        <v>29617479.16</v>
      </c>
      <c r="D130" s="292"/>
    </row>
    <row r="131" spans="1:4" ht="20.149999999999999" customHeight="1" x14ac:dyDescent="0.45">
      <c r="A131" s="13">
        <v>23</v>
      </c>
      <c r="B131" s="14" t="s">
        <v>236</v>
      </c>
      <c r="C131" s="48">
        <f>data!C380</f>
        <v>13097744.380000001</v>
      </c>
      <c r="D131" s="292"/>
    </row>
    <row r="132" spans="1:4" ht="20.149999999999999" customHeight="1" x14ac:dyDescent="0.45">
      <c r="A132" s="13">
        <v>24</v>
      </c>
      <c r="B132" s="14" t="s">
        <v>237</v>
      </c>
      <c r="C132" s="48">
        <f>data!C381</f>
        <v>39524174.369999997</v>
      </c>
      <c r="D132" s="292"/>
    </row>
    <row r="133" spans="1:4" ht="20.149999999999999" customHeight="1" x14ac:dyDescent="0.45">
      <c r="A133" s="13">
        <v>25</v>
      </c>
      <c r="B133" s="14" t="s">
        <v>1161</v>
      </c>
      <c r="C133" s="48">
        <f>data!C382</f>
        <v>1499740.33</v>
      </c>
      <c r="D133" s="292"/>
    </row>
    <row r="134" spans="1:4" ht="20.149999999999999" customHeight="1" x14ac:dyDescent="0.45">
      <c r="A134" s="13">
        <v>26</v>
      </c>
      <c r="B134" s="14" t="s">
        <v>1162</v>
      </c>
      <c r="C134" s="48">
        <f>data!C383</f>
        <v>73435102.370000005</v>
      </c>
      <c r="D134" s="292"/>
    </row>
    <row r="135" spans="1:4" ht="20.149999999999999" customHeight="1" x14ac:dyDescent="0.45">
      <c r="A135" s="13">
        <v>27</v>
      </c>
      <c r="B135" s="14" t="s">
        <v>6</v>
      </c>
      <c r="C135" s="48">
        <f>data!C384</f>
        <v>15919294.34</v>
      </c>
      <c r="D135" s="292"/>
    </row>
    <row r="136" spans="1:4" ht="20.149999999999999" customHeight="1" x14ac:dyDescent="0.45">
      <c r="A136" s="13">
        <v>28</v>
      </c>
      <c r="B136" s="14" t="s">
        <v>1163</v>
      </c>
      <c r="C136" s="48">
        <f>data!C385</f>
        <v>8216033.8300000001</v>
      </c>
      <c r="D136" s="292"/>
    </row>
    <row r="137" spans="1:4" ht="20.149999999999999" customHeight="1" x14ac:dyDescent="0.45">
      <c r="A137" s="13">
        <v>29</v>
      </c>
      <c r="B137" s="14" t="s">
        <v>447</v>
      </c>
      <c r="C137" s="48">
        <f>data!C386</f>
        <v>2867317.31</v>
      </c>
      <c r="D137" s="292"/>
    </row>
    <row r="138" spans="1:4" ht="20.149999999999999" customHeight="1" x14ac:dyDescent="0.45">
      <c r="A138" s="13">
        <v>30</v>
      </c>
      <c r="B138" s="14" t="s">
        <v>1164</v>
      </c>
      <c r="C138" s="48">
        <f>data!C387</f>
        <v>9022885.1099999994</v>
      </c>
      <c r="D138" s="292"/>
    </row>
    <row r="139" spans="1:4" ht="20.149999999999999" customHeight="1" x14ac:dyDescent="0.45">
      <c r="A139" s="13">
        <v>31</v>
      </c>
      <c r="B139" s="14" t="s">
        <v>449</v>
      </c>
      <c r="C139" s="48">
        <f>data!C388</f>
        <v>49491.73</v>
      </c>
      <c r="D139" s="292"/>
    </row>
    <row r="140" spans="1:4" ht="20.149999999999999" customHeight="1" x14ac:dyDescent="0.35">
      <c r="A140" s="13">
        <v>32</v>
      </c>
      <c r="B140" s="14" t="s">
        <v>241</v>
      </c>
      <c r="C140" s="48">
        <f>data!C389</f>
        <v>2616791</v>
      </c>
    </row>
    <row r="141" spans="1:4" ht="20.149999999999999" customHeight="1" x14ac:dyDescent="0.45">
      <c r="A141" s="13">
        <v>34</v>
      </c>
      <c r="B141" s="14" t="s">
        <v>1165</v>
      </c>
      <c r="C141" s="48">
        <f>data!D390</f>
        <v>324218961.94999999</v>
      </c>
      <c r="D141" s="292"/>
    </row>
    <row r="142" spans="1:4" ht="20.149999999999999" customHeight="1" x14ac:dyDescent="0.35">
      <c r="A142" s="13">
        <v>35</v>
      </c>
      <c r="B142" s="14" t="s">
        <v>1166</v>
      </c>
      <c r="C142" s="48">
        <f>data!D391</f>
        <v>10653753.280000091</v>
      </c>
    </row>
    <row r="143" spans="1:4" ht="20.149999999999999" customHeight="1" x14ac:dyDescent="0.35">
      <c r="A143" s="13">
        <v>36</v>
      </c>
      <c r="B143" s="38"/>
      <c r="C143" s="24"/>
    </row>
    <row r="144" spans="1:4" ht="20.149999999999999" customHeight="1" x14ac:dyDescent="0.45">
      <c r="A144" s="13">
        <v>37</v>
      </c>
      <c r="B144" s="14" t="s">
        <v>1167</v>
      </c>
      <c r="C144" s="48">
        <f>data!C392</f>
        <v>6932989.8600000003</v>
      </c>
      <c r="D144" s="292"/>
    </row>
    <row r="145" spans="1:4" ht="20.149999999999999" customHeight="1" x14ac:dyDescent="0.35">
      <c r="A145" s="13">
        <v>38</v>
      </c>
      <c r="B145" s="38"/>
      <c r="C145" s="24"/>
    </row>
    <row r="146" spans="1:4" ht="20.149999999999999" customHeight="1" x14ac:dyDescent="0.45">
      <c r="A146" s="13">
        <v>39</v>
      </c>
      <c r="B146" s="14" t="s">
        <v>1168</v>
      </c>
      <c r="C146" s="21">
        <f>data!D393</f>
        <v>17586743.14000009</v>
      </c>
      <c r="D146" s="292"/>
    </row>
    <row r="147" spans="1:4" ht="20.149999999999999" customHeight="1" x14ac:dyDescent="0.35">
      <c r="A147" s="13">
        <v>40</v>
      </c>
      <c r="B147" s="38"/>
      <c r="C147" s="24"/>
    </row>
    <row r="148" spans="1:4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4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4" ht="20.149999999999999" customHeight="1" x14ac:dyDescent="0.35">
      <c r="A150" s="13">
        <v>43</v>
      </c>
      <c r="B150" s="38"/>
      <c r="C150" s="24"/>
    </row>
    <row r="151" spans="1:4" ht="20.149999999999999" customHeight="1" x14ac:dyDescent="0.35">
      <c r="A151" s="13">
        <v>44</v>
      </c>
      <c r="B151" s="14" t="s">
        <v>1171</v>
      </c>
      <c r="C151" s="48">
        <f>data!D396</f>
        <v>17586743.14000009</v>
      </c>
    </row>
    <row r="152" spans="1:4" ht="20.149999999999999" customHeight="1" x14ac:dyDescent="0.35">
      <c r="A152" s="40">
        <v>45</v>
      </c>
      <c r="B152" s="49" t="s">
        <v>1172</v>
      </c>
      <c r="C152" s="24"/>
    </row>
    <row r="153" spans="1:4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384"/>
  <sheetViews>
    <sheetView showGridLines="0" zoomScale="65" workbookViewId="0">
      <selection activeCell="N4" sqref="N4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St. Francis Hospital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4356</v>
      </c>
      <c r="D9" s="14">
        <f>data!D59</f>
        <v>0</v>
      </c>
      <c r="E9" s="14">
        <f>data!E59</f>
        <v>28978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46.606947115384607</v>
      </c>
      <c r="D10" s="26">
        <f>data!D60</f>
        <v>0</v>
      </c>
      <c r="E10" s="26">
        <f>data!E60</f>
        <v>226.38279807692311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5551598.0500000007</v>
      </c>
      <c r="D11" s="14">
        <f>data!D61</f>
        <v>0</v>
      </c>
      <c r="E11" s="14">
        <f>data!E61</f>
        <v>20900865.039999995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1282681</v>
      </c>
      <c r="D12" s="14">
        <f>data!D62</f>
        <v>0</v>
      </c>
      <c r="E12" s="14">
        <f>data!E62</f>
        <v>4820142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1724814.98</v>
      </c>
      <c r="D13" s="14">
        <f>data!D63</f>
        <v>0</v>
      </c>
      <c r="E13" s="14">
        <f>data!E63</f>
        <v>-1962.48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789612.44000000006</v>
      </c>
      <c r="D14" s="14">
        <f>data!D64</f>
        <v>0</v>
      </c>
      <c r="E14" s="14">
        <f>data!E64</f>
        <v>1652043.6399999997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425.15000000000003</v>
      </c>
      <c r="D15" s="14">
        <f>data!D65</f>
        <v>0</v>
      </c>
      <c r="E15" s="14">
        <f>data!E65</f>
        <v>5011.6400000000003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19685.690000000002</v>
      </c>
      <c r="D16" s="14">
        <f>data!D66</f>
        <v>0</v>
      </c>
      <c r="E16" s="14">
        <f>data!E66</f>
        <v>880218.15999999968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452866</v>
      </c>
      <c r="D17" s="14">
        <f>data!D67</f>
        <v>0</v>
      </c>
      <c r="E17" s="14">
        <f>data!E67</f>
        <v>1302878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2529.8200000000002</v>
      </c>
      <c r="D18" s="14">
        <f>data!D68</f>
        <v>0</v>
      </c>
      <c r="E18" s="14">
        <f>data!E68</f>
        <v>16250.369999999999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24428.65</v>
      </c>
      <c r="D19" s="14">
        <f>data!D69</f>
        <v>0</v>
      </c>
      <c r="E19" s="14">
        <f>data!E69</f>
        <v>55151.640000000007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-20000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9848641.7800000012</v>
      </c>
      <c r="D21" s="14">
        <f>data!D71</f>
        <v>0</v>
      </c>
      <c r="E21" s="14">
        <f>data!E71</f>
        <v>29610598.009999998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3443845</v>
      </c>
      <c r="D23" s="48">
        <f>+data!M669</f>
        <v>0</v>
      </c>
      <c r="E23" s="48">
        <f>+data!M670</f>
        <v>14246048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35298908.410000004</v>
      </c>
      <c r="D24" s="14">
        <f>data!D73</f>
        <v>0</v>
      </c>
      <c r="E24" s="14">
        <f>data!E73</f>
        <v>117517831.19999997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210558.34999999998</v>
      </c>
      <c r="D25" s="14">
        <f>data!D74</f>
        <v>0</v>
      </c>
      <c r="E25" s="14">
        <f>data!E74</f>
        <v>23583298.490000002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35509466.760000005</v>
      </c>
      <c r="D26" s="14">
        <f>data!D75</f>
        <v>0</v>
      </c>
      <c r="E26" s="14">
        <f>data!E75</f>
        <v>141101129.68999997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11112</v>
      </c>
      <c r="D28" s="14">
        <f>data!D76</f>
        <v>0</v>
      </c>
      <c r="E28" s="14">
        <f>data!E76</f>
        <v>48910.54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4708</v>
      </c>
      <c r="D29" s="14">
        <f>data!D77</f>
        <v>0</v>
      </c>
      <c r="E29" s="14">
        <f>data!E77</f>
        <v>68569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4355.8486900814969</v>
      </c>
      <c r="D30" s="14">
        <f>data!D78</f>
        <v>0</v>
      </c>
      <c r="E30" s="14">
        <f>data!E78</f>
        <v>19172.688228057836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327520.82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34.789735576923071</v>
      </c>
      <c r="D32" s="84">
        <f>data!D80</f>
        <v>0</v>
      </c>
      <c r="E32" s="84">
        <f>data!E80</f>
        <v>156.83444711538459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St. Francis Hospital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4760</v>
      </c>
      <c r="I41" s="14">
        <f>data!P59</f>
        <v>646233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51.705466346153841</v>
      </c>
      <c r="I42" s="26">
        <f>data!P60</f>
        <v>99.793971153846186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5819962.0900000008</v>
      </c>
      <c r="I43" s="14">
        <f>data!P61</f>
        <v>9409551.0599999968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1342818</v>
      </c>
      <c r="I44" s="14">
        <f>data!P62</f>
        <v>2171440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607842.63</v>
      </c>
      <c r="I45" s="14">
        <f>data!P63</f>
        <v>3676942.77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568878.75</v>
      </c>
      <c r="I46" s="14">
        <f>data!P64</f>
        <v>20917314.140000008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2337.25</v>
      </c>
      <c r="I47" s="14">
        <f>data!P65</f>
        <v>17895.679999999997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427973.42</v>
      </c>
      <c r="I48" s="14">
        <f>data!P66</f>
        <v>2490315.9899999998</v>
      </c>
    </row>
    <row r="49" spans="1:11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219572</v>
      </c>
      <c r="I49" s="14">
        <f>data!P67</f>
        <v>3505509</v>
      </c>
    </row>
    <row r="50" spans="1:11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4888.82</v>
      </c>
      <c r="I50" s="14">
        <f>data!P68</f>
        <v>820932.03999999992</v>
      </c>
    </row>
    <row r="51" spans="1:11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88510.05</v>
      </c>
      <c r="I51" s="14">
        <f>data!P69</f>
        <v>48512.420000000006</v>
      </c>
    </row>
    <row r="52" spans="1:11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-3580</v>
      </c>
      <c r="I52" s="14">
        <f>-data!P70</f>
        <v>-2100</v>
      </c>
    </row>
    <row r="53" spans="1:11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9079203.0100000016</v>
      </c>
      <c r="I53" s="14">
        <f>data!P71</f>
        <v>43056313.100000009</v>
      </c>
    </row>
    <row r="54" spans="1:11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11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3065006</v>
      </c>
      <c r="I55" s="48">
        <f>+data!M681</f>
        <v>16837120</v>
      </c>
    </row>
    <row r="56" spans="1:11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43379226.690000005</v>
      </c>
      <c r="I56" s="14">
        <f>data!P73</f>
        <v>153107978.81999999</v>
      </c>
    </row>
    <row r="57" spans="1:11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2265307.9899999998</v>
      </c>
      <c r="I57" s="14">
        <f>data!P74</f>
        <v>317389057.69</v>
      </c>
    </row>
    <row r="58" spans="1:11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45644534.680000007</v>
      </c>
      <c r="I58" s="14">
        <f>data!P75</f>
        <v>470497036.50999999</v>
      </c>
    </row>
    <row r="59" spans="1:11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11" ht="20.149999999999999" customHeight="1" x14ac:dyDescent="0.4">
      <c r="A60" s="23">
        <v>22</v>
      </c>
      <c r="B60" s="14" t="s">
        <v>1186</v>
      </c>
      <c r="C60" s="293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4254</v>
      </c>
      <c r="I60" s="14">
        <f>data!P76</f>
        <v>23570.21</v>
      </c>
      <c r="K60" s="298"/>
    </row>
    <row r="61" spans="1:11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7394</v>
      </c>
      <c r="I61" s="14">
        <f>data!P77</f>
        <v>22930</v>
      </c>
    </row>
    <row r="62" spans="1:11" ht="20.149999999999999" customHeight="1" x14ac:dyDescent="0.35">
      <c r="A62" s="23">
        <v>24</v>
      </c>
      <c r="B62" s="14" t="s">
        <v>1188</v>
      </c>
      <c r="C62" s="293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1667.546825738543</v>
      </c>
      <c r="I62" s="14">
        <f>data!P78</f>
        <v>9239.4049994101697</v>
      </c>
    </row>
    <row r="63" spans="1:11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104003.49</v>
      </c>
      <c r="I63" s="14">
        <f>data!P79</f>
        <v>287443.71000000002</v>
      </c>
    </row>
    <row r="64" spans="1:11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34.296956730769232</v>
      </c>
      <c r="I64" s="26">
        <f>data!P80</f>
        <v>43.905764423076924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St. Francis Hospital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293">
        <f>data!Q59</f>
        <v>18693</v>
      </c>
      <c r="D73" s="48">
        <f>data!R59</f>
        <v>0</v>
      </c>
      <c r="E73" s="212"/>
      <c r="F73" s="212"/>
      <c r="G73" s="14">
        <f>data!U59</f>
        <v>549139</v>
      </c>
      <c r="H73" s="14">
        <f>data!V59</f>
        <v>0</v>
      </c>
      <c r="I73" s="14">
        <f>data!W59</f>
        <v>4282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30.510096153846145</v>
      </c>
      <c r="D74" s="26">
        <f>data!R60</f>
        <v>0</v>
      </c>
      <c r="E74" s="26">
        <f>data!S60</f>
        <v>14.875163461538461</v>
      </c>
      <c r="F74" s="26">
        <f>data!T60</f>
        <v>4.0606201923076926</v>
      </c>
      <c r="G74" s="26">
        <f>data!U60</f>
        <v>25.763336538461541</v>
      </c>
      <c r="H74" s="26">
        <f>data!V60</f>
        <v>5.3858509615384618</v>
      </c>
      <c r="I74" s="26">
        <f>data!W60</f>
        <v>3.4835096153846155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3553576.4699999988</v>
      </c>
      <c r="D75" s="14">
        <f>data!R61</f>
        <v>0</v>
      </c>
      <c r="E75" s="14">
        <f>data!S61</f>
        <v>795064.47</v>
      </c>
      <c r="F75" s="14">
        <f>data!T61</f>
        <v>579022.18999999994</v>
      </c>
      <c r="G75" s="14">
        <f>data!U61</f>
        <v>1982415.0300000005</v>
      </c>
      <c r="H75" s="14">
        <f>data!V61</f>
        <v>629942.71999999986</v>
      </c>
      <c r="I75" s="14">
        <f>data!W61</f>
        <v>508522.04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819708</v>
      </c>
      <c r="D76" s="14">
        <f>data!R62</f>
        <v>0</v>
      </c>
      <c r="E76" s="14">
        <f>data!S62</f>
        <v>183273</v>
      </c>
      <c r="F76" s="14">
        <f>data!T62</f>
        <v>133472</v>
      </c>
      <c r="G76" s="14">
        <f>data!U62</f>
        <v>456972</v>
      </c>
      <c r="H76" s="14">
        <f>data!V62</f>
        <v>145210</v>
      </c>
      <c r="I76" s="14">
        <f>data!W62</f>
        <v>117221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16679.060000000001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276084.84000000008</v>
      </c>
      <c r="D78" s="14">
        <f>data!R64</f>
        <v>0</v>
      </c>
      <c r="E78" s="14">
        <f>data!S64</f>
        <v>-2110857.31</v>
      </c>
      <c r="F78" s="14">
        <f>data!T64</f>
        <v>364263.69999999995</v>
      </c>
      <c r="G78" s="14">
        <f>data!U64</f>
        <v>1916108.3</v>
      </c>
      <c r="H78" s="14">
        <f>data!V64</f>
        <v>147370.59000000003</v>
      </c>
      <c r="I78" s="14">
        <f>data!W64</f>
        <v>38129.040000000008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1299.5600000000002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227.26999999999998</v>
      </c>
      <c r="H79" s="14">
        <f>data!V65</f>
        <v>447.01</v>
      </c>
      <c r="I79" s="14">
        <f>data!W65</f>
        <v>109.08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29997.79</v>
      </c>
      <c r="D80" s="14">
        <f>data!R66</f>
        <v>0</v>
      </c>
      <c r="E80" s="14">
        <f>data!S66</f>
        <v>173180.64149127202</v>
      </c>
      <c r="F80" s="14">
        <f>data!T66</f>
        <v>85471.330000000075</v>
      </c>
      <c r="G80" s="14">
        <f>data!U66</f>
        <v>1767530.6</v>
      </c>
      <c r="H80" s="14">
        <f>data!V66</f>
        <v>111236.95000000001</v>
      </c>
      <c r="I80" s="14">
        <f>data!W66</f>
        <v>95729.700000000012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31466</v>
      </c>
      <c r="D81" s="14">
        <f>data!R67</f>
        <v>0</v>
      </c>
      <c r="E81" s="14">
        <f>data!S67</f>
        <v>137856</v>
      </c>
      <c r="F81" s="14">
        <f>data!T67</f>
        <v>7650</v>
      </c>
      <c r="G81" s="14">
        <f>data!U67</f>
        <v>231823</v>
      </c>
      <c r="H81" s="14">
        <f>data!V67</f>
        <v>79678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1095.3899999999999</v>
      </c>
      <c r="D82" s="14">
        <f>data!R68</f>
        <v>0</v>
      </c>
      <c r="E82" s="14">
        <f>data!S68</f>
        <v>54913.95</v>
      </c>
      <c r="F82" s="14">
        <f>data!T68</f>
        <v>0</v>
      </c>
      <c r="G82" s="14">
        <f>data!U68</f>
        <v>145054.88999999998</v>
      </c>
      <c r="H82" s="14">
        <f>data!V68</f>
        <v>59976.58</v>
      </c>
      <c r="I82" s="14">
        <f>data!W68</f>
        <v>244.44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8984.11</v>
      </c>
      <c r="D83" s="14">
        <f>data!R69</f>
        <v>0</v>
      </c>
      <c r="E83" s="14">
        <f>data!S69</f>
        <v>8139.01</v>
      </c>
      <c r="F83" s="14">
        <f>data!T69</f>
        <v>525</v>
      </c>
      <c r="G83" s="14">
        <f>data!U69</f>
        <v>25537.159999999996</v>
      </c>
      <c r="H83" s="14">
        <f>data!V69</f>
        <v>84.97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-86988.22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4722212.1599999983</v>
      </c>
      <c r="D85" s="14">
        <f>data!R71</f>
        <v>0</v>
      </c>
      <c r="E85" s="14">
        <f>data!S71</f>
        <v>-758430.2385087281</v>
      </c>
      <c r="F85" s="14">
        <f>data!T71</f>
        <v>1170404.22</v>
      </c>
      <c r="G85" s="14">
        <f>data!U71</f>
        <v>6455359.0899999999</v>
      </c>
      <c r="H85" s="14">
        <f>data!V71</f>
        <v>1173946.8199999998</v>
      </c>
      <c r="I85" s="14">
        <f>data!W71</f>
        <v>759955.3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1513297</v>
      </c>
      <c r="D87" s="48">
        <f>+data!M683</f>
        <v>0</v>
      </c>
      <c r="E87" s="48">
        <f>+data!M684</f>
        <v>253748</v>
      </c>
      <c r="F87" s="48">
        <f>+data!M685</f>
        <v>305111</v>
      </c>
      <c r="G87" s="48">
        <f>+data!M686</f>
        <v>2644590</v>
      </c>
      <c r="H87" s="48">
        <f>+data!M687</f>
        <v>446929</v>
      </c>
      <c r="I87" s="48">
        <f>+data!M688</f>
        <v>442632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8945135.9699999988</v>
      </c>
      <c r="D88" s="14">
        <f>data!R73</f>
        <v>0</v>
      </c>
      <c r="E88" s="14">
        <f>data!S73</f>
        <v>0</v>
      </c>
      <c r="F88" s="14">
        <f>data!T73</f>
        <v>4574047.0299999993</v>
      </c>
      <c r="G88" s="14">
        <f>data!U73</f>
        <v>41789133.489999995</v>
      </c>
      <c r="H88" s="14">
        <f>data!V73</f>
        <v>9903523.7199999988</v>
      </c>
      <c r="I88" s="14">
        <f>data!W73</f>
        <v>5315275.5899999989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18991098.420000002</v>
      </c>
      <c r="D89" s="14">
        <f>data!R74</f>
        <v>0</v>
      </c>
      <c r="E89" s="14">
        <f>data!S74</f>
        <v>0</v>
      </c>
      <c r="F89" s="14">
        <f>data!T74</f>
        <v>243345.65</v>
      </c>
      <c r="G89" s="14">
        <f>data!U74</f>
        <v>35397715.759999998</v>
      </c>
      <c r="H89" s="14">
        <f>data!V74</f>
        <v>7430907.919999999</v>
      </c>
      <c r="I89" s="14">
        <f>data!W74</f>
        <v>17282621.350000001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27936234.390000001</v>
      </c>
      <c r="D90" s="14">
        <f>data!R75</f>
        <v>0</v>
      </c>
      <c r="E90" s="14">
        <f>data!S75</f>
        <v>0</v>
      </c>
      <c r="F90" s="14">
        <f>data!T75</f>
        <v>4817392.68</v>
      </c>
      <c r="G90" s="14">
        <f>data!U75</f>
        <v>77186849.25</v>
      </c>
      <c r="H90" s="14">
        <f>data!V75</f>
        <v>17334431.639999997</v>
      </c>
      <c r="I90" s="14">
        <f>data!W75</f>
        <v>22597896.940000001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1238</v>
      </c>
      <c r="D92" s="14">
        <f>data!R76</f>
        <v>0</v>
      </c>
      <c r="E92" s="14">
        <f>data!S76</f>
        <v>5572</v>
      </c>
      <c r="F92" s="14">
        <f>data!T76</f>
        <v>0</v>
      </c>
      <c r="G92" s="14">
        <f>data!U76</f>
        <v>6711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485.28983786185142</v>
      </c>
      <c r="D94" s="14">
        <f>data!R78</f>
        <v>0</v>
      </c>
      <c r="E94" s="14">
        <f>data!S78</f>
        <v>2184.1962654008371</v>
      </c>
      <c r="F94" s="14">
        <f>data!T78</f>
        <v>0</v>
      </c>
      <c r="G94" s="14">
        <f>data!U78</f>
        <v>2630.6785960346406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8394.5499999999993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21.395942307692309</v>
      </c>
      <c r="D96" s="84">
        <f>data!R80</f>
        <v>0</v>
      </c>
      <c r="E96" s="84">
        <f>data!S80</f>
        <v>0</v>
      </c>
      <c r="F96" s="84">
        <f>data!T80</f>
        <v>3.6347115384615383</v>
      </c>
      <c r="G96" s="84">
        <f>data!U80</f>
        <v>3.1370192307692307E-2</v>
      </c>
      <c r="H96" s="84">
        <f>data!V80</f>
        <v>0.95941346153846163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St. Francis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21619</v>
      </c>
      <c r="D105" s="14">
        <f>data!Y59</f>
        <v>171997</v>
      </c>
      <c r="E105" s="14">
        <f>data!Z59</f>
        <v>0</v>
      </c>
      <c r="F105" s="14">
        <f>data!AA59</f>
        <v>1854</v>
      </c>
      <c r="G105" s="212"/>
      <c r="H105" s="14">
        <f>data!AC59</f>
        <v>38864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8.0187115384615382</v>
      </c>
      <c r="D106" s="26">
        <f>data!Y60</f>
        <v>32.336413461538463</v>
      </c>
      <c r="E106" s="26">
        <f>data!Z60</f>
        <v>4.8844903846153835</v>
      </c>
      <c r="F106" s="26">
        <f>data!AA60</f>
        <v>3.3238798076923075</v>
      </c>
      <c r="G106" s="26">
        <f>data!AB60</f>
        <v>23.667528846153846</v>
      </c>
      <c r="H106" s="26">
        <f>data!AC60</f>
        <v>12.641437499999999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942496.58999999985</v>
      </c>
      <c r="D107" s="14">
        <f>data!Y61</f>
        <v>3084588.7499999995</v>
      </c>
      <c r="E107" s="14">
        <f>data!Z61</f>
        <v>644798.02999999991</v>
      </c>
      <c r="F107" s="14">
        <f>data!AA61</f>
        <v>375129.13999999996</v>
      </c>
      <c r="G107" s="14">
        <f>data!AB61</f>
        <v>2822419.5199999996</v>
      </c>
      <c r="H107" s="14">
        <f>data!AC61</f>
        <v>1224176.96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217258</v>
      </c>
      <c r="D108" s="14">
        <f>data!Y62</f>
        <v>711037</v>
      </c>
      <c r="E108" s="14">
        <f>data!Z62</f>
        <v>148634</v>
      </c>
      <c r="F108" s="14">
        <f>data!AA62</f>
        <v>86472</v>
      </c>
      <c r="G108" s="14">
        <f>data!AB62</f>
        <v>650604</v>
      </c>
      <c r="H108" s="14">
        <f>data!AC62</f>
        <v>283372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27819.7</v>
      </c>
      <c r="E109" s="14">
        <f>data!Z63</f>
        <v>8175</v>
      </c>
      <c r="F109" s="14">
        <f>data!AA63</f>
        <v>0</v>
      </c>
      <c r="G109" s="14">
        <f>data!AB63</f>
        <v>0</v>
      </c>
      <c r="H109" s="14">
        <f>data!AC63</f>
        <v>1620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220725.3</v>
      </c>
      <c r="D110" s="14">
        <f>data!Y64</f>
        <v>205014.31999999998</v>
      </c>
      <c r="E110" s="14">
        <f>data!Z64</f>
        <v>37962.500000000007</v>
      </c>
      <c r="F110" s="14">
        <f>data!AA64</f>
        <v>271379.58</v>
      </c>
      <c r="G110" s="14">
        <f>data!AB64</f>
        <v>7315019.9000000004</v>
      </c>
      <c r="H110" s="14">
        <f>data!AC64</f>
        <v>361857.87999999977</v>
      </c>
      <c r="I110" s="14">
        <f>data!AD64</f>
        <v>1491.6399999999999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4936.420000000001</v>
      </c>
      <c r="E111" s="14">
        <f>data!Z65</f>
        <v>593.18000000000006</v>
      </c>
      <c r="F111" s="14">
        <f>data!AA65</f>
        <v>239.88</v>
      </c>
      <c r="G111" s="14">
        <f>data!AB65</f>
        <v>4755.49</v>
      </c>
      <c r="H111" s="14">
        <f>data!AC65</f>
        <v>968.4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127416.14</v>
      </c>
      <c r="D112" s="14">
        <f>data!Y66</f>
        <v>1469883.9499999997</v>
      </c>
      <c r="E112" s="14">
        <f>data!Z66</f>
        <v>1880961.4700000002</v>
      </c>
      <c r="F112" s="14">
        <f>data!AA66</f>
        <v>549611.6399999999</v>
      </c>
      <c r="G112" s="14">
        <f>data!AB66</f>
        <v>368756.76999999996</v>
      </c>
      <c r="H112" s="14">
        <f>data!AC66</f>
        <v>6235.28</v>
      </c>
      <c r="I112" s="14">
        <f>data!AD66</f>
        <v>804664.33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61077</v>
      </c>
      <c r="D113" s="14">
        <f>data!Y67</f>
        <v>1051382</v>
      </c>
      <c r="E113" s="14">
        <f>data!Z67</f>
        <v>657055</v>
      </c>
      <c r="F113" s="14">
        <f>data!AA67</f>
        <v>26098</v>
      </c>
      <c r="G113" s="14">
        <f>data!AB67</f>
        <v>339214</v>
      </c>
      <c r="H113" s="14">
        <f>data!AC67</f>
        <v>74300</v>
      </c>
      <c r="I113" s="14">
        <f>data!AD67</f>
        <v>20576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593.33000000000004</v>
      </c>
      <c r="D114" s="14">
        <f>data!Y68</f>
        <v>244487.58</v>
      </c>
      <c r="E114" s="14">
        <f>data!Z68</f>
        <v>2496.04</v>
      </c>
      <c r="F114" s="14">
        <f>data!AA68</f>
        <v>346.97</v>
      </c>
      <c r="G114" s="14">
        <f>data!AB68</f>
        <v>67419.67</v>
      </c>
      <c r="H114" s="14">
        <f>data!AC68</f>
        <v>3169.6600000000003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405.09000000000015</v>
      </c>
      <c r="E115" s="14">
        <f>data!Z69</f>
        <v>10888.45</v>
      </c>
      <c r="F115" s="14">
        <f>data!AA69</f>
        <v>0</v>
      </c>
      <c r="G115" s="14">
        <f>data!AB69</f>
        <v>1315309.19</v>
      </c>
      <c r="H115" s="14">
        <f>data!AC69</f>
        <v>7541.23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-5500.5</v>
      </c>
      <c r="E116" s="14">
        <f>-data!Z70</f>
        <v>0</v>
      </c>
      <c r="F116" s="14">
        <f>-data!AA70</f>
        <v>0</v>
      </c>
      <c r="G116" s="14">
        <f>-data!AB70</f>
        <v>-2434629.9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1569566.3599999999</v>
      </c>
      <c r="D117" s="14">
        <f>data!Y71</f>
        <v>6794054.3099999987</v>
      </c>
      <c r="E117" s="14">
        <f>data!Z71</f>
        <v>3391563.6700000004</v>
      </c>
      <c r="F117" s="14">
        <f>data!AA71</f>
        <v>1309277.2099999997</v>
      </c>
      <c r="G117" s="14">
        <f>data!AB71</f>
        <v>10448868.639999999</v>
      </c>
      <c r="H117" s="14">
        <f>data!AC71</f>
        <v>1963241.4099999997</v>
      </c>
      <c r="I117" s="14">
        <f>data!AD71</f>
        <v>826731.97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2168487</v>
      </c>
      <c r="D119" s="48">
        <f>+data!M690</f>
        <v>3577795</v>
      </c>
      <c r="E119" s="48">
        <f>+data!M691</f>
        <v>927193</v>
      </c>
      <c r="F119" s="48">
        <f>+data!M692</f>
        <v>455548</v>
      </c>
      <c r="G119" s="48">
        <f>+data!M693</f>
        <v>4707002</v>
      </c>
      <c r="H119" s="48">
        <f>+data!M694</f>
        <v>903098</v>
      </c>
      <c r="I119" s="48">
        <f>+data!M695</f>
        <v>161888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36027232.469999999</v>
      </c>
      <c r="D120" s="14">
        <f>data!Y73</f>
        <v>11763871.849999998</v>
      </c>
      <c r="E120" s="14">
        <f>data!Z73</f>
        <v>265149.21000000002</v>
      </c>
      <c r="F120" s="14">
        <f>data!AA73</f>
        <v>2356230.75</v>
      </c>
      <c r="G120" s="14">
        <f>data!AB73</f>
        <v>104691965.01000001</v>
      </c>
      <c r="H120" s="14">
        <f>data!AC73</f>
        <v>27588103.419999998</v>
      </c>
      <c r="I120" s="14">
        <f>data!AD73</f>
        <v>2345562.3699999996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94212650.609999999</v>
      </c>
      <c r="D121" s="14">
        <f>data!Y74</f>
        <v>37011040.590000004</v>
      </c>
      <c r="E121" s="14">
        <f>data!Z74</f>
        <v>26988037.510000002</v>
      </c>
      <c r="F121" s="14">
        <f>data!AA74</f>
        <v>10865771.579999998</v>
      </c>
      <c r="G121" s="14">
        <f>data!AB74</f>
        <v>69426171.670000002</v>
      </c>
      <c r="H121" s="14">
        <f>data!AC74</f>
        <v>7270441.5999999996</v>
      </c>
      <c r="I121" s="14">
        <f>data!AD74</f>
        <v>126998.97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130239883.08</v>
      </c>
      <c r="D122" s="14">
        <f>data!Y75</f>
        <v>48774912.439999998</v>
      </c>
      <c r="E122" s="14">
        <f>data!Z75</f>
        <v>27253186.720000003</v>
      </c>
      <c r="F122" s="14">
        <f>data!AA75</f>
        <v>13222002.329999998</v>
      </c>
      <c r="G122" s="14">
        <f>data!AB75</f>
        <v>174118136.68000001</v>
      </c>
      <c r="H122" s="14">
        <f>data!AC75</f>
        <v>34858545.019999996</v>
      </c>
      <c r="I122" s="14">
        <f>data!AD75</f>
        <v>2472561.34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787</v>
      </c>
      <c r="D124" s="14">
        <f>data!Y76</f>
        <v>24598.18</v>
      </c>
      <c r="E124" s="14">
        <f>data!Z76</f>
        <v>0</v>
      </c>
      <c r="F124" s="14">
        <f>data!AA76</f>
        <v>788</v>
      </c>
      <c r="G124" s="14">
        <f>data!AB76</f>
        <v>5963</v>
      </c>
      <c r="H124" s="14">
        <f>data!AC76</f>
        <v>1185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2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308.50008271185544</v>
      </c>
      <c r="D126" s="14">
        <f>data!Y78</f>
        <v>9642.3641226951841</v>
      </c>
      <c r="E126" s="14">
        <f>data!Z78</f>
        <v>0</v>
      </c>
      <c r="F126" s="14">
        <f>data!AA78</f>
        <v>308.89207773436107</v>
      </c>
      <c r="G126" s="14">
        <f>data!AB78</f>
        <v>2337.4663192005009</v>
      </c>
      <c r="H126" s="14">
        <f>data!AC78</f>
        <v>464.51410166905811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62196.74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1.1278701923076921</v>
      </c>
      <c r="F128" s="26">
        <f>data!AA80</f>
        <v>0</v>
      </c>
      <c r="G128" s="26">
        <f>data!AB80</f>
        <v>3.9663461538461536E-3</v>
      </c>
      <c r="H128" s="26">
        <f>data!AC80</f>
        <v>0</v>
      </c>
      <c r="I128" s="26">
        <f>data!AD80</f>
        <v>0</v>
      </c>
    </row>
    <row r="129" spans="1:14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14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14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14" ht="20.149999999999999" customHeight="1" x14ac:dyDescent="0.35">
      <c r="A132" s="79" t="str">
        <f>"HOSPITAL NAME: "&amp;data!C84</f>
        <v>HOSPITAL NAME: St. Francis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14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14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14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14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14" ht="20.149999999999999" customHeight="1" x14ac:dyDescent="0.4">
      <c r="A137" s="23">
        <v>4</v>
      </c>
      <c r="B137" s="14" t="s">
        <v>233</v>
      </c>
      <c r="C137" s="14">
        <f>data!AE59</f>
        <v>87811</v>
      </c>
      <c r="D137" s="14">
        <f>data!AF59</f>
        <v>0</v>
      </c>
      <c r="E137" s="14">
        <f>data!AG59</f>
        <v>44204</v>
      </c>
      <c r="F137" s="14">
        <f>data!AH59</f>
        <v>0</v>
      </c>
      <c r="G137" s="14">
        <f>data!AI59</f>
        <v>0</v>
      </c>
      <c r="H137" s="299">
        <f>data!AJ59</f>
        <v>322414.51</v>
      </c>
      <c r="I137" s="14">
        <f>data!AK59</f>
        <v>15688</v>
      </c>
      <c r="K137" s="298"/>
      <c r="L137" s="300"/>
      <c r="M137" s="300"/>
      <c r="N137" s="300"/>
    </row>
    <row r="138" spans="1:14" ht="20.149999999999999" customHeight="1" x14ac:dyDescent="0.35">
      <c r="A138" s="23">
        <v>5</v>
      </c>
      <c r="B138" s="14" t="s">
        <v>234</v>
      </c>
      <c r="C138" s="26">
        <f>data!AE60</f>
        <v>21.152639423076931</v>
      </c>
      <c r="D138" s="26">
        <f>data!AF60</f>
        <v>0</v>
      </c>
      <c r="E138" s="26">
        <f>data!AG60</f>
        <v>63.220043269230757</v>
      </c>
      <c r="F138" s="26">
        <f>data!AH60</f>
        <v>0</v>
      </c>
      <c r="G138" s="26">
        <f>data!AI60</f>
        <v>0</v>
      </c>
      <c r="H138" s="26">
        <f>data!AJ60</f>
        <v>422.47647115384621</v>
      </c>
      <c r="I138" s="26">
        <f>data!AK60</f>
        <v>3.4781394230769229</v>
      </c>
    </row>
    <row r="139" spans="1:14" ht="20.149999999999999" customHeight="1" x14ac:dyDescent="0.35">
      <c r="A139" s="23">
        <v>6</v>
      </c>
      <c r="B139" s="14" t="s">
        <v>235</v>
      </c>
      <c r="C139" s="14">
        <f>data!AE61</f>
        <v>2169932.1800000002</v>
      </c>
      <c r="D139" s="14">
        <f>data!AF61</f>
        <v>0</v>
      </c>
      <c r="E139" s="14">
        <f>data!AG61</f>
        <v>5550783.7600000007</v>
      </c>
      <c r="F139" s="14">
        <f>data!AH61</f>
        <v>0</v>
      </c>
      <c r="G139" s="14">
        <f>data!AI61</f>
        <v>0</v>
      </c>
      <c r="H139" s="14">
        <f>data!AJ61</f>
        <v>47650367.279999994</v>
      </c>
      <c r="I139" s="14">
        <f>data!AK61</f>
        <v>344201.12</v>
      </c>
    </row>
    <row r="140" spans="1:14" ht="20.149999999999999" customHeight="1" x14ac:dyDescent="0.35">
      <c r="A140" s="23">
        <v>7</v>
      </c>
      <c r="B140" s="14" t="s">
        <v>3</v>
      </c>
      <c r="C140" s="14">
        <f>data!AE62</f>
        <v>500197</v>
      </c>
      <c r="D140" s="14">
        <f>data!AF62</f>
        <v>0</v>
      </c>
      <c r="E140" s="14">
        <f>data!AG62</f>
        <v>1281118</v>
      </c>
      <c r="F140" s="14">
        <f>data!AH62</f>
        <v>0</v>
      </c>
      <c r="G140" s="14">
        <f>data!AI62</f>
        <v>0</v>
      </c>
      <c r="H140" s="14">
        <f>data!AJ62</f>
        <v>10984020</v>
      </c>
      <c r="I140" s="14">
        <f>data!AK62</f>
        <v>79343</v>
      </c>
    </row>
    <row r="141" spans="1:14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1277473.25</v>
      </c>
      <c r="F141" s="14">
        <f>data!AH63</f>
        <v>0</v>
      </c>
      <c r="G141" s="14">
        <f>data!AI63</f>
        <v>0</v>
      </c>
      <c r="H141" s="14">
        <f>data!AJ63</f>
        <v>905639.60999999987</v>
      </c>
      <c r="I141" s="14">
        <f>data!AK63</f>
        <v>0</v>
      </c>
    </row>
    <row r="142" spans="1:14" ht="20.149999999999999" customHeight="1" x14ac:dyDescent="0.35">
      <c r="A142" s="23">
        <v>9</v>
      </c>
      <c r="B142" s="14" t="s">
        <v>237</v>
      </c>
      <c r="C142" s="14">
        <f>data!AE64</f>
        <v>42642.560000000005</v>
      </c>
      <c r="D142" s="14">
        <f>data!AF64</f>
        <v>0</v>
      </c>
      <c r="E142" s="14">
        <f>data!AG64</f>
        <v>1569653.3799999997</v>
      </c>
      <c r="F142" s="14">
        <f>data!AH64</f>
        <v>0</v>
      </c>
      <c r="G142" s="14">
        <f>data!AI64</f>
        <v>0</v>
      </c>
      <c r="H142" s="14">
        <f>data!AJ64</f>
        <v>3334938.1800000006</v>
      </c>
      <c r="I142" s="14">
        <f>data!AK64</f>
        <v>2641.0099999999998</v>
      </c>
    </row>
    <row r="143" spans="1:14" ht="20.149999999999999" customHeight="1" x14ac:dyDescent="0.35">
      <c r="A143" s="23">
        <v>10</v>
      </c>
      <c r="B143" s="14" t="s">
        <v>444</v>
      </c>
      <c r="C143" s="14">
        <f>data!AE65</f>
        <v>4570.91</v>
      </c>
      <c r="D143" s="14">
        <f>data!AF65</f>
        <v>0</v>
      </c>
      <c r="E143" s="14">
        <f>data!AG65</f>
        <v>839.87</v>
      </c>
      <c r="F143" s="14">
        <f>data!AH65</f>
        <v>0</v>
      </c>
      <c r="G143" s="14">
        <f>data!AI65</f>
        <v>0</v>
      </c>
      <c r="H143" s="14">
        <f>data!AJ65</f>
        <v>197769.35</v>
      </c>
      <c r="I143" s="14">
        <f>data!AK65</f>
        <v>295.47000000000003</v>
      </c>
    </row>
    <row r="144" spans="1:14" ht="20.149999999999999" customHeight="1" x14ac:dyDescent="0.35">
      <c r="A144" s="23">
        <v>11</v>
      </c>
      <c r="B144" s="14" t="s">
        <v>445</v>
      </c>
      <c r="C144" s="14">
        <f>data!AE66</f>
        <v>514268.95</v>
      </c>
      <c r="D144" s="14">
        <f>data!AF66</f>
        <v>0</v>
      </c>
      <c r="E144" s="14">
        <f>data!AG66</f>
        <v>639589.86359999992</v>
      </c>
      <c r="F144" s="14">
        <f>data!AH66</f>
        <v>0</v>
      </c>
      <c r="G144" s="14">
        <f>data!AI66</f>
        <v>0</v>
      </c>
      <c r="H144" s="14">
        <f>data!AJ66</f>
        <v>5972565.2299999995</v>
      </c>
      <c r="I144" s="14">
        <f>data!AK66</f>
        <v>340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304419</v>
      </c>
      <c r="D145" s="14">
        <f>data!AF67</f>
        <v>0</v>
      </c>
      <c r="E145" s="14">
        <f>data!AG67</f>
        <v>331236</v>
      </c>
      <c r="F145" s="14">
        <f>data!AH67</f>
        <v>0</v>
      </c>
      <c r="G145" s="14">
        <f>data!AI67</f>
        <v>0</v>
      </c>
      <c r="H145" s="14">
        <f>data!AJ67</f>
        <v>2752824</v>
      </c>
      <c r="I145" s="14">
        <f>data!AK67</f>
        <v>81564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151940.76999999999</v>
      </c>
      <c r="D146" s="14">
        <f>data!AF68</f>
        <v>0</v>
      </c>
      <c r="E146" s="14">
        <f>data!AG68</f>
        <v>16461.66</v>
      </c>
      <c r="F146" s="14">
        <f>data!AH68</f>
        <v>0</v>
      </c>
      <c r="G146" s="14">
        <f>data!AI68</f>
        <v>0</v>
      </c>
      <c r="H146" s="14">
        <f>data!AJ68</f>
        <v>5105959.6399999997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5581.1799999999994</v>
      </c>
      <c r="D147" s="14">
        <f>data!AF69</f>
        <v>0</v>
      </c>
      <c r="E147" s="14">
        <f>data!AG69</f>
        <v>87868.59</v>
      </c>
      <c r="F147" s="14">
        <f>data!AH69</f>
        <v>0</v>
      </c>
      <c r="G147" s="14">
        <f>data!AI69</f>
        <v>0</v>
      </c>
      <c r="H147" s="14">
        <f>data!AJ69</f>
        <v>463775.55000000075</v>
      </c>
      <c r="I147" s="14">
        <f>data!AK69</f>
        <v>1584.13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-160</v>
      </c>
      <c r="D148" s="14">
        <f>-data!AF70</f>
        <v>0</v>
      </c>
      <c r="E148" s="14">
        <f>-data!AG70</f>
        <v>-15919.7</v>
      </c>
      <c r="F148" s="14">
        <f>-data!AH70</f>
        <v>0</v>
      </c>
      <c r="G148" s="14">
        <f>-data!AI70</f>
        <v>0</v>
      </c>
      <c r="H148" s="14">
        <f>-data!AJ70</f>
        <v>-1801314.7700000003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3693392.5500000007</v>
      </c>
      <c r="D149" s="14">
        <f>data!AF71</f>
        <v>0</v>
      </c>
      <c r="E149" s="14">
        <f>data!AG71</f>
        <v>10739104.673600001</v>
      </c>
      <c r="F149" s="14">
        <f>data!AH71</f>
        <v>0</v>
      </c>
      <c r="G149" s="14">
        <f>data!AI71</f>
        <v>0</v>
      </c>
      <c r="H149" s="14">
        <f>data!AJ71</f>
        <v>75566544.069999993</v>
      </c>
      <c r="I149" s="14">
        <f>data!AK71</f>
        <v>509968.73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1544091</v>
      </c>
      <c r="D151" s="48">
        <f>+data!M697</f>
        <v>0</v>
      </c>
      <c r="E151" s="48">
        <f>+data!M698</f>
        <v>5493146</v>
      </c>
      <c r="F151" s="48">
        <f>+data!M699</f>
        <v>0</v>
      </c>
      <c r="G151" s="48">
        <f>+data!M700</f>
        <v>0</v>
      </c>
      <c r="H151" s="48">
        <f>+data!M701</f>
        <v>14486523</v>
      </c>
      <c r="I151" s="48">
        <f>+data!M702</f>
        <v>374624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2999540.0200000005</v>
      </c>
      <c r="D152" s="14">
        <f>data!AF73</f>
        <v>0</v>
      </c>
      <c r="E152" s="14">
        <f>data!AG73</f>
        <v>33011781.099999998</v>
      </c>
      <c r="F152" s="14">
        <f>data!AH73</f>
        <v>0</v>
      </c>
      <c r="G152" s="14">
        <f>data!AI73</f>
        <v>0</v>
      </c>
      <c r="H152" s="14">
        <f>data!AJ73</f>
        <v>203259.57</v>
      </c>
      <c r="I152" s="14">
        <f>data!AK73</f>
        <v>1272125.1500000001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13946476.84</v>
      </c>
      <c r="D153" s="14">
        <f>data!AF74</f>
        <v>0</v>
      </c>
      <c r="E153" s="14">
        <f>data!AG74</f>
        <v>129526655.83</v>
      </c>
      <c r="F153" s="14">
        <f>data!AH74</f>
        <v>0</v>
      </c>
      <c r="G153" s="14">
        <f>data!AI74</f>
        <v>0</v>
      </c>
      <c r="H153" s="14">
        <f>data!AJ74</f>
        <v>131090108.56999999</v>
      </c>
      <c r="I153" s="14">
        <f>data!AK74</f>
        <v>2149691.2800000003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16946016.859999999</v>
      </c>
      <c r="D154" s="14">
        <f>data!AF75</f>
        <v>0</v>
      </c>
      <c r="E154" s="14">
        <f>data!AG75</f>
        <v>162538436.93000001</v>
      </c>
      <c r="F154" s="14">
        <f>data!AH75</f>
        <v>0</v>
      </c>
      <c r="G154" s="14">
        <f>data!AI75</f>
        <v>0</v>
      </c>
      <c r="H154" s="14">
        <f>data!AJ75</f>
        <v>131293368.13999999</v>
      </c>
      <c r="I154" s="14">
        <f>data!AK75</f>
        <v>3421816.4300000006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9857.14</v>
      </c>
      <c r="D156" s="14">
        <f>data!AF76</f>
        <v>0</v>
      </c>
      <c r="E156" s="14">
        <f>data!AG76</f>
        <v>10167</v>
      </c>
      <c r="F156" s="14">
        <f>data!AH76</f>
        <v>0</v>
      </c>
      <c r="G156" s="14">
        <f>data!AI76</f>
        <v>0</v>
      </c>
      <c r="H156" s="14">
        <f>data!AJ76</f>
        <v>1109</v>
      </c>
      <c r="I156" s="14">
        <f>data!AK76</f>
        <v>3298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7489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3863.9498161402021</v>
      </c>
      <c r="D158" s="14">
        <f>data!AF78</f>
        <v>0</v>
      </c>
      <c r="E158" s="14">
        <f>data!AG78</f>
        <v>3985.4133938137675</v>
      </c>
      <c r="F158" s="14">
        <f>data!AH78</f>
        <v>0</v>
      </c>
      <c r="G158" s="14">
        <f>data!AI78</f>
        <v>0</v>
      </c>
      <c r="H158" s="14">
        <f>data!AJ78</f>
        <v>434.72247995863751</v>
      </c>
      <c r="I158" s="14">
        <f>data!AK78</f>
        <v>1292.7995842232519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265171.12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15918.82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1.9230769230769232E-3</v>
      </c>
      <c r="D160" s="26">
        <f>data!AF80</f>
        <v>0</v>
      </c>
      <c r="E160" s="26">
        <f>data!AG80</f>
        <v>33.894293269230765</v>
      </c>
      <c r="F160" s="26">
        <f>data!AH80</f>
        <v>0</v>
      </c>
      <c r="G160" s="26">
        <f>data!AI80</f>
        <v>0</v>
      </c>
      <c r="H160" s="26">
        <f>data!AJ80</f>
        <v>43.525932692307691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St. Francis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2416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1.2124182692307692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106109.51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24460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102.5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21.42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190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199052.28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17065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147948.43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199052.28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90028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30471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721136.90999999992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405938.94999999995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1127075.8599999999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690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270.47656552881864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St. Francis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131339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18.702076923076927</v>
      </c>
      <c r="G202" s="26">
        <f>data!AW60</f>
        <v>0</v>
      </c>
      <c r="H202" s="26">
        <f>data!AX60</f>
        <v>0</v>
      </c>
      <c r="I202" s="26">
        <f>data!AY60</f>
        <v>36.669432692307694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4125960.6900000009</v>
      </c>
      <c r="G203" s="14">
        <f>data!AW61</f>
        <v>0</v>
      </c>
      <c r="H203" s="14">
        <f>data!AX61</f>
        <v>0</v>
      </c>
      <c r="I203" s="14">
        <f>data!AY61</f>
        <v>1738432.13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952694</v>
      </c>
      <c r="G204" s="14">
        <f>data!AW62</f>
        <v>0</v>
      </c>
      <c r="H204" s="14">
        <f>data!AX62</f>
        <v>0</v>
      </c>
      <c r="I204" s="14">
        <f>data!AY62</f>
        <v>400731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48520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255041.21000000002</v>
      </c>
      <c r="G206" s="14">
        <f>data!AW64</f>
        <v>0</v>
      </c>
      <c r="H206" s="14">
        <f>data!AX64</f>
        <v>0</v>
      </c>
      <c r="I206" s="14">
        <f>data!AY64</f>
        <v>1002810.25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22900.109999999997</v>
      </c>
      <c r="G207" s="14">
        <f>data!AW65</f>
        <v>0</v>
      </c>
      <c r="H207" s="14">
        <f>data!AX65</f>
        <v>0</v>
      </c>
      <c r="I207" s="14">
        <f>data!AY65</f>
        <v>857.38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950832.62</v>
      </c>
      <c r="G208" s="14">
        <f>data!AW66</f>
        <v>0</v>
      </c>
      <c r="H208" s="14">
        <f>data!AX66</f>
        <v>0</v>
      </c>
      <c r="I208" s="14">
        <f>data!AY66</f>
        <v>643085.59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19851</v>
      </c>
      <c r="G209" s="14">
        <f>data!AW67</f>
        <v>0</v>
      </c>
      <c r="H209" s="14">
        <f>data!AX67</f>
        <v>0</v>
      </c>
      <c r="I209" s="14">
        <f>data!AY67</f>
        <v>33286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78226.599999999991</v>
      </c>
      <c r="G210" s="14">
        <f>data!AW68</f>
        <v>0</v>
      </c>
      <c r="H210" s="14">
        <f>data!AX68</f>
        <v>0</v>
      </c>
      <c r="I210" s="14">
        <f>data!AY68</f>
        <v>14319.53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170449.14</v>
      </c>
      <c r="G211" s="14">
        <f>data!AW69</f>
        <v>0</v>
      </c>
      <c r="H211" s="14">
        <f>data!AX69</f>
        <v>0</v>
      </c>
      <c r="I211" s="14">
        <f>data!AY69</f>
        <v>19265.129999999997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-1425</v>
      </c>
      <c r="G212" s="14">
        <f>-data!AW70</f>
        <v>0</v>
      </c>
      <c r="H212" s="14">
        <f>-data!AX70</f>
        <v>0</v>
      </c>
      <c r="I212" s="14">
        <f>-data!AY70</f>
        <v>-787806.12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6623050.370000001</v>
      </c>
      <c r="G213" s="14">
        <f>data!AW71</f>
        <v>0</v>
      </c>
      <c r="H213" s="14">
        <f>data!AX71</f>
        <v>0</v>
      </c>
      <c r="I213" s="14">
        <f>data!AY71</f>
        <v>3064980.8899999992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1718840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261664.83000000002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3247.5699999999997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264912.40000000002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802.66666666666674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20247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314.64133806444221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6417.82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5.712942307692308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St. Francis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140589</v>
      </c>
      <c r="D233" s="14">
        <f>data!BA59</f>
        <v>0</v>
      </c>
      <c r="E233" s="212"/>
      <c r="F233" s="212"/>
      <c r="G233" s="212"/>
      <c r="H233" s="14">
        <f>data!BE59</f>
        <v>264142.72666666663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1.0134567307692308</v>
      </c>
      <c r="E234" s="26">
        <f>data!BB60</f>
        <v>0</v>
      </c>
      <c r="F234" s="26">
        <f>data!BC60</f>
        <v>5.3961730769230769</v>
      </c>
      <c r="G234" s="26">
        <f>data!BD60</f>
        <v>0</v>
      </c>
      <c r="H234" s="26">
        <f>data!BE60</f>
        <v>6.8847307692307691</v>
      </c>
      <c r="I234" s="26">
        <f>data!BF60</f>
        <v>31.53067307692308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53991.17</v>
      </c>
      <c r="E235" s="14">
        <f>data!BB61</f>
        <v>0</v>
      </c>
      <c r="F235" s="14">
        <f>data!BC61</f>
        <v>277879.78000000003</v>
      </c>
      <c r="G235" s="14">
        <f>data!BD61</f>
        <v>0</v>
      </c>
      <c r="H235" s="14">
        <f>data!BE61</f>
        <v>474878.82999999996</v>
      </c>
      <c r="I235" s="14">
        <f>data!BF61</f>
        <v>1845784.67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12446</v>
      </c>
      <c r="E236" s="14">
        <f>data!BB62</f>
        <v>0</v>
      </c>
      <c r="F236" s="14">
        <f>data!BC62</f>
        <v>64055</v>
      </c>
      <c r="G236" s="14">
        <f>data!BD62</f>
        <v>0</v>
      </c>
      <c r="H236" s="14">
        <f>data!BE62</f>
        <v>109466</v>
      </c>
      <c r="I236" s="14">
        <f>data!BF62</f>
        <v>425477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62.76</v>
      </c>
      <c r="E238" s="14">
        <f>data!BB64</f>
        <v>0</v>
      </c>
      <c r="F238" s="14">
        <f>data!BC64</f>
        <v>4265.25</v>
      </c>
      <c r="G238" s="14">
        <f>data!BD64</f>
        <v>3135.06</v>
      </c>
      <c r="H238" s="14">
        <f>data!BE64</f>
        <v>51438.600000000006</v>
      </c>
      <c r="I238" s="14">
        <f>data!BF64</f>
        <v>210428.05999999997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813.87</v>
      </c>
      <c r="G239" s="14">
        <f>data!BD65</f>
        <v>0</v>
      </c>
      <c r="H239" s="14">
        <f>data!BE65</f>
        <v>1229647.26</v>
      </c>
      <c r="I239" s="14">
        <f>data!BF65</f>
        <v>381.96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4140307.93</v>
      </c>
      <c r="I240" s="14">
        <f>data!BF66</f>
        <v>270184.49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141166</v>
      </c>
      <c r="D241" s="14">
        <f>data!BA67</f>
        <v>53395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1756379</v>
      </c>
      <c r="I241" s="14">
        <f>data!BF67</f>
        <v>18384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783021.2</v>
      </c>
      <c r="H242" s="14">
        <f>data!BE68</f>
        <v>3008.12</v>
      </c>
      <c r="I242" s="14">
        <f>data!BF68</f>
        <v>1058.05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1649.3199999999997</v>
      </c>
      <c r="I243" s="14">
        <f>data!BF69</f>
        <v>322.73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-19967.46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141166</v>
      </c>
      <c r="D245" s="14">
        <f>data!BA71</f>
        <v>119894.93</v>
      </c>
      <c r="E245" s="14">
        <f>data!BB71</f>
        <v>0</v>
      </c>
      <c r="F245" s="14">
        <f>data!BC71</f>
        <v>347013.9</v>
      </c>
      <c r="G245" s="14">
        <f>data!BD71</f>
        <v>786156.26</v>
      </c>
      <c r="H245" s="14">
        <f>data!BE71</f>
        <v>7746807.6000000006</v>
      </c>
      <c r="I245" s="14">
        <f>data!BF71</f>
        <v>2772020.9599999995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5708</v>
      </c>
      <c r="D252" s="85">
        <f>data!BA76</f>
        <v>2159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60387</v>
      </c>
      <c r="I252" s="85">
        <f>data!BF76</f>
        <v>625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846.31725358944857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St. Francis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97385.600000000006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22449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38919.06</v>
      </c>
      <c r="F270" s="14">
        <f>data!BJ64</f>
        <v>0</v>
      </c>
      <c r="G270" s="14">
        <f>data!BK64</f>
        <v>0</v>
      </c>
      <c r="H270" s="14">
        <f>data!BL64</f>
        <v>23198.230000000003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64.900000000000006</v>
      </c>
      <c r="F271" s="14">
        <f>data!BJ65</f>
        <v>0</v>
      </c>
      <c r="G271" s="14">
        <f>data!BK65</f>
        <v>0</v>
      </c>
      <c r="H271" s="14">
        <f>data!BL65</f>
        <v>198.86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299">
        <f>data!BJ66</f>
        <v>0</v>
      </c>
      <c r="G272" s="299">
        <f>data!BK66</f>
        <v>7592248.7122023199</v>
      </c>
      <c r="H272" s="14">
        <f>data!BL66</f>
        <v>5878507.8767799996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11970</v>
      </c>
      <c r="F273" s="14">
        <f>data!BJ67</f>
        <v>0</v>
      </c>
      <c r="G273" s="14">
        <f>data!BK67</f>
        <v>0</v>
      </c>
      <c r="H273" s="14">
        <f>data!BL67</f>
        <v>1585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5258.04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-9.2699999999999818</v>
      </c>
      <c r="F275" s="14">
        <f>data!BJ69</f>
        <v>0</v>
      </c>
      <c r="G275" s="14">
        <f>data!BK69</f>
        <v>123744.88</v>
      </c>
      <c r="H275" s="14">
        <f>data!BL69</f>
        <v>88.27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-54541.64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-3596.9499999999971</v>
      </c>
      <c r="F277" s="14">
        <f>data!BJ71</f>
        <v>0</v>
      </c>
      <c r="G277" s="14">
        <f>data!BK71</f>
        <v>7715993.5922023198</v>
      </c>
      <c r="H277" s="14">
        <f>data!BL71</f>
        <v>6028670.8767799996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484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189.72559089267861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St. Francis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5.439475961538462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694325.86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168231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108964.21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814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229732.78854360001</v>
      </c>
      <c r="D304" s="299">
        <f>data!BO66</f>
        <v>0</v>
      </c>
      <c r="E304" s="299">
        <f>data!BP66</f>
        <v>0</v>
      </c>
      <c r="F304" s="299">
        <f>data!BQ66</f>
        <v>0</v>
      </c>
      <c r="G304" s="299">
        <f>data!BR66</f>
        <v>0</v>
      </c>
      <c r="H304" s="299">
        <f>data!BS66</f>
        <v>0</v>
      </c>
      <c r="I304" s="299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595984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150638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204706.38999999998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296959.20999999996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-1000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2298717.4585435996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150638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24023.989999999998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6091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St. Francis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22.298749999999998</v>
      </c>
      <c r="H330" s="26">
        <f>data!BZ60</f>
        <v>2.1243701923076928</v>
      </c>
      <c r="I330" s="26">
        <f>data!CA60</f>
        <v>6.4928173076923077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2065496.2699999996</v>
      </c>
      <c r="H331" s="86">
        <f>data!BZ61</f>
        <v>143438.68</v>
      </c>
      <c r="I331" s="86">
        <f>data!CA61</f>
        <v>797125.4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484315</v>
      </c>
      <c r="H332" s="86">
        <f>data!BZ62</f>
        <v>33064</v>
      </c>
      <c r="I332" s="86">
        <f>data!CA62</f>
        <v>184070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46772.299999999996</v>
      </c>
      <c r="H334" s="86">
        <f>data!BZ64</f>
        <v>400.56</v>
      </c>
      <c r="I334" s="86">
        <f>data!CA64</f>
        <v>571.70000000000005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1318.96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2808415.1631266796</v>
      </c>
      <c r="E336" s="86">
        <f>data!BW66</f>
        <v>32342.397895128001</v>
      </c>
      <c r="F336" s="86">
        <f>data!BX66</f>
        <v>2482748.0612710081</v>
      </c>
      <c r="G336" s="86">
        <f>data!BY66</f>
        <v>111428.1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63559</v>
      </c>
      <c r="E337" s="86">
        <f>data!BW67</f>
        <v>0</v>
      </c>
      <c r="F337" s="86">
        <f>data!BX67</f>
        <v>0</v>
      </c>
      <c r="G337" s="86">
        <f>data!BY67</f>
        <v>67613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13085.27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63686.02</v>
      </c>
      <c r="H339" s="86">
        <f>data!BZ69</f>
        <v>136.47</v>
      </c>
      <c r="I339" s="86">
        <f>data!CA69</f>
        <v>436.2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2871974.1631266796</v>
      </c>
      <c r="E341" s="14">
        <f>data!BW71</f>
        <v>32342.397895128001</v>
      </c>
      <c r="F341" s="14">
        <f>data!BX71</f>
        <v>2482748.0612710081</v>
      </c>
      <c r="G341" s="14">
        <f>data!BY71</f>
        <v>2853714.9199999995</v>
      </c>
      <c r="H341" s="14">
        <f>data!BZ71</f>
        <v>177039.71</v>
      </c>
      <c r="I341" s="14">
        <f>data!CA71</f>
        <v>982203.29999999993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2570</v>
      </c>
      <c r="E348" s="85">
        <f>data!BW76</f>
        <v>0</v>
      </c>
      <c r="F348" s="85">
        <f>data!BX76</f>
        <v>0</v>
      </c>
      <c r="G348" s="85">
        <f>data!BY76</f>
        <v>1482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1007.4272078392231</v>
      </c>
      <c r="E350" s="85">
        <f>data!BW78</f>
        <v>0</v>
      </c>
      <c r="F350" s="85">
        <f>data!BX78</f>
        <v>0</v>
      </c>
      <c r="G350" s="85">
        <f>data!BY78</f>
        <v>580.93662335320175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St. Francis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0.13979807692307691</v>
      </c>
      <c r="E362" s="217"/>
      <c r="F362" s="211"/>
      <c r="G362" s="211"/>
      <c r="H362" s="211"/>
      <c r="I362" s="87">
        <f>data!CE60</f>
        <v>1243.6716875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1392686.94</v>
      </c>
      <c r="E363" s="218"/>
      <c r="F363" s="219"/>
      <c r="G363" s="219"/>
      <c r="H363" s="219"/>
      <c r="I363" s="86">
        <f>data!CE61</f>
        <v>128352908.01999998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321032</v>
      </c>
      <c r="E364" s="218"/>
      <c r="F364" s="219"/>
      <c r="G364" s="219"/>
      <c r="H364" s="219"/>
      <c r="I364" s="86">
        <f>data!CE62</f>
        <v>29617482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4804179.8600000003</v>
      </c>
      <c r="E365" s="218"/>
      <c r="F365" s="219"/>
      <c r="G365" s="219"/>
      <c r="H365" s="219"/>
      <c r="I365" s="86">
        <f>data!CE63</f>
        <v>13097744.379999999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-144209.76</v>
      </c>
      <c r="E366" s="218"/>
      <c r="F366" s="219"/>
      <c r="G366" s="219"/>
      <c r="H366" s="219"/>
      <c r="I366" s="86">
        <f>data!CE64</f>
        <v>39524174.370000012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1499740.3299999998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51784</v>
      </c>
      <c r="D368" s="86">
        <f>data!CC66</f>
        <v>29628608.465089988</v>
      </c>
      <c r="E368" s="218"/>
      <c r="F368" s="219"/>
      <c r="G368" s="219"/>
      <c r="H368" s="219"/>
      <c r="I368" s="86">
        <f>data!CE66</f>
        <v>73435102.36999999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1319376</v>
      </c>
      <c r="E369" s="218"/>
      <c r="F369" s="219"/>
      <c r="G369" s="219"/>
      <c r="H369" s="219"/>
      <c r="I369" s="86">
        <f>data!CE67</f>
        <v>15919294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414589.00999999995</v>
      </c>
      <c r="E370" s="218"/>
      <c r="F370" s="219"/>
      <c r="G370" s="219"/>
      <c r="H370" s="219"/>
      <c r="I370" s="86">
        <f>data!CE68</f>
        <v>8216033.8299999982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-212763.52000000142</v>
      </c>
      <c r="E371" s="86">
        <f>data!CD69</f>
        <v>11939694.150000002</v>
      </c>
      <c r="F371" s="219"/>
      <c r="G371" s="219"/>
      <c r="H371" s="219"/>
      <c r="I371" s="86">
        <f>data!CE69</f>
        <v>14556485.150000002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6">
        <f>data!CD70</f>
        <v>10246404.979999999</v>
      </c>
      <c r="F372" s="220"/>
      <c r="G372" s="220"/>
      <c r="H372" s="220"/>
      <c r="I372" s="14">
        <f>-data!CE70</f>
        <v>-15481338.289999999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51784</v>
      </c>
      <c r="D373" s="86">
        <f>data!CC71</f>
        <v>37523498.995089985</v>
      </c>
      <c r="E373" s="86">
        <f>data!CD71</f>
        <v>1693289.1700000037</v>
      </c>
      <c r="F373" s="219"/>
      <c r="G373" s="219"/>
      <c r="H373" s="219"/>
      <c r="I373" s="14">
        <f>data!CE71</f>
        <v>308737626.15999991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643338683.58000004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945817143.19000018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1589155826.77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264142.72666666668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131339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65583.800000000017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1077067.0700000003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380.11526923076917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LawsonDrillInfo!KeyFields</vt:lpstr>
      <vt:lpstr>LawsonDrillInfo!MappedFields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LawsonDrillInfo!ProductLine</vt:lpstr>
      <vt:lpstr>LawsonDrillInfo!SSType</vt:lpstr>
      <vt:lpstr>Support</vt:lpstr>
      <vt:lpstr>LawsonDrillInfo!SystemCode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2021-08-19T22:51:34Z</cp:lastPrinted>
  <dcterms:created xsi:type="dcterms:W3CDTF">1999-06-02T22:01:56Z</dcterms:created>
  <dcterms:modified xsi:type="dcterms:W3CDTF">2021-12-27T17:41:34Z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