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B3FC3190-CFDF-4690-89C9-B6481D8B36E5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  <sheet name="LawsonDrillInfo" sheetId="14" state="veryHidden" r:id="rId11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KeyFields" localSheetId="10">LawsonDrillInfo!$A$5:$C$6</definedName>
    <definedName name="MappedFields" localSheetId="10">LawsonDrillInfo!$D$5:$F$6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ProductLine" localSheetId="10">LawsonDrillInfo!$B$2</definedName>
    <definedName name="SSType" localSheetId="10">LawsonDrillInfo!$D$3</definedName>
    <definedName name="Support" localSheetId="9">'Prior Year'!#REF!</definedName>
    <definedName name="Support">data!$A$720:$CD$722</definedName>
    <definedName name="SystemCode" localSheetId="10">LawsonDrillInfo!$B$3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B575" i="1" l="1"/>
  <c r="A493" i="1"/>
  <c r="A730" i="1"/>
  <c r="A726" i="1"/>
  <c r="A722" i="1"/>
  <c r="C115" i="8"/>
  <c r="CB730" i="1"/>
  <c r="C444" i="1"/>
  <c r="D367" i="1"/>
  <c r="C119" i="8" s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H233" i="9"/>
  <c r="H124" i="9"/>
  <c r="F203" i="9"/>
  <c r="I176" i="9"/>
  <c r="I178" i="9"/>
  <c r="I180" i="9"/>
  <c r="G84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C316" i="9"/>
  <c r="I220" i="9"/>
  <c r="E28" i="9"/>
  <c r="C139" i="9"/>
  <c r="C148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H240" i="9"/>
  <c r="G33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E16" i="9"/>
  <c r="C18" i="9"/>
  <c r="C16" i="9"/>
  <c r="E29" i="9"/>
  <c r="I64" i="9"/>
  <c r="E9" i="9"/>
  <c r="C138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E371" i="9"/>
  <c r="E10" i="9"/>
  <c r="F202" i="9"/>
  <c r="C11" i="9"/>
  <c r="C13" i="9"/>
  <c r="C14" i="9"/>
  <c r="I42" i="9"/>
  <c r="I202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O48" i="1" s="1"/>
  <c r="O62" i="1" s="1"/>
  <c r="CE65" i="1"/>
  <c r="C431" i="1" s="1"/>
  <c r="CE63" i="1"/>
  <c r="CE66" i="1"/>
  <c r="CE68" i="1"/>
  <c r="C434" i="1" s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E210" i="1"/>
  <c r="E211" i="1"/>
  <c r="E212" i="1"/>
  <c r="E213" i="1"/>
  <c r="E214" i="1"/>
  <c r="F29" i="6" s="1"/>
  <c r="E215" i="1"/>
  <c r="E216" i="1"/>
  <c r="D217" i="1"/>
  <c r="E32" i="6" s="1"/>
  <c r="C217" i="1"/>
  <c r="E196" i="1"/>
  <c r="E197" i="1"/>
  <c r="E198" i="1"/>
  <c r="E199" i="1"/>
  <c r="E200" i="1"/>
  <c r="E201" i="1"/>
  <c r="E202" i="1"/>
  <c r="E203" i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G812" i="1"/>
  <c r="CE64" i="1"/>
  <c r="I366" i="9" s="1"/>
  <c r="D368" i="9"/>
  <c r="I812" i="1"/>
  <c r="C276" i="9"/>
  <c r="CE70" i="1"/>
  <c r="C458" i="1" s="1"/>
  <c r="CE76" i="1"/>
  <c r="I380" i="9" s="1"/>
  <c r="P812" i="1"/>
  <c r="CE77" i="1"/>
  <c r="I20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D71" i="1"/>
  <c r="C615" i="1"/>
  <c r="V815" i="1"/>
  <c r="E372" i="9"/>
  <c r="F24" i="6" l="1"/>
  <c r="B465" i="1"/>
  <c r="AH48" i="1"/>
  <c r="AH62" i="1" s="1"/>
  <c r="E765" i="1" s="1"/>
  <c r="F27" i="6"/>
  <c r="U48" i="1"/>
  <c r="U62" i="1" s="1"/>
  <c r="G76" i="9" s="1"/>
  <c r="AF48" i="1"/>
  <c r="AF62" i="1" s="1"/>
  <c r="E763" i="1" s="1"/>
  <c r="AK48" i="1"/>
  <c r="AK62" i="1" s="1"/>
  <c r="E768" i="1" s="1"/>
  <c r="AV48" i="1"/>
  <c r="AV62" i="1" s="1"/>
  <c r="E779" i="1" s="1"/>
  <c r="D48" i="1"/>
  <c r="D62" i="1" s="1"/>
  <c r="D12" i="9" s="1"/>
  <c r="AX48" i="1"/>
  <c r="AX62" i="1" s="1"/>
  <c r="H204" i="9" s="1"/>
  <c r="L48" i="1"/>
  <c r="L62" i="1" s="1"/>
  <c r="E743" i="1" s="1"/>
  <c r="BL48" i="1"/>
  <c r="BL62" i="1" s="1"/>
  <c r="E795" i="1" s="1"/>
  <c r="AA48" i="1"/>
  <c r="AA62" i="1" s="1"/>
  <c r="F108" i="9" s="1"/>
  <c r="AE48" i="1"/>
  <c r="AE62" i="1" s="1"/>
  <c r="E762" i="1" s="1"/>
  <c r="BN48" i="1"/>
  <c r="BN62" i="1" s="1"/>
  <c r="E797" i="1" s="1"/>
  <c r="AI48" i="1"/>
  <c r="AI62" i="1" s="1"/>
  <c r="E766" i="1" s="1"/>
  <c r="BS48" i="1"/>
  <c r="BS62" i="1" s="1"/>
  <c r="E802" i="1" s="1"/>
  <c r="CA48" i="1"/>
  <c r="CA62" i="1" s="1"/>
  <c r="I332" i="9" s="1"/>
  <c r="Q48" i="1"/>
  <c r="Q62" i="1" s="1"/>
  <c r="C76" i="9" s="1"/>
  <c r="F48" i="1"/>
  <c r="F62" i="1" s="1"/>
  <c r="F12" i="9" s="1"/>
  <c r="AG48" i="1"/>
  <c r="AG62" i="1" s="1"/>
  <c r="E140" i="9" s="1"/>
  <c r="J48" i="1"/>
  <c r="J62" i="1" s="1"/>
  <c r="C44" i="9" s="1"/>
  <c r="AJ48" i="1"/>
  <c r="AJ62" i="1" s="1"/>
  <c r="E767" i="1" s="1"/>
  <c r="AZ48" i="1"/>
  <c r="AZ62" i="1" s="1"/>
  <c r="E783" i="1" s="1"/>
  <c r="BP48" i="1"/>
  <c r="BP62" i="1" s="1"/>
  <c r="E799" i="1" s="1"/>
  <c r="AY48" i="1"/>
  <c r="AY62" i="1" s="1"/>
  <c r="E782" i="1" s="1"/>
  <c r="AO48" i="1"/>
  <c r="AO62" i="1" s="1"/>
  <c r="E772" i="1" s="1"/>
  <c r="BA48" i="1"/>
  <c r="BA62" i="1" s="1"/>
  <c r="D236" i="9" s="1"/>
  <c r="AU48" i="1"/>
  <c r="AU62" i="1" s="1"/>
  <c r="E204" i="9" s="1"/>
  <c r="X48" i="1"/>
  <c r="X62" i="1" s="1"/>
  <c r="E755" i="1" s="1"/>
  <c r="N48" i="1"/>
  <c r="N62" i="1" s="1"/>
  <c r="G44" i="9" s="1"/>
  <c r="AL48" i="1"/>
  <c r="AL62" i="1" s="1"/>
  <c r="C172" i="9" s="1"/>
  <c r="BB48" i="1"/>
  <c r="BB62" i="1" s="1"/>
  <c r="E236" i="9" s="1"/>
  <c r="BR48" i="1"/>
  <c r="BR62" i="1" s="1"/>
  <c r="E801" i="1" s="1"/>
  <c r="C48" i="1"/>
  <c r="C62" i="1" s="1"/>
  <c r="E734" i="1" s="1"/>
  <c r="BG48" i="1"/>
  <c r="BG62" i="1" s="1"/>
  <c r="C268" i="9" s="1"/>
  <c r="AW48" i="1"/>
  <c r="AW62" i="1" s="1"/>
  <c r="E780" i="1" s="1"/>
  <c r="BQ48" i="1"/>
  <c r="BQ62" i="1" s="1"/>
  <c r="F300" i="9" s="1"/>
  <c r="G48" i="1"/>
  <c r="G62" i="1" s="1"/>
  <c r="G12" i="9" s="1"/>
  <c r="AB48" i="1"/>
  <c r="AB62" i="1" s="1"/>
  <c r="G108" i="9" s="1"/>
  <c r="R48" i="1"/>
  <c r="R62" i="1" s="1"/>
  <c r="D76" i="9" s="1"/>
  <c r="BD48" i="1"/>
  <c r="BD62" i="1" s="1"/>
  <c r="G236" i="9" s="1"/>
  <c r="BT48" i="1"/>
  <c r="BT62" i="1" s="1"/>
  <c r="E803" i="1" s="1"/>
  <c r="BO48" i="1"/>
  <c r="BO62" i="1" s="1"/>
  <c r="D300" i="9" s="1"/>
  <c r="BE48" i="1"/>
  <c r="BE62" i="1" s="1"/>
  <c r="H236" i="9" s="1"/>
  <c r="V48" i="1"/>
  <c r="V62" i="1" s="1"/>
  <c r="E753" i="1" s="1"/>
  <c r="BF48" i="1"/>
  <c r="BF62" i="1" s="1"/>
  <c r="E789" i="1" s="1"/>
  <c r="BV48" i="1"/>
  <c r="BV62" i="1" s="1"/>
  <c r="D332" i="9" s="1"/>
  <c r="BW48" i="1"/>
  <c r="BW62" i="1" s="1"/>
  <c r="E332" i="9" s="1"/>
  <c r="BM48" i="1"/>
  <c r="BM62" i="1" s="1"/>
  <c r="E796" i="1" s="1"/>
  <c r="AP48" i="1"/>
  <c r="AP62" i="1" s="1"/>
  <c r="G172" i="9" s="1"/>
  <c r="Z48" i="1"/>
  <c r="Z62" i="1" s="1"/>
  <c r="E757" i="1" s="1"/>
  <c r="AR48" i="1"/>
  <c r="AR62" i="1" s="1"/>
  <c r="E775" i="1" s="1"/>
  <c r="BH48" i="1"/>
  <c r="BH62" i="1" s="1"/>
  <c r="E791" i="1" s="1"/>
  <c r="BX48" i="1"/>
  <c r="BX62" i="1" s="1"/>
  <c r="F332" i="9" s="1"/>
  <c r="CC48" i="1"/>
  <c r="CC62" i="1" s="1"/>
  <c r="E812" i="1" s="1"/>
  <c r="BU48" i="1"/>
  <c r="BU62" i="1" s="1"/>
  <c r="C332" i="9" s="1"/>
  <c r="BI48" i="1"/>
  <c r="BI62" i="1" s="1"/>
  <c r="E268" i="9" s="1"/>
  <c r="AN48" i="1"/>
  <c r="AN62" i="1" s="1"/>
  <c r="E172" i="9" s="1"/>
  <c r="AD48" i="1"/>
  <c r="AD62" i="1" s="1"/>
  <c r="I108" i="9" s="1"/>
  <c r="AT48" i="1"/>
  <c r="AT62" i="1" s="1"/>
  <c r="D204" i="9" s="1"/>
  <c r="BJ48" i="1"/>
  <c r="BJ62" i="1" s="1"/>
  <c r="E793" i="1" s="1"/>
  <c r="BY48" i="1"/>
  <c r="BY62" i="1" s="1"/>
  <c r="G332" i="9" s="1"/>
  <c r="K48" i="1"/>
  <c r="K62" i="1" s="1"/>
  <c r="E742" i="1" s="1"/>
  <c r="I48" i="1"/>
  <c r="I62" i="1" s="1"/>
  <c r="E740" i="1" s="1"/>
  <c r="E48" i="1"/>
  <c r="E62" i="1" s="1"/>
  <c r="E12" i="9" s="1"/>
  <c r="C469" i="1"/>
  <c r="B10" i="4"/>
  <c r="M816" i="1"/>
  <c r="I372" i="9"/>
  <c r="F12" i="6"/>
  <c r="G816" i="1"/>
  <c r="C430" i="1"/>
  <c r="I370" i="9"/>
  <c r="F15" i="6"/>
  <c r="F30" i="6"/>
  <c r="F28" i="6"/>
  <c r="F26" i="6"/>
  <c r="F25" i="6"/>
  <c r="F8" i="6"/>
  <c r="C474" i="1"/>
  <c r="C472" i="1"/>
  <c r="C473" i="1"/>
  <c r="D330" i="1"/>
  <c r="C86" i="8" s="1"/>
  <c r="G10" i="4"/>
  <c r="C27" i="5"/>
  <c r="I381" i="9"/>
  <c r="Q816" i="1"/>
  <c r="B782" i="1"/>
  <c r="CF77" i="1"/>
  <c r="E544" i="1"/>
  <c r="G612" i="1"/>
  <c r="P816" i="1"/>
  <c r="C33" i="8"/>
  <c r="B476" i="1"/>
  <c r="B445" i="1"/>
  <c r="K816" i="1"/>
  <c r="F10" i="4"/>
  <c r="F815" i="1"/>
  <c r="B441" i="1"/>
  <c r="D368" i="1"/>
  <c r="C120" i="8" s="1"/>
  <c r="C448" i="1"/>
  <c r="C112" i="8"/>
  <c r="D815" i="1"/>
  <c r="F612" i="1"/>
  <c r="D816" i="1"/>
  <c r="AS48" i="1"/>
  <c r="AS62" i="1" s="1"/>
  <c r="W48" i="1"/>
  <c r="W62" i="1" s="1"/>
  <c r="I76" i="9" s="1"/>
  <c r="E373" i="9"/>
  <c r="C575" i="1"/>
  <c r="C14" i="5"/>
  <c r="D428" i="1"/>
  <c r="D612" i="1"/>
  <c r="CF76" i="1"/>
  <c r="H52" i="1" s="1"/>
  <c r="H67" i="1" s="1"/>
  <c r="D436" i="1"/>
  <c r="C28" i="4"/>
  <c r="C421" i="1"/>
  <c r="C470" i="1"/>
  <c r="F9" i="6"/>
  <c r="I382" i="9"/>
  <c r="I612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F816" i="1"/>
  <c r="I365" i="9"/>
  <c r="C815" i="1"/>
  <c r="H815" i="1"/>
  <c r="C415" i="1"/>
  <c r="C10" i="4"/>
  <c r="I371" i="9"/>
  <c r="C440" i="1"/>
  <c r="L816" i="1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I815" i="1"/>
  <c r="G815" i="1"/>
  <c r="P815" i="1"/>
  <c r="Q815" i="1"/>
  <c r="R815" i="1"/>
  <c r="S815" i="1"/>
  <c r="G28" i="4"/>
  <c r="H44" i="9"/>
  <c r="B446" i="1"/>
  <c r="D242" i="1"/>
  <c r="C418" i="1"/>
  <c r="D438" i="1"/>
  <c r="F14" i="6"/>
  <c r="T815" i="1"/>
  <c r="C471" i="1"/>
  <c r="F10" i="6"/>
  <c r="E758" i="1"/>
  <c r="F7" i="6"/>
  <c r="E204" i="1"/>
  <c r="C468" i="1"/>
  <c r="I383" i="9"/>
  <c r="S816" i="1"/>
  <c r="D22" i="7"/>
  <c r="C40" i="5"/>
  <c r="C420" i="1"/>
  <c r="B28" i="4"/>
  <c r="E746" i="1"/>
  <c r="E217" i="1"/>
  <c r="I384" i="9"/>
  <c r="T816" i="1"/>
  <c r="L612" i="1"/>
  <c r="D464" i="1"/>
  <c r="K815" i="1"/>
  <c r="I367" i="9"/>
  <c r="H816" i="1"/>
  <c r="M815" i="1"/>
  <c r="D434" i="1"/>
  <c r="L815" i="1"/>
  <c r="D292" i="1"/>
  <c r="H140" i="9" l="1"/>
  <c r="E745" i="1"/>
  <c r="D268" i="9"/>
  <c r="D52" i="1"/>
  <c r="D67" i="1" s="1"/>
  <c r="D71" i="1" s="1"/>
  <c r="BD52" i="1"/>
  <c r="BD67" i="1" s="1"/>
  <c r="BD71" i="1" s="1"/>
  <c r="E804" i="1"/>
  <c r="I268" i="9"/>
  <c r="E781" i="1"/>
  <c r="C236" i="9"/>
  <c r="E759" i="1"/>
  <c r="F140" i="9"/>
  <c r="E773" i="1"/>
  <c r="D339" i="1"/>
  <c r="C102" i="8" s="1"/>
  <c r="AA52" i="1"/>
  <c r="AA67" i="1" s="1"/>
  <c r="AA71" i="1" s="1"/>
  <c r="C520" i="1" s="1"/>
  <c r="G520" i="1" s="1"/>
  <c r="BX52" i="1"/>
  <c r="BX67" i="1" s="1"/>
  <c r="BX71" i="1" s="1"/>
  <c r="E735" i="1"/>
  <c r="E764" i="1"/>
  <c r="I140" i="9"/>
  <c r="E807" i="1"/>
  <c r="E752" i="1"/>
  <c r="E785" i="1"/>
  <c r="H300" i="9"/>
  <c r="E805" i="1"/>
  <c r="D44" i="9"/>
  <c r="G300" i="9"/>
  <c r="E736" i="1"/>
  <c r="D364" i="9"/>
  <c r="G140" i="9"/>
  <c r="E769" i="1"/>
  <c r="E810" i="1"/>
  <c r="E787" i="1"/>
  <c r="F204" i="9"/>
  <c r="I204" i="9"/>
  <c r="CB52" i="1"/>
  <c r="CB67" i="1" s="1"/>
  <c r="C369" i="9" s="1"/>
  <c r="BM52" i="1"/>
  <c r="BM67" i="1" s="1"/>
  <c r="BM71" i="1" s="1"/>
  <c r="C638" i="1" s="1"/>
  <c r="AK52" i="1"/>
  <c r="AK67" i="1" s="1"/>
  <c r="AK71" i="1" s="1"/>
  <c r="C702" i="1" s="1"/>
  <c r="BR52" i="1"/>
  <c r="BR67" i="1" s="1"/>
  <c r="BR71" i="1" s="1"/>
  <c r="G309" i="9" s="1"/>
  <c r="M52" i="1"/>
  <c r="M67" i="1" s="1"/>
  <c r="J744" i="1" s="1"/>
  <c r="F52" i="1"/>
  <c r="F67" i="1" s="1"/>
  <c r="F17" i="9" s="1"/>
  <c r="G52" i="1"/>
  <c r="G67" i="1" s="1"/>
  <c r="G71" i="1" s="1"/>
  <c r="BN52" i="1"/>
  <c r="BN67" i="1" s="1"/>
  <c r="BN71" i="1" s="1"/>
  <c r="BQ52" i="1"/>
  <c r="BQ67" i="1" s="1"/>
  <c r="BQ71" i="1" s="1"/>
  <c r="AY52" i="1"/>
  <c r="AY67" i="1" s="1"/>
  <c r="AY71" i="1" s="1"/>
  <c r="C544" i="1" s="1"/>
  <c r="G544" i="1" s="1"/>
  <c r="AX52" i="1"/>
  <c r="AX67" i="1" s="1"/>
  <c r="AX71" i="1" s="1"/>
  <c r="C543" i="1" s="1"/>
  <c r="T52" i="1"/>
  <c r="T67" i="1" s="1"/>
  <c r="F81" i="9" s="1"/>
  <c r="BF52" i="1"/>
  <c r="BF67" i="1" s="1"/>
  <c r="I241" i="9" s="1"/>
  <c r="BV52" i="1"/>
  <c r="BV67" i="1" s="1"/>
  <c r="BV71" i="1" s="1"/>
  <c r="C642" i="1" s="1"/>
  <c r="BY52" i="1"/>
  <c r="BY67" i="1" s="1"/>
  <c r="BY71" i="1" s="1"/>
  <c r="C570" i="1" s="1"/>
  <c r="AH52" i="1"/>
  <c r="AH67" i="1" s="1"/>
  <c r="F145" i="9" s="1"/>
  <c r="BE52" i="1"/>
  <c r="BE67" i="1" s="1"/>
  <c r="BE71" i="1" s="1"/>
  <c r="C614" i="1" s="1"/>
  <c r="AW52" i="1"/>
  <c r="AW67" i="1" s="1"/>
  <c r="AW71" i="1" s="1"/>
  <c r="G213" i="9" s="1"/>
  <c r="AM52" i="1"/>
  <c r="AM67" i="1" s="1"/>
  <c r="J770" i="1" s="1"/>
  <c r="H268" i="9"/>
  <c r="E108" i="9"/>
  <c r="E737" i="1"/>
  <c r="F71" i="1"/>
  <c r="F21" i="9" s="1"/>
  <c r="E748" i="1"/>
  <c r="H76" i="9"/>
  <c r="F268" i="9"/>
  <c r="D140" i="9"/>
  <c r="E44" i="9"/>
  <c r="C140" i="9"/>
  <c r="C300" i="9"/>
  <c r="E738" i="1"/>
  <c r="C108" i="9"/>
  <c r="E808" i="1"/>
  <c r="E741" i="1"/>
  <c r="E800" i="1"/>
  <c r="I236" i="9"/>
  <c r="F172" i="9"/>
  <c r="E771" i="1"/>
  <c r="E761" i="1"/>
  <c r="E798" i="1"/>
  <c r="E784" i="1"/>
  <c r="E778" i="1"/>
  <c r="I172" i="9"/>
  <c r="E792" i="1"/>
  <c r="E790" i="1"/>
  <c r="E300" i="9"/>
  <c r="I300" i="9"/>
  <c r="C12" i="9"/>
  <c r="E788" i="1"/>
  <c r="H172" i="9"/>
  <c r="E749" i="1"/>
  <c r="G204" i="9"/>
  <c r="I12" i="9"/>
  <c r="E806" i="1"/>
  <c r="E777" i="1"/>
  <c r="E754" i="1"/>
  <c r="B564" i="1"/>
  <c r="B570" i="1"/>
  <c r="B518" i="1"/>
  <c r="B565" i="1"/>
  <c r="B504" i="1"/>
  <c r="B569" i="1"/>
  <c r="B521" i="1"/>
  <c r="B515" i="1"/>
  <c r="B568" i="1"/>
  <c r="B528" i="1"/>
  <c r="F528" i="1" s="1"/>
  <c r="B537" i="1"/>
  <c r="B501" i="1"/>
  <c r="B567" i="1"/>
  <c r="B531" i="1"/>
  <c r="B552" i="1"/>
  <c r="B556" i="1"/>
  <c r="B560" i="1"/>
  <c r="B529" i="1"/>
  <c r="B516" i="1"/>
  <c r="F516" i="1" s="1"/>
  <c r="E811" i="1"/>
  <c r="P52" i="1"/>
  <c r="P67" i="1" s="1"/>
  <c r="I49" i="9" s="1"/>
  <c r="V52" i="1"/>
  <c r="V67" i="1" s="1"/>
  <c r="J753" i="1" s="1"/>
  <c r="J52" i="1"/>
  <c r="J67" i="1" s="1"/>
  <c r="C49" i="9" s="1"/>
  <c r="AF52" i="1"/>
  <c r="AF67" i="1" s="1"/>
  <c r="AF71" i="1" s="1"/>
  <c r="C697" i="1" s="1"/>
  <c r="AJ52" i="1"/>
  <c r="AJ67" i="1" s="1"/>
  <c r="AJ71" i="1" s="1"/>
  <c r="H149" i="9" s="1"/>
  <c r="BP52" i="1"/>
  <c r="BP67" i="1" s="1"/>
  <c r="J799" i="1" s="1"/>
  <c r="AN52" i="1"/>
  <c r="AN67" i="1" s="1"/>
  <c r="J771" i="1" s="1"/>
  <c r="AG52" i="1"/>
  <c r="AG67" i="1" s="1"/>
  <c r="E145" i="9" s="1"/>
  <c r="BO52" i="1"/>
  <c r="BO67" i="1" s="1"/>
  <c r="BO71" i="1" s="1"/>
  <c r="D309" i="9" s="1"/>
  <c r="BT52" i="1"/>
  <c r="BT67" i="1" s="1"/>
  <c r="AB52" i="1"/>
  <c r="AB67" i="1" s="1"/>
  <c r="B559" i="1"/>
  <c r="B571" i="1"/>
  <c r="F44" i="9"/>
  <c r="D373" i="1"/>
  <c r="C126" i="8" s="1"/>
  <c r="CE62" i="1"/>
  <c r="E816" i="1" s="1"/>
  <c r="H71" i="1"/>
  <c r="C501" i="1" s="1"/>
  <c r="G501" i="1" s="1"/>
  <c r="E756" i="1"/>
  <c r="D108" i="9"/>
  <c r="CE48" i="1"/>
  <c r="C204" i="9"/>
  <c r="E776" i="1"/>
  <c r="B558" i="1"/>
  <c r="B547" i="1"/>
  <c r="B519" i="1"/>
  <c r="B499" i="1"/>
  <c r="F499" i="1" s="1"/>
  <c r="B522" i="1"/>
  <c r="B526" i="1"/>
  <c r="B538" i="1"/>
  <c r="B532" i="1"/>
  <c r="F532" i="1" s="1"/>
  <c r="B520" i="1"/>
  <c r="B497" i="1"/>
  <c r="H497" i="1" s="1"/>
  <c r="B562" i="1"/>
  <c r="B554" i="1"/>
  <c r="B539" i="1"/>
  <c r="B503" i="1"/>
  <c r="B511" i="1"/>
  <c r="B542" i="1"/>
  <c r="B563" i="1"/>
  <c r="B573" i="1"/>
  <c r="B561" i="1"/>
  <c r="B513" i="1"/>
  <c r="B512" i="1"/>
  <c r="B545" i="1"/>
  <c r="B507" i="1"/>
  <c r="B540" i="1"/>
  <c r="F540" i="1" s="1"/>
  <c r="B508" i="1"/>
  <c r="B551" i="1"/>
  <c r="B510" i="1"/>
  <c r="B505" i="1"/>
  <c r="F505" i="1" s="1"/>
  <c r="B572" i="1"/>
  <c r="B500" i="1"/>
  <c r="B514" i="1"/>
  <c r="B557" i="1"/>
  <c r="B498" i="1"/>
  <c r="F498" i="1" s="1"/>
  <c r="B548" i="1"/>
  <c r="B566" i="1"/>
  <c r="B543" i="1"/>
  <c r="B541" i="1"/>
  <c r="B536" i="1"/>
  <c r="H536" i="1" s="1"/>
  <c r="B534" i="1"/>
  <c r="B530" i="1"/>
  <c r="B550" i="1"/>
  <c r="F550" i="1" s="1"/>
  <c r="B525" i="1"/>
  <c r="B527" i="1"/>
  <c r="B506" i="1"/>
  <c r="B544" i="1"/>
  <c r="B546" i="1"/>
  <c r="B517" i="1"/>
  <c r="B555" i="1"/>
  <c r="B523" i="1"/>
  <c r="B533" i="1"/>
  <c r="B524" i="1"/>
  <c r="B574" i="1"/>
  <c r="B553" i="1"/>
  <c r="B509" i="1"/>
  <c r="B549" i="1"/>
  <c r="F76" i="9"/>
  <c r="E751" i="1"/>
  <c r="H17" i="9"/>
  <c r="J739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519" i="1" s="1"/>
  <c r="G519" i="1" s="1"/>
  <c r="BB52" i="1"/>
  <c r="BB67" i="1" s="1"/>
  <c r="BB71" i="1" s="1"/>
  <c r="E245" i="9" s="1"/>
  <c r="L52" i="1"/>
  <c r="L67" i="1" s="1"/>
  <c r="L71" i="1" s="1"/>
  <c r="C505" i="1" s="1"/>
  <c r="G505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AC71" i="1" s="1"/>
  <c r="C694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I181" i="9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C711" i="1" s="1"/>
  <c r="E760" i="1"/>
  <c r="F236" i="9"/>
  <c r="E786" i="1"/>
  <c r="I44" i="9"/>
  <c r="E747" i="1"/>
  <c r="P71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D27" i="7"/>
  <c r="B448" i="1"/>
  <c r="D341" i="1"/>
  <c r="C481" i="1" s="1"/>
  <c r="C50" i="8"/>
  <c r="F32" i="6"/>
  <c r="C478" i="1"/>
  <c r="C476" i="1"/>
  <c r="F16" i="6"/>
  <c r="J787" i="1"/>
  <c r="G241" i="9"/>
  <c r="J737" i="1" l="1"/>
  <c r="J805" i="1"/>
  <c r="M71" i="1"/>
  <c r="C506" i="1" s="1"/>
  <c r="G506" i="1" s="1"/>
  <c r="G17" i="9"/>
  <c r="G337" i="9"/>
  <c r="D337" i="9"/>
  <c r="J735" i="1"/>
  <c r="C624" i="1"/>
  <c r="C549" i="1"/>
  <c r="C669" i="1"/>
  <c r="C497" i="1"/>
  <c r="G497" i="1" s="1"/>
  <c r="D21" i="9"/>
  <c r="D17" i="9"/>
  <c r="BF71" i="1"/>
  <c r="C551" i="1" s="1"/>
  <c r="J807" i="1"/>
  <c r="J789" i="1"/>
  <c r="F49" i="9"/>
  <c r="C567" i="1"/>
  <c r="D341" i="9"/>
  <c r="G245" i="9"/>
  <c r="J758" i="1"/>
  <c r="F113" i="9"/>
  <c r="CB71" i="1"/>
  <c r="C622" i="1" s="1"/>
  <c r="G341" i="9"/>
  <c r="C499" i="1"/>
  <c r="G499" i="1" s="1"/>
  <c r="J741" i="1"/>
  <c r="J811" i="1"/>
  <c r="J763" i="1"/>
  <c r="D145" i="9"/>
  <c r="C569" i="1"/>
  <c r="C644" i="1"/>
  <c r="F337" i="9"/>
  <c r="T71" i="1"/>
  <c r="C513" i="1" s="1"/>
  <c r="G513" i="1" s="1"/>
  <c r="F341" i="9"/>
  <c r="H501" i="1"/>
  <c r="C482" i="1"/>
  <c r="I273" i="9"/>
  <c r="C500" i="1"/>
  <c r="G500" i="1" s="1"/>
  <c r="G21" i="9"/>
  <c r="C672" i="1"/>
  <c r="C671" i="1"/>
  <c r="C645" i="1"/>
  <c r="J808" i="1"/>
  <c r="J738" i="1"/>
  <c r="C692" i="1"/>
  <c r="AM71" i="1"/>
  <c r="D181" i="9" s="1"/>
  <c r="F117" i="9"/>
  <c r="C563" i="1"/>
  <c r="H209" i="9"/>
  <c r="J781" i="1"/>
  <c r="C616" i="1"/>
  <c r="I149" i="9"/>
  <c r="D177" i="9"/>
  <c r="J796" i="1"/>
  <c r="C530" i="1"/>
  <c r="G530" i="1" s="1"/>
  <c r="J751" i="1"/>
  <c r="J801" i="1"/>
  <c r="I145" i="9"/>
  <c r="H213" i="9"/>
  <c r="G305" i="9"/>
  <c r="J768" i="1"/>
  <c r="C626" i="1"/>
  <c r="I277" i="9"/>
  <c r="C558" i="1"/>
  <c r="J797" i="1"/>
  <c r="J765" i="1"/>
  <c r="C309" i="9"/>
  <c r="C619" i="1"/>
  <c r="C559" i="1"/>
  <c r="F309" i="9"/>
  <c r="C623" i="1"/>
  <c r="C625" i="1"/>
  <c r="J780" i="1"/>
  <c r="J782" i="1"/>
  <c r="I213" i="9"/>
  <c r="G209" i="9"/>
  <c r="C305" i="9"/>
  <c r="I209" i="9"/>
  <c r="D305" i="9"/>
  <c r="F305" i="9"/>
  <c r="H81" i="9"/>
  <c r="J798" i="1"/>
  <c r="AH71" i="1"/>
  <c r="C699" i="1" s="1"/>
  <c r="J800" i="1"/>
  <c r="H241" i="9"/>
  <c r="J747" i="1"/>
  <c r="J788" i="1"/>
  <c r="J71" i="1"/>
  <c r="C53" i="9" s="1"/>
  <c r="C562" i="1"/>
  <c r="C631" i="1"/>
  <c r="C542" i="1"/>
  <c r="C550" i="1"/>
  <c r="G550" i="1" s="1"/>
  <c r="H245" i="9"/>
  <c r="J767" i="1"/>
  <c r="H145" i="9"/>
  <c r="V71" i="1"/>
  <c r="H85" i="9" s="1"/>
  <c r="BP71" i="1"/>
  <c r="C561" i="1" s="1"/>
  <c r="C560" i="1"/>
  <c r="C627" i="1"/>
  <c r="H516" i="1"/>
  <c r="H528" i="1"/>
  <c r="F520" i="1"/>
  <c r="H520" i="1" s="1"/>
  <c r="B535" i="1"/>
  <c r="H498" i="1"/>
  <c r="F524" i="1"/>
  <c r="F501" i="1"/>
  <c r="B502" i="1"/>
  <c r="F502" i="1" s="1"/>
  <c r="F511" i="1"/>
  <c r="H505" i="1"/>
  <c r="C525" i="1"/>
  <c r="G525" i="1" s="1"/>
  <c r="D149" i="9"/>
  <c r="C541" i="1"/>
  <c r="C529" i="1"/>
  <c r="G529" i="1" s="1"/>
  <c r="C701" i="1"/>
  <c r="C620" i="1"/>
  <c r="E177" i="9"/>
  <c r="E305" i="9"/>
  <c r="AN71" i="1"/>
  <c r="E181" i="9" s="1"/>
  <c r="C508" i="1"/>
  <c r="G508" i="1" s="1"/>
  <c r="C539" i="1"/>
  <c r="G539" i="1" s="1"/>
  <c r="C680" i="1"/>
  <c r="D213" i="9"/>
  <c r="F213" i="9"/>
  <c r="G53" i="9"/>
  <c r="D373" i="9"/>
  <c r="J803" i="1"/>
  <c r="BT71" i="1"/>
  <c r="I305" i="9"/>
  <c r="J764" i="1"/>
  <c r="AG71" i="1"/>
  <c r="G113" i="9"/>
  <c r="AB71" i="1"/>
  <c r="J759" i="1"/>
  <c r="F536" i="1"/>
  <c r="C691" i="1"/>
  <c r="G181" i="9"/>
  <c r="C673" i="1"/>
  <c r="C707" i="1"/>
  <c r="C709" i="1"/>
  <c r="C679" i="1"/>
  <c r="D391" i="1"/>
  <c r="C142" i="8" s="1"/>
  <c r="C545" i="1"/>
  <c r="G545" i="1" s="1"/>
  <c r="C531" i="1"/>
  <c r="G531" i="1" s="1"/>
  <c r="C628" i="1"/>
  <c r="C537" i="1"/>
  <c r="G537" i="1" s="1"/>
  <c r="C703" i="1"/>
  <c r="F277" i="9"/>
  <c r="C643" i="1"/>
  <c r="E341" i="9"/>
  <c r="H309" i="9"/>
  <c r="C617" i="1"/>
  <c r="E117" i="9"/>
  <c r="C518" i="1"/>
  <c r="G518" i="1" s="1"/>
  <c r="D117" i="9"/>
  <c r="C690" i="1"/>
  <c r="C277" i="9"/>
  <c r="C618" i="1"/>
  <c r="C552" i="1"/>
  <c r="C546" i="1"/>
  <c r="G546" i="1" s="1"/>
  <c r="D245" i="9"/>
  <c r="C630" i="1"/>
  <c r="I117" i="9"/>
  <c r="C641" i="1"/>
  <c r="C566" i="1"/>
  <c r="C341" i="9"/>
  <c r="C523" i="1"/>
  <c r="G523" i="1" s="1"/>
  <c r="C547" i="1"/>
  <c r="I21" i="9"/>
  <c r="C554" i="1"/>
  <c r="C634" i="1"/>
  <c r="E277" i="9"/>
  <c r="I341" i="9"/>
  <c r="C553" i="1"/>
  <c r="C677" i="1"/>
  <c r="C676" i="1"/>
  <c r="D53" i="9"/>
  <c r="C504" i="1"/>
  <c r="G504" i="1" s="1"/>
  <c r="C632" i="1"/>
  <c r="C670" i="1"/>
  <c r="C674" i="1"/>
  <c r="C511" i="1"/>
  <c r="G511" i="1" s="1"/>
  <c r="D85" i="9"/>
  <c r="C683" i="1"/>
  <c r="C572" i="1"/>
  <c r="D277" i="9"/>
  <c r="C540" i="1"/>
  <c r="G540" i="1" s="1"/>
  <c r="C712" i="1"/>
  <c r="E213" i="9"/>
  <c r="F181" i="9"/>
  <c r="C534" i="1"/>
  <c r="G534" i="1" s="1"/>
  <c r="C706" i="1"/>
  <c r="C688" i="1"/>
  <c r="E21" i="9"/>
  <c r="C700" i="1"/>
  <c r="C117" i="9"/>
  <c r="C517" i="1"/>
  <c r="G517" i="1" s="1"/>
  <c r="C689" i="1"/>
  <c r="C524" i="1"/>
  <c r="G524" i="1" s="1"/>
  <c r="C149" i="9"/>
  <c r="C696" i="1"/>
  <c r="E53" i="9"/>
  <c r="I85" i="9"/>
  <c r="C528" i="1"/>
  <c r="G528" i="1" s="1"/>
  <c r="C564" i="1"/>
  <c r="H277" i="9"/>
  <c r="C557" i="1"/>
  <c r="C637" i="1"/>
  <c r="C85" i="9"/>
  <c r="C510" i="1"/>
  <c r="G510" i="1" s="1"/>
  <c r="C682" i="1"/>
  <c r="G85" i="9"/>
  <c r="C514" i="1"/>
  <c r="G514" i="1" s="1"/>
  <c r="C686" i="1"/>
  <c r="D615" i="1"/>
  <c r="E815" i="1"/>
  <c r="H21" i="9"/>
  <c r="I364" i="9"/>
  <c r="C428" i="1"/>
  <c r="F53" i="9"/>
  <c r="C708" i="1"/>
  <c r="H181" i="9"/>
  <c r="C710" i="1"/>
  <c r="C213" i="9"/>
  <c r="C538" i="1"/>
  <c r="G538" i="1" s="1"/>
  <c r="C522" i="1"/>
  <c r="G522" i="1" s="1"/>
  <c r="H117" i="9"/>
  <c r="H532" i="1"/>
  <c r="H499" i="1"/>
  <c r="F497" i="1"/>
  <c r="F544" i="1"/>
  <c r="H544" i="1" s="1"/>
  <c r="B496" i="1"/>
  <c r="F496" i="1" s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F510" i="1"/>
  <c r="F513" i="1"/>
  <c r="F538" i="1"/>
  <c r="F534" i="1"/>
  <c r="H534" i="1"/>
  <c r="H504" i="1"/>
  <c r="F504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678" i="1" l="1"/>
  <c r="C629" i="1"/>
  <c r="I245" i="9"/>
  <c r="C373" i="9"/>
  <c r="H508" i="1"/>
  <c r="F85" i="9"/>
  <c r="C532" i="1"/>
  <c r="G532" i="1" s="1"/>
  <c r="C573" i="1"/>
  <c r="C704" i="1"/>
  <c r="C685" i="1"/>
  <c r="H538" i="1"/>
  <c r="H540" i="1"/>
  <c r="H511" i="1"/>
  <c r="C527" i="1"/>
  <c r="G527" i="1" s="1"/>
  <c r="H530" i="1"/>
  <c r="F149" i="9"/>
  <c r="H550" i="1"/>
  <c r="C503" i="1"/>
  <c r="C675" i="1"/>
  <c r="C687" i="1"/>
  <c r="H513" i="1"/>
  <c r="C515" i="1"/>
  <c r="G515" i="1" s="1"/>
  <c r="H522" i="1"/>
  <c r="C621" i="1"/>
  <c r="E309" i="9"/>
  <c r="H509" i="1"/>
  <c r="H510" i="1"/>
  <c r="H517" i="1"/>
  <c r="H546" i="1"/>
  <c r="H512" i="1"/>
  <c r="H514" i="1"/>
  <c r="H518" i="1"/>
  <c r="H524" i="1"/>
  <c r="H502" i="1"/>
  <c r="D393" i="1"/>
  <c r="C146" i="8" s="1"/>
  <c r="C705" i="1"/>
  <c r="C533" i="1"/>
  <c r="G533" i="1" s="1"/>
  <c r="C698" i="1"/>
  <c r="C526" i="1"/>
  <c r="E149" i="9"/>
  <c r="C640" i="1"/>
  <c r="I309" i="9"/>
  <c r="C565" i="1"/>
  <c r="G117" i="9"/>
  <c r="C521" i="1"/>
  <c r="G521" i="1" s="1"/>
  <c r="C693" i="1"/>
  <c r="C496" i="1"/>
  <c r="G496" i="1" s="1"/>
  <c r="C668" i="1"/>
  <c r="C21" i="9"/>
  <c r="D710" i="1"/>
  <c r="D668" i="1"/>
  <c r="D680" i="1"/>
  <c r="D643" i="1"/>
  <c r="D619" i="1"/>
  <c r="D695" i="1"/>
  <c r="D683" i="1"/>
  <c r="D624" i="1"/>
  <c r="D625" i="1"/>
  <c r="D681" i="1"/>
  <c r="D692" i="1"/>
  <c r="D623" i="1"/>
  <c r="D675" i="1"/>
  <c r="D616" i="1"/>
  <c r="D620" i="1"/>
  <c r="D673" i="1"/>
  <c r="D689" i="1"/>
  <c r="D644" i="1"/>
  <c r="D645" i="1"/>
  <c r="D704" i="1"/>
  <c r="D639" i="1"/>
  <c r="D628" i="1"/>
  <c r="D705" i="1"/>
  <c r="D711" i="1"/>
  <c r="D631" i="1"/>
  <c r="D706" i="1"/>
  <c r="D676" i="1"/>
  <c r="D684" i="1"/>
  <c r="D716" i="1"/>
  <c r="D636" i="1"/>
  <c r="D698" i="1"/>
  <c r="D632" i="1"/>
  <c r="D617" i="1"/>
  <c r="D697" i="1"/>
  <c r="D685" i="1"/>
  <c r="D690" i="1"/>
  <c r="D707" i="1"/>
  <c r="D637" i="1"/>
  <c r="D694" i="1"/>
  <c r="D647" i="1"/>
  <c r="D635" i="1"/>
  <c r="D622" i="1"/>
  <c r="D699" i="1"/>
  <c r="D682" i="1"/>
  <c r="D674" i="1"/>
  <c r="D709" i="1"/>
  <c r="D702" i="1"/>
  <c r="D629" i="1"/>
  <c r="D691" i="1"/>
  <c r="D640" i="1"/>
  <c r="D696" i="1"/>
  <c r="D671" i="1"/>
  <c r="D634" i="1"/>
  <c r="D638" i="1"/>
  <c r="D703" i="1"/>
  <c r="D670" i="1"/>
  <c r="D627" i="1"/>
  <c r="D621" i="1"/>
  <c r="D712" i="1"/>
  <c r="D678" i="1"/>
  <c r="D686" i="1"/>
  <c r="D642" i="1"/>
  <c r="D669" i="1"/>
  <c r="D701" i="1"/>
  <c r="D672" i="1"/>
  <c r="D626" i="1"/>
  <c r="D641" i="1"/>
  <c r="D633" i="1"/>
  <c r="D646" i="1"/>
  <c r="D708" i="1"/>
  <c r="D688" i="1"/>
  <c r="D679" i="1"/>
  <c r="D693" i="1"/>
  <c r="D618" i="1"/>
  <c r="D687" i="1"/>
  <c r="D700" i="1"/>
  <c r="D630" i="1"/>
  <c r="D713" i="1"/>
  <c r="D677" i="1"/>
  <c r="J734" i="1"/>
  <c r="J815" i="1" s="1"/>
  <c r="CE67" i="1"/>
  <c r="CE71" i="1" s="1"/>
  <c r="C17" i="9"/>
  <c r="F545" i="1"/>
  <c r="H545" i="1" s="1"/>
  <c r="H525" i="1"/>
  <c r="F525" i="1"/>
  <c r="F529" i="1"/>
  <c r="H529" i="1" s="1"/>
  <c r="F521" i="1"/>
  <c r="H535" i="1"/>
  <c r="F535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G503" i="1" l="1"/>
  <c r="H503" i="1"/>
  <c r="D396" i="1"/>
  <c r="C151" i="8" s="1"/>
  <c r="H515" i="1"/>
  <c r="H533" i="1"/>
  <c r="H496" i="1"/>
  <c r="C648" i="1"/>
  <c r="M716" i="1" s="1"/>
  <c r="Y816" i="1" s="1"/>
  <c r="H521" i="1"/>
  <c r="G526" i="1"/>
  <c r="H526" i="1" s="1"/>
  <c r="E623" i="1"/>
  <c r="E716" i="1" s="1"/>
  <c r="C716" i="1"/>
  <c r="I373" i="9"/>
  <c r="C715" i="1"/>
  <c r="E612" i="1"/>
  <c r="D715" i="1"/>
  <c r="C433" i="1"/>
  <c r="C441" i="1" s="1"/>
  <c r="J816" i="1"/>
  <c r="I369" i="9"/>
  <c r="E639" i="1" l="1"/>
  <c r="E670" i="1"/>
  <c r="E684" i="1"/>
  <c r="E692" i="1"/>
  <c r="E709" i="1"/>
  <c r="E676" i="1"/>
  <c r="E677" i="1"/>
  <c r="E630" i="1"/>
  <c r="E691" i="1"/>
  <c r="E644" i="1"/>
  <c r="E634" i="1"/>
  <c r="E685" i="1"/>
  <c r="E712" i="1"/>
  <c r="E646" i="1"/>
  <c r="E697" i="1"/>
  <c r="E674" i="1"/>
  <c r="E695" i="1"/>
  <c r="E707" i="1"/>
  <c r="E638" i="1"/>
  <c r="E688" i="1"/>
  <c r="E710" i="1"/>
  <c r="E626" i="1"/>
  <c r="E669" i="1"/>
  <c r="E703" i="1"/>
  <c r="E673" i="1"/>
  <c r="E628" i="1"/>
  <c r="E633" i="1"/>
  <c r="E704" i="1"/>
  <c r="E706" i="1"/>
  <c r="E701" i="1"/>
  <c r="E624" i="1"/>
  <c r="F624" i="1" s="1"/>
  <c r="E629" i="1"/>
  <c r="E672" i="1"/>
  <c r="E642" i="1"/>
  <c r="E680" i="1"/>
  <c r="E686" i="1"/>
  <c r="E702" i="1"/>
  <c r="E668" i="1"/>
  <c r="E700" i="1"/>
  <c r="E632" i="1"/>
  <c r="E690" i="1"/>
  <c r="E689" i="1"/>
  <c r="E625" i="1"/>
  <c r="E713" i="1"/>
  <c r="E683" i="1"/>
  <c r="E694" i="1"/>
  <c r="E637" i="1"/>
  <c r="E635" i="1"/>
  <c r="E675" i="1"/>
  <c r="E687" i="1"/>
  <c r="E640" i="1"/>
  <c r="E705" i="1"/>
  <c r="E631" i="1"/>
  <c r="E681" i="1"/>
  <c r="E711" i="1"/>
  <c r="E696" i="1"/>
  <c r="E693" i="1"/>
  <c r="E698" i="1"/>
  <c r="E643" i="1"/>
  <c r="E679" i="1"/>
  <c r="E636" i="1"/>
  <c r="E699" i="1"/>
  <c r="E645" i="1"/>
  <c r="E682" i="1"/>
  <c r="E708" i="1"/>
  <c r="E647" i="1"/>
  <c r="E627" i="1"/>
  <c r="E641" i="1"/>
  <c r="E678" i="1"/>
  <c r="E671" i="1"/>
  <c r="F671" i="1" l="1"/>
  <c r="F708" i="1"/>
  <c r="F682" i="1"/>
  <c r="F692" i="1"/>
  <c r="F701" i="1"/>
  <c r="F686" i="1"/>
  <c r="F698" i="1"/>
  <c r="F702" i="1"/>
  <c r="F699" i="1"/>
  <c r="F704" i="1"/>
  <c r="F713" i="1"/>
  <c r="F643" i="1"/>
  <c r="F711" i="1"/>
  <c r="F696" i="1"/>
  <c r="F628" i="1"/>
  <c r="F641" i="1"/>
  <c r="F629" i="1"/>
  <c r="F626" i="1"/>
  <c r="F637" i="1"/>
  <c r="F678" i="1"/>
  <c r="F677" i="1"/>
  <c r="F635" i="1"/>
  <c r="F705" i="1"/>
  <c r="F716" i="1"/>
  <c r="F634" i="1"/>
  <c r="F700" i="1"/>
  <c r="F683" i="1"/>
  <c r="F680" i="1"/>
  <c r="F639" i="1"/>
  <c r="F689" i="1"/>
  <c r="F709" i="1"/>
  <c r="F703" i="1"/>
  <c r="F695" i="1"/>
  <c r="F675" i="1"/>
  <c r="F625" i="1"/>
  <c r="G625" i="1" s="1"/>
  <c r="F638" i="1"/>
  <c r="F687" i="1"/>
  <c r="F640" i="1"/>
  <c r="F645" i="1"/>
  <c r="F706" i="1"/>
  <c r="F636" i="1"/>
  <c r="F710" i="1"/>
  <c r="F684" i="1"/>
  <c r="F668" i="1"/>
  <c r="F685" i="1"/>
  <c r="F674" i="1"/>
  <c r="F646" i="1"/>
  <c r="F697" i="1"/>
  <c r="F707" i="1"/>
  <c r="F688" i="1"/>
  <c r="F679" i="1"/>
  <c r="F630" i="1"/>
  <c r="F712" i="1"/>
  <c r="F633" i="1"/>
  <c r="F690" i="1"/>
  <c r="F647" i="1"/>
  <c r="F669" i="1"/>
  <c r="F672" i="1"/>
  <c r="F673" i="1"/>
  <c r="F627" i="1"/>
  <c r="F691" i="1"/>
  <c r="F632" i="1"/>
  <c r="F693" i="1"/>
  <c r="F642" i="1"/>
  <c r="F644" i="1"/>
  <c r="F694" i="1"/>
  <c r="F676" i="1"/>
  <c r="F681" i="1"/>
  <c r="F631" i="1"/>
  <c r="F670" i="1"/>
  <c r="E715" i="1"/>
  <c r="G712" i="1" l="1"/>
  <c r="G642" i="1"/>
  <c r="G693" i="1"/>
  <c r="G630" i="1"/>
  <c r="G691" i="1"/>
  <c r="G673" i="1"/>
  <c r="G692" i="1"/>
  <c r="G677" i="1"/>
  <c r="G683" i="1"/>
  <c r="G635" i="1"/>
  <c r="G705" i="1"/>
  <c r="G647" i="1"/>
  <c r="G684" i="1"/>
  <c r="G637" i="1"/>
  <c r="G678" i="1"/>
  <c r="G685" i="1"/>
  <c r="G716" i="1"/>
  <c r="G633" i="1"/>
  <c r="G697" i="1"/>
  <c r="G699" i="1"/>
  <c r="G668" i="1"/>
  <c r="G643" i="1"/>
  <c r="G632" i="1"/>
  <c r="G681" i="1"/>
  <c r="G688" i="1"/>
  <c r="G711" i="1"/>
  <c r="G690" i="1"/>
  <c r="G695" i="1"/>
  <c r="G710" i="1"/>
  <c r="G646" i="1"/>
  <c r="G636" i="1"/>
  <c r="G634" i="1"/>
  <c r="G706" i="1"/>
  <c r="G674" i="1"/>
  <c r="G707" i="1"/>
  <c r="G676" i="1"/>
  <c r="G709" i="1"/>
  <c r="G639" i="1"/>
  <c r="G687" i="1"/>
  <c r="G700" i="1"/>
  <c r="G682" i="1"/>
  <c r="G694" i="1"/>
  <c r="G672" i="1"/>
  <c r="G675" i="1"/>
  <c r="G641" i="1"/>
  <c r="G628" i="1"/>
  <c r="G671" i="1"/>
  <c r="G679" i="1"/>
  <c r="G680" i="1"/>
  <c r="G670" i="1"/>
  <c r="G698" i="1"/>
  <c r="G631" i="1"/>
  <c r="G703" i="1"/>
  <c r="G701" i="1"/>
  <c r="G627" i="1"/>
  <c r="G704" i="1"/>
  <c r="G713" i="1"/>
  <c r="G708" i="1"/>
  <c r="G629" i="1"/>
  <c r="G644" i="1"/>
  <c r="G638" i="1"/>
  <c r="G702" i="1"/>
  <c r="G669" i="1"/>
  <c r="G645" i="1"/>
  <c r="G640" i="1"/>
  <c r="G626" i="1"/>
  <c r="G689" i="1"/>
  <c r="G696" i="1"/>
  <c r="G686" i="1"/>
  <c r="F715" i="1"/>
  <c r="G715" i="1" l="1"/>
  <c r="H628" i="1"/>
  <c r="H679" i="1" l="1"/>
  <c r="H686" i="1"/>
  <c r="H632" i="1"/>
  <c r="H676" i="1"/>
  <c r="H668" i="1"/>
  <c r="H669" i="1"/>
  <c r="H646" i="1"/>
  <c r="H630" i="1"/>
  <c r="H697" i="1"/>
  <c r="H674" i="1"/>
  <c r="H642" i="1"/>
  <c r="H675" i="1"/>
  <c r="H638" i="1"/>
  <c r="H629" i="1"/>
  <c r="H643" i="1"/>
  <c r="H712" i="1"/>
  <c r="H636" i="1"/>
  <c r="H707" i="1"/>
  <c r="H698" i="1"/>
  <c r="H685" i="1"/>
  <c r="H634" i="1"/>
  <c r="H689" i="1"/>
  <c r="H706" i="1"/>
  <c r="H672" i="1"/>
  <c r="H687" i="1"/>
  <c r="H691" i="1"/>
  <c r="H696" i="1"/>
  <c r="H683" i="1"/>
  <c r="H647" i="1"/>
  <c r="H703" i="1"/>
  <c r="H699" i="1"/>
  <c r="H635" i="1"/>
  <c r="H694" i="1"/>
  <c r="H710" i="1"/>
  <c r="H684" i="1"/>
  <c r="H705" i="1"/>
  <c r="H690" i="1"/>
  <c r="H637" i="1"/>
  <c r="H695" i="1"/>
  <c r="H644" i="1"/>
  <c r="H709" i="1"/>
  <c r="H645" i="1"/>
  <c r="H678" i="1"/>
  <c r="H681" i="1"/>
  <c r="H693" i="1"/>
  <c r="H640" i="1"/>
  <c r="H677" i="1"/>
  <c r="H680" i="1"/>
  <c r="H704" i="1"/>
  <c r="H673" i="1"/>
  <c r="H708" i="1"/>
  <c r="H692" i="1"/>
  <c r="H716" i="1"/>
  <c r="H700" i="1"/>
  <c r="H633" i="1"/>
  <c r="H682" i="1"/>
  <c r="H670" i="1"/>
  <c r="H639" i="1"/>
  <c r="H688" i="1"/>
  <c r="H702" i="1"/>
  <c r="H711" i="1"/>
  <c r="H631" i="1"/>
  <c r="H713" i="1"/>
  <c r="H641" i="1"/>
  <c r="H671" i="1"/>
  <c r="H701" i="1"/>
  <c r="H715" i="1" l="1"/>
  <c r="I629" i="1"/>
  <c r="I700" i="1" l="1"/>
  <c r="I699" i="1"/>
  <c r="I691" i="1"/>
  <c r="I688" i="1"/>
  <c r="I698" i="1"/>
  <c r="I701" i="1"/>
  <c r="I679" i="1"/>
  <c r="I632" i="1"/>
  <c r="I642" i="1"/>
  <c r="I693" i="1"/>
  <c r="I682" i="1"/>
  <c r="I707" i="1"/>
  <c r="I669" i="1"/>
  <c r="I702" i="1"/>
  <c r="I635" i="1"/>
  <c r="I696" i="1"/>
  <c r="I644" i="1"/>
  <c r="I680" i="1"/>
  <c r="I695" i="1"/>
  <c r="I713" i="1"/>
  <c r="I643" i="1"/>
  <c r="I678" i="1"/>
  <c r="I633" i="1"/>
  <c r="I684" i="1"/>
  <c r="I710" i="1"/>
  <c r="I689" i="1"/>
  <c r="I645" i="1"/>
  <c r="I670" i="1"/>
  <c r="I681" i="1"/>
  <c r="I711" i="1"/>
  <c r="I634" i="1"/>
  <c r="I687" i="1"/>
  <c r="I694" i="1"/>
  <c r="I636" i="1"/>
  <c r="I716" i="1"/>
  <c r="I677" i="1"/>
  <c r="I683" i="1"/>
  <c r="I697" i="1"/>
  <c r="I704" i="1"/>
  <c r="I712" i="1"/>
  <c r="I708" i="1"/>
  <c r="I690" i="1"/>
  <c r="I631" i="1"/>
  <c r="I668" i="1"/>
  <c r="I706" i="1"/>
  <c r="I705" i="1"/>
  <c r="I673" i="1"/>
  <c r="I646" i="1"/>
  <c r="I685" i="1"/>
  <c r="I675" i="1"/>
  <c r="I686" i="1"/>
  <c r="I639" i="1"/>
  <c r="I638" i="1"/>
  <c r="I703" i="1"/>
  <c r="I671" i="1"/>
  <c r="I641" i="1"/>
  <c r="I637" i="1"/>
  <c r="I692" i="1"/>
  <c r="I647" i="1"/>
  <c r="I676" i="1"/>
  <c r="I672" i="1"/>
  <c r="I640" i="1"/>
  <c r="I709" i="1"/>
  <c r="I630" i="1"/>
  <c r="I674" i="1"/>
  <c r="I715" i="1" l="1"/>
  <c r="J630" i="1"/>
  <c r="J686" i="1" l="1"/>
  <c r="J669" i="1"/>
  <c r="J645" i="1"/>
  <c r="J635" i="1"/>
  <c r="J640" i="1"/>
  <c r="J698" i="1"/>
  <c r="J706" i="1"/>
  <c r="J704" i="1"/>
  <c r="J633" i="1"/>
  <c r="J671" i="1"/>
  <c r="J690" i="1"/>
  <c r="J709" i="1"/>
  <c r="J689" i="1"/>
  <c r="J693" i="1"/>
  <c r="J675" i="1"/>
  <c r="J713" i="1"/>
  <c r="J674" i="1"/>
  <c r="J643" i="1"/>
  <c r="J639" i="1"/>
  <c r="J647" i="1"/>
  <c r="J632" i="1"/>
  <c r="J687" i="1"/>
  <c r="J679" i="1"/>
  <c r="J716" i="1"/>
  <c r="J673" i="1"/>
  <c r="J702" i="1"/>
  <c r="J670" i="1"/>
  <c r="J703" i="1"/>
  <c r="J710" i="1"/>
  <c r="J684" i="1"/>
  <c r="J701" i="1"/>
  <c r="J695" i="1"/>
  <c r="J688" i="1"/>
  <c r="J692" i="1"/>
  <c r="J707" i="1"/>
  <c r="J696" i="1"/>
  <c r="J677" i="1"/>
  <c r="J680" i="1"/>
  <c r="J682" i="1"/>
  <c r="J681" i="1"/>
  <c r="J631" i="1"/>
  <c r="J699" i="1"/>
  <c r="J708" i="1"/>
  <c r="J694" i="1"/>
  <c r="J685" i="1"/>
  <c r="J678" i="1"/>
  <c r="J636" i="1"/>
  <c r="J637" i="1"/>
  <c r="J705" i="1"/>
  <c r="J642" i="1"/>
  <c r="J672" i="1"/>
  <c r="J712" i="1"/>
  <c r="J691" i="1"/>
  <c r="J676" i="1"/>
  <c r="J641" i="1"/>
  <c r="J646" i="1"/>
  <c r="J683" i="1"/>
  <c r="J711" i="1"/>
  <c r="J638" i="1"/>
  <c r="J697" i="1"/>
  <c r="J700" i="1"/>
  <c r="J644" i="1"/>
  <c r="J668" i="1"/>
  <c r="J634" i="1"/>
  <c r="K644" i="1" l="1"/>
  <c r="L647" i="1"/>
  <c r="L712" i="1" s="1"/>
  <c r="J715" i="1"/>
  <c r="L692" i="1" l="1"/>
  <c r="L703" i="1"/>
  <c r="L680" i="1"/>
  <c r="L709" i="1"/>
  <c r="L675" i="1"/>
  <c r="L699" i="1"/>
  <c r="L676" i="1"/>
  <c r="L707" i="1"/>
  <c r="L677" i="1"/>
  <c r="L688" i="1"/>
  <c r="L683" i="1"/>
  <c r="L682" i="1"/>
  <c r="L681" i="1"/>
  <c r="L701" i="1"/>
  <c r="L696" i="1"/>
  <c r="L689" i="1"/>
  <c r="L670" i="1"/>
  <c r="L693" i="1"/>
  <c r="L674" i="1"/>
  <c r="L700" i="1"/>
  <c r="L687" i="1"/>
  <c r="L702" i="1"/>
  <c r="L669" i="1"/>
  <c r="L690" i="1"/>
  <c r="L672" i="1"/>
  <c r="L694" i="1"/>
  <c r="L671" i="1"/>
  <c r="L695" i="1"/>
  <c r="L713" i="1"/>
  <c r="L685" i="1"/>
  <c r="L711" i="1"/>
  <c r="L697" i="1"/>
  <c r="L716" i="1"/>
  <c r="L691" i="1"/>
  <c r="L668" i="1"/>
  <c r="L673" i="1"/>
  <c r="L684" i="1"/>
  <c r="L706" i="1"/>
  <c r="L705" i="1"/>
  <c r="L678" i="1"/>
  <c r="L698" i="1"/>
  <c r="L679" i="1"/>
  <c r="L704" i="1"/>
  <c r="L686" i="1"/>
  <c r="L708" i="1"/>
  <c r="L710" i="1"/>
  <c r="K716" i="1"/>
  <c r="L715" i="1" l="1"/>
  <c r="H88" i="9" l="1"/>
  <c r="O753" i="1"/>
  <c r="I152" i="9"/>
  <c r="O768" i="1"/>
  <c r="E24" i="9"/>
  <c r="O736" i="1"/>
  <c r="C88" i="9"/>
  <c r="O748" i="1"/>
  <c r="O734" i="1"/>
  <c r="C24" i="9"/>
  <c r="G57" i="9"/>
  <c r="I89" i="9"/>
  <c r="G89" i="9"/>
  <c r="H25" i="9"/>
  <c r="D217" i="9"/>
  <c r="E217" i="9"/>
  <c r="D184" i="9"/>
  <c r="O770" i="1"/>
  <c r="O771" i="1"/>
  <c r="AN75" i="1"/>
  <c r="N771" i="1" s="1"/>
  <c r="E184" i="9"/>
  <c r="O739" i="1"/>
  <c r="H24" i="9"/>
  <c r="F152" i="9"/>
  <c r="O765" i="1"/>
  <c r="O778" i="1"/>
  <c r="E216" i="9"/>
  <c r="O766" i="1"/>
  <c r="G152" i="9"/>
  <c r="O773" i="1"/>
  <c r="AP75" i="1"/>
  <c r="G186" i="9" s="1"/>
  <c r="G184" i="9"/>
  <c r="O761" i="1"/>
  <c r="AD75" i="1"/>
  <c r="N761" i="1" s="1"/>
  <c r="I120" i="9"/>
  <c r="O759" i="1"/>
  <c r="G120" i="9"/>
  <c r="H185" i="9"/>
  <c r="E88" i="9"/>
  <c r="O750" i="1"/>
  <c r="E120" i="9"/>
  <c r="O757" i="1"/>
  <c r="O744" i="1"/>
  <c r="F56" i="9"/>
  <c r="O737" i="1"/>
  <c r="F75" i="1"/>
  <c r="F26" i="9" s="1"/>
  <c r="F24" i="9"/>
  <c r="H120" i="9"/>
  <c r="O760" i="1"/>
  <c r="I88" i="9"/>
  <c r="O754" i="1"/>
  <c r="E57" i="9"/>
  <c r="E89" i="9"/>
  <c r="D88" i="9"/>
  <c r="O749" i="1"/>
  <c r="D120" i="9"/>
  <c r="O756" i="1"/>
  <c r="Y75" i="1"/>
  <c r="D122" i="9" s="1"/>
  <c r="R75" i="1"/>
  <c r="D90" i="9" s="1"/>
  <c r="Q75" i="1"/>
  <c r="N748" i="1" s="1"/>
  <c r="O772" i="1"/>
  <c r="F184" i="9"/>
  <c r="H184" i="9"/>
  <c r="O774" i="1"/>
  <c r="AB75" i="1"/>
  <c r="G122" i="9" s="1"/>
  <c r="N759" i="1"/>
  <c r="V75" i="1"/>
  <c r="N753" i="1" s="1"/>
  <c r="AK75" i="1"/>
  <c r="N768" i="1" s="1"/>
  <c r="AG75" i="1"/>
  <c r="N764" i="1" s="1"/>
  <c r="O764" i="1"/>
  <c r="E152" i="9"/>
  <c r="E75" i="1"/>
  <c r="E26" i="9" s="1"/>
  <c r="AO75" i="1"/>
  <c r="N772" i="1" s="1"/>
  <c r="J75" i="1"/>
  <c r="N741" i="1" s="1"/>
  <c r="O741" i="1"/>
  <c r="C56" i="9"/>
  <c r="M75" i="1"/>
  <c r="N744" i="1" s="1"/>
  <c r="E121" i="9"/>
  <c r="F217" i="9"/>
  <c r="E25" i="9"/>
  <c r="G121" i="9"/>
  <c r="F25" i="9"/>
  <c r="D24" i="9"/>
  <c r="D75" i="1"/>
  <c r="D26" i="9" s="1"/>
  <c r="O735" i="1"/>
  <c r="F185" i="9"/>
  <c r="H57" i="9"/>
  <c r="AI75" i="1"/>
  <c r="N766" i="1" s="1"/>
  <c r="G56" i="9"/>
  <c r="N75" i="1"/>
  <c r="G58" i="9" s="1"/>
  <c r="O745" i="1"/>
  <c r="F216" i="9"/>
  <c r="AV75" i="1"/>
  <c r="F218" i="9" s="1"/>
  <c r="O779" i="1"/>
  <c r="O777" i="1"/>
  <c r="D216" i="9"/>
  <c r="O747" i="1"/>
  <c r="I56" i="9"/>
  <c r="P75" i="1"/>
  <c r="N747" i="1" s="1"/>
  <c r="I153" i="9"/>
  <c r="S75" i="1"/>
  <c r="E90" i="9" s="1"/>
  <c r="G88" i="9"/>
  <c r="O752" i="1"/>
  <c r="CE73" i="1"/>
  <c r="C463" i="1" s="1"/>
  <c r="AU75" i="1"/>
  <c r="E218" i="9" s="1"/>
  <c r="C25" i="9"/>
  <c r="CE74" i="1"/>
  <c r="C464" i="1" s="1"/>
  <c r="H121" i="9"/>
  <c r="F88" i="9"/>
  <c r="O751" i="1"/>
  <c r="T75" i="1"/>
  <c r="N751" i="1" s="1"/>
  <c r="D25" i="9"/>
  <c r="F121" i="9"/>
  <c r="I24" i="9"/>
  <c r="O740" i="1"/>
  <c r="AQ75" i="1"/>
  <c r="H186" i="9" s="1"/>
  <c r="AM75" i="1"/>
  <c r="N770" i="1" s="1"/>
  <c r="AT75" i="1"/>
  <c r="N777" i="1" s="1"/>
  <c r="W75" i="1"/>
  <c r="N754" i="1" s="1"/>
  <c r="C153" i="9"/>
  <c r="AH75" i="1"/>
  <c r="F154" i="9" s="1"/>
  <c r="O742" i="1"/>
  <c r="D56" i="9"/>
  <c r="K75" i="1"/>
  <c r="N742" i="1" s="1"/>
  <c r="C121" i="9"/>
  <c r="O763" i="1"/>
  <c r="D152" i="9"/>
  <c r="I184" i="9"/>
  <c r="AR75" i="1"/>
  <c r="N775" i="1" s="1"/>
  <c r="O775" i="1"/>
  <c r="C57" i="9"/>
  <c r="Z75" i="1"/>
  <c r="E122" i="9" s="1"/>
  <c r="E56" i="9"/>
  <c r="O743" i="1"/>
  <c r="O755" i="1"/>
  <c r="C120" i="9"/>
  <c r="AJ75" i="1"/>
  <c r="N767" i="1" s="1"/>
  <c r="O767" i="1"/>
  <c r="H152" i="9"/>
  <c r="L75" i="1"/>
  <c r="N743" i="1" s="1"/>
  <c r="AL75" i="1"/>
  <c r="N769" i="1" s="1"/>
  <c r="C184" i="9"/>
  <c r="O769" i="1"/>
  <c r="H153" i="9"/>
  <c r="G185" i="9"/>
  <c r="F89" i="9"/>
  <c r="C152" i="9"/>
  <c r="O762" i="1"/>
  <c r="AE75" i="1"/>
  <c r="C154" i="9" s="1"/>
  <c r="H89" i="9"/>
  <c r="O738" i="1"/>
  <c r="G24" i="9"/>
  <c r="G75" i="1"/>
  <c r="N738" i="1" s="1"/>
  <c r="F153" i="9"/>
  <c r="D185" i="9"/>
  <c r="I185" i="9"/>
  <c r="E153" i="9"/>
  <c r="C217" i="9"/>
  <c r="X75" i="1"/>
  <c r="N755" i="1" s="1"/>
  <c r="F57" i="9"/>
  <c r="C216" i="9"/>
  <c r="O776" i="1"/>
  <c r="AS75" i="1"/>
  <c r="C218" i="9" s="1"/>
  <c r="C75" i="1"/>
  <c r="C26" i="9" s="1"/>
  <c r="AC75" i="1"/>
  <c r="N760" i="1" s="1"/>
  <c r="AF75" i="1"/>
  <c r="D154" i="9" s="1"/>
  <c r="O75" i="1"/>
  <c r="N746" i="1" s="1"/>
  <c r="H56" i="9"/>
  <c r="O746" i="1"/>
  <c r="H75" i="1"/>
  <c r="N739" i="1" s="1"/>
  <c r="U75" i="1"/>
  <c r="G90" i="9" s="1"/>
  <c r="G153" i="9"/>
  <c r="D89" i="9"/>
  <c r="D57" i="9"/>
  <c r="I75" i="1"/>
  <c r="I26" i="9" s="1"/>
  <c r="F120" i="9"/>
  <c r="AA75" i="1"/>
  <c r="N758" i="1" s="1"/>
  <c r="O758" i="1"/>
  <c r="D121" i="9"/>
  <c r="I57" i="9"/>
  <c r="G25" i="9"/>
  <c r="I25" i="9"/>
  <c r="I121" i="9"/>
  <c r="E185" i="9"/>
  <c r="D153" i="9"/>
  <c r="C89" i="9"/>
  <c r="C185" i="9"/>
  <c r="I90" i="9" l="1"/>
  <c r="I154" i="9"/>
  <c r="N778" i="1"/>
  <c r="F58" i="9"/>
  <c r="H26" i="9"/>
  <c r="E58" i="9"/>
  <c r="C90" i="9"/>
  <c r="N750" i="1"/>
  <c r="N763" i="1"/>
  <c r="H122" i="9"/>
  <c r="F90" i="9"/>
  <c r="N752" i="1"/>
  <c r="N734" i="1"/>
  <c r="N779" i="1"/>
  <c r="O816" i="1"/>
  <c r="G154" i="9"/>
  <c r="N736" i="1"/>
  <c r="O815" i="1"/>
  <c r="C58" i="9"/>
  <c r="N745" i="1"/>
  <c r="C122" i="9"/>
  <c r="N765" i="1"/>
  <c r="H90" i="9"/>
  <c r="I186" i="9"/>
  <c r="N749" i="1"/>
  <c r="N737" i="1"/>
  <c r="I58" i="9"/>
  <c r="F186" i="9"/>
  <c r="D58" i="9"/>
  <c r="G26" i="9"/>
  <c r="H154" i="9"/>
  <c r="I376" i="9"/>
  <c r="I122" i="9"/>
  <c r="F122" i="9"/>
  <c r="H58" i="9"/>
  <c r="N762" i="1"/>
  <c r="N773" i="1"/>
  <c r="E186" i="9"/>
  <c r="N757" i="1"/>
  <c r="D218" i="9"/>
  <c r="N774" i="1"/>
  <c r="I377" i="9"/>
  <c r="N735" i="1"/>
  <c r="N756" i="1"/>
  <c r="E154" i="9"/>
  <c r="C186" i="9"/>
  <c r="CE75" i="1"/>
  <c r="N776" i="1"/>
  <c r="N740" i="1"/>
  <c r="D186" i="9"/>
  <c r="N815" i="1" l="1"/>
  <c r="N816" i="1"/>
  <c r="C465" i="1"/>
  <c r="K612" i="1"/>
  <c r="I378" i="9"/>
  <c r="K687" i="1" l="1"/>
  <c r="M687" i="1" s="1"/>
  <c r="K686" i="1"/>
  <c r="M686" i="1" s="1"/>
  <c r="K682" i="1"/>
  <c r="M682" i="1" s="1"/>
  <c r="K696" i="1"/>
  <c r="M696" i="1" s="1"/>
  <c r="K698" i="1"/>
  <c r="M698" i="1" s="1"/>
  <c r="K691" i="1"/>
  <c r="M691" i="1" s="1"/>
  <c r="K701" i="1"/>
  <c r="M701" i="1" s="1"/>
  <c r="K699" i="1"/>
  <c r="M699" i="1" s="1"/>
  <c r="K707" i="1"/>
  <c r="M707" i="1" s="1"/>
  <c r="K680" i="1"/>
  <c r="M680" i="1" s="1"/>
  <c r="K705" i="1"/>
  <c r="M705" i="1" s="1"/>
  <c r="K674" i="1"/>
  <c r="M674" i="1" s="1"/>
  <c r="K679" i="1"/>
  <c r="M679" i="1" s="1"/>
  <c r="K708" i="1"/>
  <c r="M708" i="1" s="1"/>
  <c r="K704" i="1"/>
  <c r="M704" i="1" s="1"/>
  <c r="K692" i="1"/>
  <c r="M692" i="1" s="1"/>
  <c r="K711" i="1"/>
  <c r="M711" i="1" s="1"/>
  <c r="K670" i="1"/>
  <c r="M670" i="1" s="1"/>
  <c r="K709" i="1"/>
  <c r="M709" i="1" s="1"/>
  <c r="K681" i="1"/>
  <c r="M681" i="1" s="1"/>
  <c r="K693" i="1"/>
  <c r="M693" i="1" s="1"/>
  <c r="K671" i="1"/>
  <c r="M671" i="1" s="1"/>
  <c r="K690" i="1"/>
  <c r="M690" i="1" s="1"/>
  <c r="K668" i="1"/>
  <c r="K669" i="1"/>
  <c r="M669" i="1" s="1"/>
  <c r="K672" i="1"/>
  <c r="M672" i="1" s="1"/>
  <c r="K688" i="1"/>
  <c r="M688" i="1" s="1"/>
  <c r="K700" i="1"/>
  <c r="M700" i="1" s="1"/>
  <c r="K712" i="1"/>
  <c r="M712" i="1" s="1"/>
  <c r="K684" i="1"/>
  <c r="M684" i="1" s="1"/>
  <c r="K689" i="1"/>
  <c r="M689" i="1" s="1"/>
  <c r="K706" i="1"/>
  <c r="M706" i="1" s="1"/>
  <c r="K685" i="1"/>
  <c r="M685" i="1" s="1"/>
  <c r="K676" i="1"/>
  <c r="M676" i="1" s="1"/>
  <c r="K694" i="1"/>
  <c r="M694" i="1" s="1"/>
  <c r="K677" i="1"/>
  <c r="M677" i="1" s="1"/>
  <c r="K683" i="1"/>
  <c r="M683" i="1" s="1"/>
  <c r="K675" i="1"/>
  <c r="M675" i="1" s="1"/>
  <c r="K695" i="1"/>
  <c r="M695" i="1" s="1"/>
  <c r="K710" i="1"/>
  <c r="M710" i="1" s="1"/>
  <c r="K678" i="1"/>
  <c r="M678" i="1" s="1"/>
  <c r="K697" i="1"/>
  <c r="M697" i="1" s="1"/>
  <c r="K703" i="1"/>
  <c r="M703" i="1" s="1"/>
  <c r="K702" i="1"/>
  <c r="M702" i="1" s="1"/>
  <c r="K673" i="1"/>
  <c r="M673" i="1" s="1"/>
  <c r="K713" i="1"/>
  <c r="M713" i="1" s="1"/>
  <c r="K715" i="1" l="1"/>
  <c r="M668" i="1"/>
  <c r="Y767" i="1"/>
  <c r="H151" i="9"/>
  <c r="Y750" i="1"/>
  <c r="E87" i="9"/>
  <c r="Y737" i="1"/>
  <c r="F23" i="9"/>
  <c r="Y774" i="1"/>
  <c r="H183" i="9"/>
  <c r="E119" i="9"/>
  <c r="Y757" i="1"/>
  <c r="Y761" i="1"/>
  <c r="I119" i="9"/>
  <c r="Y779" i="1"/>
  <c r="F215" i="9"/>
  <c r="D87" i="9"/>
  <c r="Y749" i="1"/>
  <c r="E215" i="9"/>
  <c r="Y778" i="1"/>
  <c r="Y759" i="1"/>
  <c r="G119" i="9"/>
  <c r="G55" i="9"/>
  <c r="Y745" i="1"/>
  <c r="E151" i="9"/>
  <c r="Y764" i="1"/>
  <c r="Y772" i="1"/>
  <c r="F183" i="9"/>
  <c r="Y755" i="1"/>
  <c r="C119" i="9"/>
  <c r="H23" i="9"/>
  <c r="Y739" i="1"/>
  <c r="I151" i="9"/>
  <c r="Y768" i="1"/>
  <c r="Y743" i="1"/>
  <c r="E55" i="9"/>
  <c r="Y766" i="1"/>
  <c r="G151" i="9"/>
  <c r="Y747" i="1"/>
  <c r="I55" i="9"/>
  <c r="Y740" i="1"/>
  <c r="I23" i="9"/>
  <c r="Y762" i="1"/>
  <c r="C151" i="9"/>
  <c r="Y765" i="1"/>
  <c r="F151" i="9"/>
  <c r="C55" i="9"/>
  <c r="Y741" i="1"/>
  <c r="I87" i="9"/>
  <c r="Y754" i="1"/>
  <c r="I183" i="9"/>
  <c r="Y775" i="1"/>
  <c r="E183" i="9"/>
  <c r="Y771" i="1"/>
  <c r="Y748" i="1"/>
  <c r="C87" i="9"/>
  <c r="Y776" i="1"/>
  <c r="C215" i="9"/>
  <c r="Y756" i="1"/>
  <c r="D119" i="9"/>
  <c r="H119" i="9"/>
  <c r="Y760" i="1"/>
  <c r="Y742" i="1"/>
  <c r="D55" i="9"/>
  <c r="G23" i="9"/>
  <c r="Y738" i="1"/>
  <c r="E23" i="9"/>
  <c r="Y736" i="1"/>
  <c r="H55" i="9"/>
  <c r="Y746" i="1"/>
  <c r="G87" i="9"/>
  <c r="Y752" i="1"/>
  <c r="F119" i="9"/>
  <c r="Y758" i="1"/>
  <c r="Y770" i="1"/>
  <c r="D183" i="9"/>
  <c r="Y769" i="1"/>
  <c r="C183" i="9"/>
  <c r="D151" i="9"/>
  <c r="Y763" i="1"/>
  <c r="Y744" i="1"/>
  <c r="F55" i="9"/>
  <c r="F87" i="9"/>
  <c r="Y751" i="1"/>
  <c r="Y735" i="1"/>
  <c r="D23" i="9"/>
  <c r="Y777" i="1"/>
  <c r="D215" i="9"/>
  <c r="Y773" i="1"/>
  <c r="G183" i="9"/>
  <c r="Y753" i="1"/>
  <c r="H87" i="9"/>
  <c r="C23" i="9" l="1"/>
  <c r="Y734" i="1"/>
  <c r="Y815" i="1" s="1"/>
  <c r="M715" i="1"/>
</calcChain>
</file>

<file path=xl/sharedStrings.xml><?xml version="1.0" encoding="utf-8"?>
<sst xmlns="http://schemas.openxmlformats.org/spreadsheetml/2006/main" count="5162" uniqueCount="1395">
  <si>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</si>
  <si>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</si>
  <si>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</si>
  <si>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</si>
  <si>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</si>
  <si>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</si>
  <si>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</si>
  <si>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</si>
  <si>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</si>
  <si>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</si>
  <si>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</si>
  <si>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</si>
  <si>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</si>
  <si>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</si>
  <si>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</si>
  <si>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</si>
  <si>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</si>
  <si>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</si>
  <si>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</si>
  <si>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</si>
  <si>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</si>
  <si>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</si>
  <si>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</si>
  <si>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</si>
  <si>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</si>
  <si>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</si>
  <si>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</si>
  <si>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</si>
  <si>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</si>
  <si>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</si>
  <si>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</si>
  <si>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</si>
  <si>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</si>
  <si>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</si>
  <si>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</si>
  <si>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</si>
  <si>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</si>
  <si>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</si>
  <si>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</si>
  <si>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</si>
  <si>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</si>
  <si>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</si>
  <si>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</si>
  <si>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</si>
  <si>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</si>
  <si>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</si>
  <si>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</si>
  <si>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</si>
  <si>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</si>
  <si>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</si>
  <si>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</si>
  <si>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</si>
  <si>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</si>
  <si>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</si>
  <si>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</si>
  <si>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</si>
  <si>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</si>
  <si>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</si>
  <si>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</si>
  <si>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</si>
  <si>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</si>
  <si>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</si>
  <si>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</si>
  <si>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</si>
  <si>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</si>
  <si>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</si>
  <si>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</si>
  <si>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</si>
  <si>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</si>
  <si>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</si>
  <si>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</si>
  <si>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</si>
  <si>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</si>
  <si>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</si>
  <si>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</si>
  <si>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</si>
  <si>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</si>
  <si>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</si>
  <si>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</si>
  <si>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</si>
  <si>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</si>
  <si>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</si>
  <si>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</si>
  <si>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</si>
  <si>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</si>
  <si>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</si>
  <si>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</si>
  <si>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</si>
  <si>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</si>
  <si>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</si>
  <si>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</si>
  <si>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</si>
  <si>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</si>
  <si>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</si>
  <si>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</si>
  <si>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</si>
  <si>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</si>
  <si>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</si>
  <si>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</si>
  <si>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</si>
  <si>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</si>
  <si>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</si>
  <si>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</si>
  <si>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</si>
  <si>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</si>
  <si>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</si>
  <si>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</si>
  <si>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</si>
  <si>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</si>
  <si>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</si>
  <si>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</si>
  <si>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</si>
  <si>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</si>
  <si>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</si>
  <si>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</si>
  <si>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</si>
  <si>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</si>
  <si>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</si>
  <si>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</si>
  <si>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</si>
  <si>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</si>
  <si>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</si>
  <si>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</si>
  <si>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</si>
  <si>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</si>
  <si>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</si>
  <si>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</si>
  <si>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</si>
  <si>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</si>
  <si>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</si>
  <si>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</si>
  <si>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</si>
  <si>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</si>
  <si>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</si>
  <si>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</si>
  <si>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</si>
  <si>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</si>
  <si>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</si>
  <si>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</si>
  <si>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</si>
  <si>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</si>
  <si>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</si>
  <si>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</si>
  <si>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</si>
  <si>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</si>
  <si>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</si>
  <si>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</si>
  <si>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</si>
  <si>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</si>
  <si>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</si>
  <si>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</si>
  <si>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</si>
  <si>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</si>
  <si>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</si>
  <si>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</si>
  <si>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</si>
  <si>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</si>
  <si>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</si>
  <si>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</si>
  <si>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</si>
  <si>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</si>
  <si>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</si>
  <si>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</si>
  <si>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</si>
  <si>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</si>
  <si>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</si>
  <si>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</si>
  <si>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</si>
  <si>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</si>
  <si>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</si>
  <si>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</si>
  <si>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</si>
  <si>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</si>
  <si>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</si>
  <si>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</si>
  <si>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</si>
  <si>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</si>
  <si>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</si>
  <si>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</si>
  <si>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</si>
  <si>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</si>
  <si>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</si>
  <si>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</si>
  <si>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</si>
  <si>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</si>
  <si>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</si>
  <si>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</si>
  <si>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</si>
  <si>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</si>
  <si>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</si>
  <si>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</si>
  <si>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</si>
  <si>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</si>
  <si>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</si>
  <si>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</si>
  <si>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</si>
  <si>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</si>
  <si>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</si>
  <si>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</si>
  <si>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</si>
  <si>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</si>
  <si>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</si>
  <si>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</si>
  <si>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</si>
  <si>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</si>
  <si>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</si>
  <si>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</si>
  <si>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</si>
  <si>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</si>
  <si>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</si>
  <si>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</si>
  <si>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</si>
  <si>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</si>
  <si>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</si>
  <si>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</si>
  <si>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</si>
  <si>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</si>
  <si>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</si>
  <si>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</si>
  <si>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</si>
  <si>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</si>
  <si>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</si>
  <si>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</si>
  <si>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</si>
  <si>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</si>
  <si>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</si>
  <si>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</si>
  <si>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</si>
  <si>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</si>
  <si>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</si>
  <si>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</si>
  <si>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</si>
  <si>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</si>
  <si>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</si>
  <si>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</si>
  <si>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</si>
  <si>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</si>
  <si>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</si>
  <si>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</si>
  <si>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</si>
  <si>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</si>
  <si>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</si>
  <si>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</si>
  <si>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</si>
  <si>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</si>
  <si>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</si>
  <si>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</si>
  <si>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</si>
  <si>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</si>
  <si>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</si>
  <si>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</si>
  <si>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</si>
  <si>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</si>
  <si>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</si>
  <si>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</si>
  <si>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</si>
  <si>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</si>
  <si>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</si>
  <si>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</si>
  <si>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</si>
  <si>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</si>
  <si>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</si>
  <si>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</si>
  <si>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</si>
  <si>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</si>
  <si>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</si>
  <si>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</si>
  <si>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</si>
  <si>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</si>
  <si>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</si>
  <si>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</si>
  <si>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</si>
  <si>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</si>
  <si>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</si>
  <si>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</si>
  <si>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</si>
  <si>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</si>
  <si>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</si>
  <si>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</si>
  <si>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</si>
  <si>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</si>
  <si>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</si>
  <si>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</si>
  <si>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</si>
  <si>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</si>
  <si>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</si>
  <si>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</si>
  <si>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</si>
  <si>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</si>
  <si>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</si>
  <si>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</si>
  <si>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</si>
  <si>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</si>
  <si>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</si>
  <si>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</si>
  <si>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</si>
  <si>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</si>
  <si>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</si>
  <si>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</si>
  <si>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</si>
  <si>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</si>
  <si>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</si>
  <si>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</si>
  <si>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</si>
  <si>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</si>
  <si>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</si>
  <si>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</si>
  <si>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</si>
  <si>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</si>
  <si>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</si>
  <si>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</si>
  <si>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</si>
  <si>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</si>
  <si>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</si>
  <si>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</si>
  <si>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</si>
  <si>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</si>
  <si>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</si>
  <si>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</si>
  <si>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</si>
  <si>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</si>
  <si>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</si>
  <si>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</si>
  <si>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</si>
  <si>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</si>
  <si>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</si>
  <si>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</si>
  <si>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</si>
  <si>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</si>
  <si>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</si>
  <si>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</si>
  <si>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</si>
  <si>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</si>
  <si>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</si>
  <si>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</si>
  <si>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</si>
  <si>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</si>
  <si>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</si>
  <si>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</si>
  <si>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</si>
  <si>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</si>
  <si>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</si>
  <si>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</si>
  <si>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</si>
  <si>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</si>
  <si>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</si>
  <si>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</si>
  <si>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</si>
  <si>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</si>
  <si>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</si>
  <si>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</si>
  <si>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</si>
  <si>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</si>
  <si>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</si>
  <si>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</si>
  <si>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</si>
  <si>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</si>
  <si>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</si>
  <si>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</si>
  <si>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</si>
  <si>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</si>
  <si>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</si>
  <si>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</si>
  <si>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</si>
  <si>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</si>
  <si>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</si>
  <si>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</si>
  <si>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</si>
  <si>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</si>
  <si>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</si>
  <si>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</si>
  <si>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</si>
  <si>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</si>
  <si>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</si>
  <si>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</si>
  <si>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</si>
  <si>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</si>
  <si>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</si>
  <si>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</si>
  <si>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</si>
  <si>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</si>
  <si>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</si>
  <si>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</si>
  <si>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</si>
  <si>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</si>
  <si>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</si>
  <si>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</si>
  <si>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</si>
  <si>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</si>
  <si>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</si>
  <si>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</si>
  <si>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</si>
  <si>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</si>
  <si>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</si>
  <si>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</si>
  <si>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</si>
  <si>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</si>
  <si>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</si>
  <si>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</si>
  <si>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</si>
  <si>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</si>
  <si>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</si>
  <si>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</si>
  <si>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</si>
  <si>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</si>
  <si>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</si>
  <si>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</si>
  <si>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</si>
  <si>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</si>
  <si>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</si>
  <si>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</si>
  <si>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</si>
  <si>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</si>
  <si>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</si>
  <si>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</si>
  <si>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</si>
  <si>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</si>
  <si>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</si>
  <si>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</si>
  <si>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</si>
  <si>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</si>
  <si>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</si>
  <si>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</si>
  <si>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</si>
  <si>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</si>
  <si>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</si>
  <si>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</si>
  <si>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</si>
  <si>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</si>
  <si>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</si>
  <si>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</si>
  <si>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</si>
  <si>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</si>
  <si>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</si>
  <si>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</si>
  <si>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</si>
  <si>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</si>
  <si>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</si>
  <si>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</si>
  <si>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</si>
  <si>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</si>
  <si>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</si>
  <si>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</si>
  <si>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</si>
  <si>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</si>
  <si>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</si>
  <si>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</si>
  <si>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</si>
  <si>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</si>
  <si>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</si>
  <si>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</si>
  <si>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</si>
  <si>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</si>
  <si>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</si>
  <si>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</si>
  <si>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</si>
  <si>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</si>
  <si>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</si>
  <si>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</si>
  <si>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</si>
  <si>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</si>
  <si>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</si>
  <si>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</si>
  <si>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</si>
  <si>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</si>
  <si>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</si>
  <si>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</si>
  <si>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</si>
  <si>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</si>
  <si>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</si>
  <si>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</si>
  <si>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</si>
  <si>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</si>
  <si>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</si>
  <si>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</si>
  <si>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</si>
  <si>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</si>
  <si>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</si>
  <si>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</si>
  <si>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</si>
  <si>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</si>
  <si>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</si>
  <si>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</si>
  <si>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</si>
  <si>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</si>
  <si>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</si>
  <si>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</si>
  <si>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</si>
  <si>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</si>
  <si>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</si>
  <si>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</si>
  <si>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</si>
  <si>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</si>
  <si>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</si>
  <si>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</si>
  <si>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</si>
  <si>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</si>
  <si>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</si>
  <si>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</si>
  <si>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</si>
  <si>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</si>
  <si>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</si>
  <si>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</si>
  <si>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</si>
  <si>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</si>
  <si>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</si>
  <si>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</si>
  <si>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</si>
  <si>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</si>
  <si>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</si>
  <si>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</si>
  <si>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</si>
  <si>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</si>
  <si>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</si>
  <si>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</si>
  <si>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</si>
  <si>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</si>
  <si>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</si>
  <si>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</si>
  <si>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</si>
  <si>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</si>
  <si>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</si>
  <si>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</si>
  <si>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</si>
  <si>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</si>
  <si>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</si>
  <si>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</si>
  <si>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</si>
  <si>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</si>
  <si>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</si>
  <si>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</si>
  <si>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</si>
  <si>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</si>
  <si>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</si>
  <si>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</si>
  <si>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</si>
  <si>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</si>
  <si>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</si>
  <si>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</si>
  <si>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</si>
  <si>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</si>
  <si>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</si>
  <si>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</si>
  <si>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</si>
  <si>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</si>
  <si>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</si>
  <si>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</si>
  <si>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</si>
  <si>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</si>
  <si>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</si>
  <si>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</si>
  <si>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</si>
  <si>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</si>
  <si>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</si>
  <si>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</si>
  <si>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</si>
  <si>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</si>
  <si>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</si>
  <si>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</si>
  <si>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</si>
  <si>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</si>
  <si>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</si>
  <si>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</si>
  <si>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</si>
  <si>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</si>
  <si>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</si>
  <si>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</si>
  <si>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</si>
  <si>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</si>
  <si>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</si>
  <si>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</si>
  <si>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</si>
  <si>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</si>
  <si>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</si>
  <si>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</si>
  <si>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</si>
  <si>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</si>
  <si>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</si>
  <si>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</si>
  <si>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</si>
  <si>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</si>
  <si>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</si>
  <si>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</si>
  <si>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</si>
  <si>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</si>
  <si>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</si>
  <si>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</si>
  <si>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</si>
  <si>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</si>
  <si>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</si>
  <si>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</si>
  <si>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</si>
  <si>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</si>
  <si>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</si>
  <si>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</si>
  <si>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</si>
  <si>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</si>
  <si>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</si>
  <si>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</si>
  <si>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</si>
  <si>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</si>
  <si>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</si>
  <si>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</si>
  <si>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</si>
  <si>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</si>
  <si>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</si>
  <si>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</si>
  <si>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</si>
  <si>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</si>
  <si>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</si>
  <si>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</si>
  <si>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</si>
  <si>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</si>
  <si>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</si>
  <si>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</si>
  <si>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</si>
  <si>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</si>
  <si>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</si>
  <si>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</si>
  <si>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</si>
  <si>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</si>
  <si>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</si>
  <si>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</si>
  <si>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</si>
  <si>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</si>
  <si>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</si>
  <si>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</si>
  <si>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</si>
  <si>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</si>
  <si>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</si>
  <si>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</si>
  <si>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</si>
  <si>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</si>
  <si>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</si>
  <si>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</si>
  <si>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</si>
  <si>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</si>
  <si>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</si>
  <si>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</si>
  <si>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</si>
  <si>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</si>
  <si>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</si>
  <si>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</si>
  <si>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</si>
  <si>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</si>
  <si>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</si>
  <si>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</si>
  <si>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</si>
  <si>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</si>
  <si>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</si>
  <si>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</si>
  <si>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</si>
  <si>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</si>
  <si>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</si>
  <si>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</si>
  <si>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</si>
  <si>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</si>
  <si>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</si>
  <si>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</si>
  <si>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</si>
  <si>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</si>
  <si>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</si>
  <si>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</si>
  <si>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</si>
  <si>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</si>
  <si>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</si>
  <si>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</si>
  <si>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</si>
  <si>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</si>
  <si>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</si>
  <si>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</si>
  <si>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</si>
  <si>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</si>
  <si>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</si>
  <si>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</si>
  <si>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</si>
  <si>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</si>
  <si>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</si>
  <si>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</si>
  <si>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</si>
  <si>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</si>
  <si>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</si>
  <si>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</si>
  <si>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</si>
  <si>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</si>
  <si>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</si>
  <si>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</si>
  <si>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</si>
  <si>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</si>
  <si>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</si>
  <si>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</si>
  <si>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</si>
  <si>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</si>
  <si>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</si>
  <si>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</si>
  <si>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</si>
  <si>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</si>
  <si>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</si>
  <si>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</si>
  <si>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</si>
  <si>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</si>
  <si>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</si>
  <si>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</si>
  <si>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</si>
  <si>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</si>
  <si>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</si>
  <si>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</si>
  <si>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</si>
  <si>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</si>
  <si>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</si>
  <si>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</si>
  <si>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</si>
  <si>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</si>
  <si>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</si>
  <si>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</si>
  <si>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</si>
  <si>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</si>
  <si>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</si>
  <si>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</si>
  <si>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</si>
  <si>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</si>
  <si>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</si>
  <si>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</si>
  <si>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</si>
  <si>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</si>
  <si>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</si>
  <si>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</si>
  <si>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</si>
  <si>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</si>
  <si>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</si>
  <si>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</si>
  <si>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</si>
  <si>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</si>
  <si>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</si>
  <si>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</si>
  <si>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</si>
  <si>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</si>
  <si>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</si>
  <si>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</si>
  <si>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</si>
  <si>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</si>
  <si>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</si>
  <si>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</si>
  <si>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</si>
  <si>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</si>
  <si>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</si>
  <si>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</si>
  <si>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</si>
  <si>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</si>
  <si>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</si>
  <si>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</si>
  <si>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</si>
  <si>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</si>
  <si>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</si>
  <si>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</si>
  <si>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</si>
  <si>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</si>
  <si>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</si>
  <si>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</si>
  <si>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</si>
  <si>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</si>
  <si>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</si>
  <si>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</si>
  <si>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</si>
  <si>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</si>
  <si>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</si>
  <si>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</si>
  <si>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</si>
  <si>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</si>
  <si>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</si>
  <si>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</si>
  <si>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</si>
  <si>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</si>
  <si>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</si>
  <si>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</si>
  <si>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</si>
  <si>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</si>
  <si>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</si>
  <si>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</si>
  <si>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</si>
  <si>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</si>
  <si>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</si>
  <si>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</si>
  <si>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</si>
  <si>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</si>
  <si>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</si>
  <si>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</si>
  <si>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</si>
  <si>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</si>
  <si>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</si>
  <si>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</si>
  <si>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</si>
  <si>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</si>
  <si>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</si>
  <si>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</si>
  <si>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</si>
  <si>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</si>
  <si>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</si>
  <si>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</si>
  <si>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</si>
  <si>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</si>
  <si>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</si>
  <si>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</si>
  <si>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</si>
  <si>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</si>
  <si>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</si>
  <si>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</si>
  <si>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</si>
  <si>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</si>
  <si>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</si>
  <si>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</si>
  <si>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</si>
  <si>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</si>
  <si>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</si>
  <si>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</si>
  <si>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</si>
  <si>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</si>
  <si>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</si>
  <si>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</si>
  <si>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</si>
  <si>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</si>
  <si>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</si>
  <si>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</si>
  <si>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</si>
  <si>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</si>
  <si>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</si>
  <si>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</si>
  <si>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</si>
  <si>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</si>
  <si>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</si>
  <si>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</si>
  <si>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</si>
  <si>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</si>
  <si>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</si>
  <si>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</si>
  <si>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</si>
  <si>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</si>
  <si>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</si>
  <si>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</si>
  <si>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</si>
  <si>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</si>
  <si>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</si>
  <si>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</si>
  <si>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</si>
  <si>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</si>
  <si>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</si>
  <si>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</si>
  <si>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</si>
  <si>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</si>
  <si>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</si>
  <si>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</si>
  <si>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</si>
  <si>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</si>
  <si>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</si>
  <si>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</si>
  <si>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</si>
  <si>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</si>
  <si>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</si>
  <si>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</si>
  <si>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</si>
  <si>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</si>
  <si>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</si>
  <si>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</si>
  <si>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</si>
  <si>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</si>
  <si>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</si>
  <si>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</si>
  <si>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</si>
  <si>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</si>
  <si>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</si>
  <si>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</si>
  <si>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</si>
  <si>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</si>
  <si>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</si>
  <si>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</si>
  <si>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</si>
  <si>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</si>
  <si>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</si>
  <si>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</si>
  <si>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</si>
  <si>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</si>
  <si>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</si>
  <si>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</si>
  <si>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</si>
  <si>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</si>
  <si>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</si>
  <si>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</si>
  <si>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</si>
  <si>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</si>
  <si>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</si>
  <si>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</si>
  <si>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</si>
  <si>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</si>
  <si>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</si>
  <si>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</si>
  <si>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</si>
  <si>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</si>
  <si>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</si>
  <si>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</si>
  <si>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</si>
  <si>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</si>
  <si>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</si>
  <si>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</si>
  <si>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</si>
  <si>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</si>
  <si>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</si>
  <si>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</si>
  <si>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</si>
  <si>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</si>
  <si>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</si>
  <si>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</si>
  <si>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</si>
  <si>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</si>
  <si>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</si>
  <si>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</si>
  <si>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</si>
  <si>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</si>
  <si>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</si>
  <si>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</si>
  <si>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</si>
  <si>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</si>
  <si>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</si>
  <si>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</si>
  <si>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</si>
  <si>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</si>
  <si>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</si>
  <si>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</si>
  <si>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</si>
  <si>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</si>
  <si>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</si>
  <si>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</si>
  <si>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</si>
  <si>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</si>
  <si>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</si>
  <si>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</si>
  <si>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</si>
  <si>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</si>
  <si>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</si>
  <si>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</si>
  <si>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</si>
  <si>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</si>
  <si>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</si>
  <si>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</si>
  <si>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</si>
  <si>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</si>
  <si>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</si>
  <si>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</si>
  <si>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</si>
  <si>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</si>
  <si>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</si>
  <si>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</si>
  <si>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</si>
  <si>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</si>
  <si>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</si>
  <si>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</si>
  <si>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</si>
  <si>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</si>
  <si>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</si>
  <si>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</si>
  <si>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</si>
  <si>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</si>
  <si>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</si>
  <si>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</si>
  <si>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</si>
  <si>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</si>
  <si>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</si>
  <si>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</si>
  <si>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</si>
  <si>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</si>
  <si>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</si>
  <si>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</si>
  <si>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</si>
  <si>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</si>
  <si>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</si>
  <si>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</si>
  <si>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</si>
  <si>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</si>
  <si>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</si>
  <si>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</si>
  <si>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</si>
  <si>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</si>
  <si>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</si>
  <si>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</si>
  <si>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</si>
  <si>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</si>
  <si>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</si>
  <si>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</si>
  <si>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</si>
  <si>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</si>
  <si>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</si>
  <si>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</si>
  <si>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</si>
  <si>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</si>
  <si>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</si>
  <si>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</si>
  <si>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</si>
  <si>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</si>
  <si>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</si>
  <si>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</si>
  <si>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</si>
  <si>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</si>
  <si>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</si>
  <si>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</si>
  <si>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</si>
  <si>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</si>
  <si>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</si>
  <si>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</si>
  <si>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</si>
  <si>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</si>
  <si>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</si>
  <si>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</si>
  <si>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</si>
  <si>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</si>
  <si>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</si>
  <si>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</si>
  <si>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</si>
  <si>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</si>
  <si>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</si>
  <si>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</si>
  <si>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</si>
  <si>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</si>
  <si>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</si>
  <si>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</si>
  <si>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</si>
  <si>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</si>
  <si>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</si>
  <si>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</si>
  <si>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</si>
  <si>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</si>
  <si>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</si>
  <si>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</si>
  <si>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</si>
  <si>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</si>
  <si>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</si>
  <si>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</si>
  <si>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</si>
  <si>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</si>
  <si>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</si>
  <si>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</si>
  <si>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</si>
  <si>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</si>
  <si>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</si>
  <si>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</si>
  <si>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</si>
  <si>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</si>
  <si>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</si>
  <si>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</si>
  <si>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</si>
  <si>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</si>
  <si>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</si>
  <si>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</si>
  <si>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</si>
  <si>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</si>
  <si>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</si>
  <si>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</si>
  <si>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</si>
  <si>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</si>
  <si>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</si>
  <si>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</si>
  <si>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</si>
  <si>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</si>
  <si>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</si>
  <si>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</si>
  <si>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</si>
  <si>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</si>
  <si>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</si>
  <si>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</si>
  <si>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</si>
  <si>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</si>
  <si>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</si>
  <si>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</si>
  <si>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</si>
  <si>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</si>
  <si>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</si>
  <si>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</si>
  <si>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</si>
  <si>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</si>
  <si>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</si>
  <si>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</si>
  <si>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</si>
  <si>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</si>
  <si>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</si>
  <si>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</si>
  <si>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</si>
  <si>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</si>
  <si>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</si>
  <si>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</si>
  <si>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</si>
  <si>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</si>
  <si>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</si>
  <si>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</si>
  <si>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</si>
  <si>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</si>
  <si>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</si>
  <si>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</si>
  <si>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</si>
  <si>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</si>
  <si>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</si>
  <si>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</si>
  <si>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</si>
  <si>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</si>
  <si>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</si>
  <si>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</si>
  <si>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</si>
  <si>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</si>
  <si>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</si>
  <si>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</si>
  <si>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</si>
  <si>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</si>
  <si>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</si>
  <si>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</si>
  <si>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</si>
  <si>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</si>
  <si>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</si>
  <si>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</si>
  <si>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</si>
  <si>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</si>
  <si>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</si>
  <si>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</si>
  <si>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</si>
  <si>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</si>
  <si>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</si>
  <si>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</si>
  <si>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</si>
  <si>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</si>
  <si>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</si>
  <si>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</si>
  <si>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</si>
  <si>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</si>
  <si>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</si>
  <si>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</si>
  <si>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</si>
  <si>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</si>
  <si>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</si>
  <si>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</si>
  <si>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</si>
  <si>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</si>
  <si>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</si>
  <si>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</si>
  <si>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</si>
  <si>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</si>
  <si>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</si>
  <si>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</si>
  <si>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</si>
  <si>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</si>
  <si>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</si>
  <si>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</si>
  <si>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</si>
  <si>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</si>
  <si>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</si>
  <si>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</si>
  <si>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</si>
  <si>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</si>
  <si>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</si>
  <si>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</si>
  <si>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</si>
  <si>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</si>
  <si>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</si>
  <si>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</si>
  <si>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</si>
  <si>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</si>
  <si>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</si>
  <si>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</si>
  <si>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</si>
  <si>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</si>
  <si>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</si>
  <si>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</si>
  <si>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</si>
  <si>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</si>
  <si>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</si>
  <si>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</si>
  <si>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</si>
  <si>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</si>
  <si>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</si>
  <si>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</si>
  <si>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</si>
  <si>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</si>
  <si>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</si>
  <si>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</si>
  <si>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</si>
  <si>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</si>
  <si>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</si>
  <si>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</si>
  <si>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</si>
  <si>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</si>
  <si>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</si>
  <si>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</si>
  <si>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</si>
  <si>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</si>
  <si>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</si>
  <si>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</si>
  <si>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</si>
  <si>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</si>
  <si>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</si>
  <si>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</si>
  <si>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</si>
  <si>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</si>
  <si>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</si>
  <si>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</si>
  <si>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</si>
  <si>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</si>
  <si>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</si>
  <si>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</si>
  <si>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</si>
  <si>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</si>
  <si>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</si>
  <si>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</si>
  <si>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</si>
  <si>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</si>
  <si>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</si>
  <si>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</si>
  <si>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</si>
  <si>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</si>
  <si>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</si>
  <si>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</si>
  <si>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</si>
  <si>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</si>
  <si>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</si>
  <si>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</si>
  <si>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</si>
  <si>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</si>
  <si>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</si>
  <si>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</si>
  <si>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</si>
  <si>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</si>
  <si>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</si>
  <si>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</si>
  <si>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</si>
  <si>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</si>
  <si>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</si>
  <si>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</si>
  <si>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</si>
  <si>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</si>
  <si>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</si>
  <si>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</si>
  <si>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</si>
  <si>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</si>
  <si>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</si>
  <si>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</si>
  <si>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</si>
  <si>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</si>
  <si>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</si>
  <si>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</si>
  <si>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</si>
  <si>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</si>
  <si>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</si>
  <si>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</si>
  <si>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</si>
  <si>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</si>
  <si>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</si>
  <si>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</si>
  <si>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</si>
  <si>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</si>
  <si>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</si>
  <si>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</si>
  <si>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</si>
  <si>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</si>
  <si>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</si>
  <si>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</si>
  <si>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</si>
  <si>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</si>
  <si>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</si>
  <si>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</si>
  <si>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</si>
  <si>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 xml:space="preserve">This worksheet is used to save and retrieve Infor Lawson Drill Around mapping information.  Do not Delete This WorkSheet. </t>
  </si>
  <si>
    <t>Created with Query Wizard 10.0.7.155</t>
  </si>
  <si>
    <t>ProductLine</t>
  </si>
  <si>
    <t>SystemCode</t>
  </si>
  <si>
    <t>SSType</t>
  </si>
  <si>
    <t>KeyFields</t>
  </si>
  <si>
    <t>kfn</t>
  </si>
  <si>
    <t>Required</t>
  </si>
  <si>
    <t>MappedFields</t>
  </si>
  <si>
    <t>Type</t>
  </si>
  <si>
    <t>PROD</t>
  </si>
  <si>
    <t>GL</t>
  </si>
  <si>
    <t/>
  </si>
  <si>
    <t>06/30/2021</t>
  </si>
  <si>
    <t>209</t>
  </si>
  <si>
    <t>St. Anthony Hospital</t>
  </si>
  <si>
    <t>11567 Canterwood Blvd.N.W.</t>
  </si>
  <si>
    <t>Gig Harbor, WA 98322</t>
  </si>
  <si>
    <t>Pierce</t>
  </si>
  <si>
    <t>Ketul Patel</t>
  </si>
  <si>
    <t>253-530-2000</t>
  </si>
  <si>
    <t>The operating expenses, the units of measure and the operating expenses per unit of measure are stated on line 484 thru line 568 in columns</t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</si>
  <si>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</si>
  <si>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t>06/30/2020</t>
  </si>
  <si>
    <t>132</t>
  </si>
  <si>
    <t>St. Clare Hospital</t>
  </si>
  <si>
    <t>11315 Bridgeport Way SW</t>
  </si>
  <si>
    <t>Lakewood, WA 98500</t>
  </si>
  <si>
    <t>KETUL PATEL</t>
  </si>
  <si>
    <t>MIKE FITZGERALD</t>
  </si>
  <si>
    <t>Uli Chi, PhD</t>
  </si>
  <si>
    <t>253-588-1711</t>
  </si>
  <si>
    <t>253-588-3001</t>
  </si>
  <si>
    <t>change in DOH mapping to add more depts</t>
  </si>
  <si>
    <t xml:space="preserve">we used recovery nurses in other areas and that's why salaries remained high </t>
  </si>
  <si>
    <t>big increase in depreciation expenses</t>
  </si>
  <si>
    <t>due mainly to Covid-19</t>
  </si>
  <si>
    <t>Prior year's UOM were under-reported by 204,430</t>
  </si>
  <si>
    <t>changed presentation between dietary and cafeteria expenses</t>
  </si>
  <si>
    <t>YUNABD</t>
  </si>
  <si>
    <t>St. Clare Hospital   H-0     FYE 06/30/2020</t>
  </si>
  <si>
    <t>2019</t>
  </si>
  <si>
    <t>2020</t>
  </si>
  <si>
    <t>tal*132*A</t>
  </si>
  <si>
    <t>tal*132*6010*A</t>
  </si>
  <si>
    <t>tal*132*6030*A</t>
  </si>
  <si>
    <t>tal*132*6070*A</t>
  </si>
  <si>
    <t>tal*132*6100*A</t>
  </si>
  <si>
    <t>tal*132*6120*A</t>
  </si>
  <si>
    <t>tal*132*6140*A</t>
  </si>
  <si>
    <t>tal*132*6150*A</t>
  </si>
  <si>
    <t>tal*132*6170*A</t>
  </si>
  <si>
    <t>tal*132*6200*A</t>
  </si>
  <si>
    <t>tal*132*6210*A</t>
  </si>
  <si>
    <t>tal*132*6330*A</t>
  </si>
  <si>
    <t>tal*132*6400*A</t>
  </si>
  <si>
    <t>tal*132*7010*A</t>
  </si>
  <si>
    <t>tal*132*7020*A</t>
  </si>
  <si>
    <t>tal*132*7030*A</t>
  </si>
  <si>
    <t>tal*132*7040*A</t>
  </si>
  <si>
    <t>tal*132*7050*A</t>
  </si>
  <si>
    <t>tal*132*7060*A</t>
  </si>
  <si>
    <t>tal*132*7070*A</t>
  </si>
  <si>
    <t>tal*132*7110*A</t>
  </si>
  <si>
    <t>tal*132*7120*A</t>
  </si>
  <si>
    <t>tal*132*7130*A</t>
  </si>
  <si>
    <t>tal*132*7140*A</t>
  </si>
  <si>
    <t>tal*132*7150*A</t>
  </si>
  <si>
    <t>tal*132*7160*A</t>
  </si>
  <si>
    <t>tal*132*7170*A</t>
  </si>
  <si>
    <t>tal*132*7180*A</t>
  </si>
  <si>
    <t>tal*132*7190*A</t>
  </si>
  <si>
    <t>tal*132*7200*A</t>
  </si>
  <si>
    <t>tal*132*7220*A</t>
  </si>
  <si>
    <t>tal*132*7230*A</t>
  </si>
  <si>
    <t>tal*132*7240*A</t>
  </si>
  <si>
    <t>tal*132*7250*A</t>
  </si>
  <si>
    <t>tal*132*7260*A</t>
  </si>
  <si>
    <t>tal*132*7310*A</t>
  </si>
  <si>
    <t>tal*132*7320*A</t>
  </si>
  <si>
    <t>tal*132*7330*A</t>
  </si>
  <si>
    <t>tal*132*7340*A</t>
  </si>
  <si>
    <t>tal*132*7350*A</t>
  </si>
  <si>
    <t>tal*132*7380*A</t>
  </si>
  <si>
    <t>tal*132*7390*A</t>
  </si>
  <si>
    <t>tal*132*7400*A</t>
  </si>
  <si>
    <t>tal*132*7410*A</t>
  </si>
  <si>
    <t>tal*132*7420*A</t>
  </si>
  <si>
    <t>tal*132*7430*A</t>
  </si>
  <si>
    <t>tal*132*7490*A</t>
  </si>
  <si>
    <t>tal*132*8200*A</t>
  </si>
  <si>
    <t>tal*132*8310*A</t>
  </si>
  <si>
    <t>tal*132*8320*A</t>
  </si>
  <si>
    <t>tal*132*8330*A</t>
  </si>
  <si>
    <t>tal*132*8350*A</t>
  </si>
  <si>
    <t>tal*132*8360*A</t>
  </si>
  <si>
    <t>tal*132*8370*A</t>
  </si>
  <si>
    <t>tal*132*8420*A</t>
  </si>
  <si>
    <t>tal*132*8430*A</t>
  </si>
  <si>
    <t>tal*132*8460*A</t>
  </si>
  <si>
    <t>tal*132*8470*A</t>
  </si>
  <si>
    <t>tal*132*8480*A</t>
  </si>
  <si>
    <t>tal*132*8490*A</t>
  </si>
  <si>
    <t>tal*132*8510*A</t>
  </si>
  <si>
    <t>tal*132*8530*A</t>
  </si>
  <si>
    <t>tal*132*8560*A</t>
  </si>
  <si>
    <t>tal*132*8590*A</t>
  </si>
  <si>
    <t>tal*132*8610*A</t>
  </si>
  <si>
    <t>tal*132*8620*A</t>
  </si>
  <si>
    <t>tal*132*8630*A</t>
  </si>
  <si>
    <t>tal*132*8640*A</t>
  </si>
  <si>
    <t>tal*132*8650*A</t>
  </si>
  <si>
    <t>tal*132*8660*A</t>
  </si>
  <si>
    <t>tal*132*8670*A</t>
  </si>
  <si>
    <t>tal*132*8680*A</t>
  </si>
  <si>
    <t>tal*132*8690*A</t>
  </si>
  <si>
    <t>tal*132*8700*A</t>
  </si>
  <si>
    <t>tal*132*8710*A</t>
  </si>
  <si>
    <t>tal*132*8720*A</t>
  </si>
  <si>
    <t>tal*132*8730*A</t>
  </si>
  <si>
    <t>tal*132*8740*A</t>
  </si>
  <si>
    <t>tal*132*8770*A</t>
  </si>
  <si>
    <t>tal*132*8790*A</t>
  </si>
  <si>
    <t>tal*132*9000*A</t>
  </si>
  <si>
    <t>David Nosacka</t>
  </si>
  <si>
    <t>Uli Chi</t>
  </si>
  <si>
    <t>√</t>
  </si>
  <si>
    <t>Prior year STAT should have been 944</t>
  </si>
  <si>
    <t>There might have been some change in clasification among radiology departments for expenses.</t>
  </si>
  <si>
    <t>Prior year STAT should have been 19,310</t>
  </si>
  <si>
    <t>Prior year STAT should have been 11,851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</si>
</sst>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3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b/>
      <sz val="14.05"/>
      <color indexed="8"/>
      <name val="Times New Roman"/>
      <family val="1"/>
    </font>
    <font>
      <sz val="12"/>
      <color rgb="FF0000EE"/>
      <name val="Calibri"/>
      <family val="2"/>
    </font>
    <font>
      <sz val="12"/>
      <color rgb="FF0000EE"/>
      <name val="Arial"/>
      <family val="2"/>
    </font>
    <font>
      <sz val="12"/>
      <color rgb="FF0000FF"/>
      <name val="Calibri"/>
      <family val="2"/>
    </font>
    <font>
      <sz val="11"/>
      <color rgb="FF0000FF"/>
      <name val="Calibri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</cellStyleXfs>
  <cellXfs count="34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9" fillId="0" borderId="1" xfId="0" quotePrefix="1" applyFont="1" applyBorder="1" applyProtection="1">
      <protection locked="0"/>
    </xf>
    <xf numFmtId="49" fontId="9" fillId="4" borderId="1" xfId="0" quotePrefix="1" applyNumberFormat="1" applyFont="1" applyFill="1" applyBorder="1" applyProtection="1">
      <protection locked="0"/>
    </xf>
    <xf numFmtId="49" fontId="0" fillId="0" borderId="0" xfId="0" applyNumberFormat="1"/>
    <xf numFmtId="37" fontId="3" fillId="0" borderId="0" xfId="2" applyNumberFormat="1" applyFont="1" applyAlignment="1" applyProtection="1"/>
    <xf numFmtId="37" fontId="11" fillId="0" borderId="0" xfId="2" applyNumberFormat="1" applyAlignment="1" applyProtection="1"/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8" fillId="0" borderId="0" xfId="0" applyFont="1" applyAlignment="1">
      <alignment horizontal="center"/>
    </xf>
    <xf numFmtId="37" fontId="19" fillId="0" borderId="0" xfId="0" applyFont="1"/>
    <xf numFmtId="37" fontId="20" fillId="0" borderId="0" xfId="0" applyFont="1" applyAlignment="1">
      <alignment horizontal="center"/>
    </xf>
    <xf numFmtId="37" fontId="21" fillId="0" borderId="0" xfId="0" applyFont="1" applyAlignment="1">
      <alignment horizontal="center"/>
    </xf>
    <xf numFmtId="37" fontId="4" fillId="8" borderId="2" xfId="0" applyNumberFormat="1" applyFont="1" applyFill="1" applyBorder="1" applyAlignment="1" applyProtection="1"/>
    <xf numFmtId="37" fontId="22" fillId="0" borderId="0" xfId="0" applyFont="1" applyAlignment="1"/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6">
    <cellStyle name="Comma" xfId="1" builtinId="3"/>
    <cellStyle name="Comma 2" xfId="5" xr:uid="{00000000-0005-0000-0000-000001000000}"/>
    <cellStyle name="Hyperlink" xfId="2" builtinId="8"/>
    <cellStyle name="Normal" xfId="0" builtinId="0"/>
    <cellStyle name="Normal 3" xfId="4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DCB4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pane xSplit="1" topLeftCell="B1" activePane="topRight" state="frozen"/>
      <selection pane="topRight" activeCell="C399" sqref="C399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0" t="s">
        <v>1231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1232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1257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1230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282"/>
      <c r="C15" s="233"/>
    </row>
    <row r="16" spans="1:6" ht="12.75" customHeight="1" x14ac:dyDescent="0.35">
      <c r="A16" s="283" t="s">
        <v>1263</v>
      </c>
      <c r="C16" s="233"/>
      <c r="F16" s="279"/>
    </row>
    <row r="17" spans="1:6" ht="12.75" customHeight="1" x14ac:dyDescent="0.35">
      <c r="A17" s="283" t="s">
        <v>1262</v>
      </c>
      <c r="C17" s="279"/>
    </row>
    <row r="18" spans="1:6" ht="12.75" customHeight="1" x14ac:dyDescent="0.35">
      <c r="A18" s="225"/>
      <c r="C18" s="233"/>
    </row>
    <row r="19" spans="1:6" ht="12.75" customHeight="1" x14ac:dyDescent="0.35">
      <c r="C19" s="233"/>
    </row>
    <row r="20" spans="1:6" ht="12.75" customHeight="1" x14ac:dyDescent="0.35">
      <c r="A20" s="270" t="s">
        <v>1233</v>
      </c>
      <c r="B20" s="270"/>
      <c r="C20" s="280"/>
      <c r="D20" s="270"/>
      <c r="E20" s="270"/>
      <c r="F20" s="270"/>
    </row>
    <row r="21" spans="1:6" ht="22.5" customHeight="1" x14ac:dyDescent="0.35">
      <c r="A21" s="199"/>
      <c r="C21" s="233"/>
    </row>
    <row r="22" spans="1:6" ht="12.65" customHeight="1" x14ac:dyDescent="0.35">
      <c r="A22" s="234" t="s">
        <v>1253</v>
      </c>
      <c r="B22" s="235"/>
      <c r="C22" s="236"/>
      <c r="D22" s="234"/>
      <c r="E22" s="234"/>
    </row>
    <row r="23" spans="1:6" ht="12.65" customHeight="1" x14ac:dyDescent="0.35">
      <c r="B23" s="199"/>
      <c r="C23" s="233"/>
    </row>
    <row r="24" spans="1:6" ht="12.65" customHeight="1" x14ac:dyDescent="0.35">
      <c r="A24" s="237" t="s">
        <v>3</v>
      </c>
      <c r="C24" s="233"/>
    </row>
    <row r="25" spans="1:6" ht="12.65" customHeight="1" x14ac:dyDescent="0.35">
      <c r="A25" s="198" t="s">
        <v>1234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1235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1236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1237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10470.49</v>
      </c>
      <c r="C47" s="184">
        <v>0</v>
      </c>
      <c r="D47" s="184">
        <v>0</v>
      </c>
      <c r="E47" s="184">
        <v>138.91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242.02</v>
      </c>
      <c r="Q47" s="184">
        <v>0</v>
      </c>
      <c r="R47" s="184">
        <v>0</v>
      </c>
      <c r="S47" s="184">
        <v>255.2</v>
      </c>
      <c r="T47" s="184">
        <v>0</v>
      </c>
      <c r="U47" s="184">
        <v>0</v>
      </c>
      <c r="V47" s="184">
        <v>0</v>
      </c>
      <c r="W47" s="184">
        <v>0</v>
      </c>
      <c r="X47" s="184">
        <v>0</v>
      </c>
      <c r="Y47" s="184">
        <v>0</v>
      </c>
      <c r="Z47" s="184">
        <v>0</v>
      </c>
      <c r="AA47" s="184">
        <v>0</v>
      </c>
      <c r="AB47" s="184">
        <v>0</v>
      </c>
      <c r="AC47" s="184">
        <v>337.69</v>
      </c>
      <c r="AD47" s="184">
        <v>0</v>
      </c>
      <c r="AE47" s="184">
        <v>0</v>
      </c>
      <c r="AF47" s="184">
        <v>0</v>
      </c>
      <c r="AG47" s="184">
        <v>773.48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0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1848.69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6874.5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0</v>
      </c>
      <c r="CD47" s="195"/>
      <c r="CE47" s="195">
        <f>SUM(C47:CC47)</f>
        <v>10470.49</v>
      </c>
    </row>
    <row r="48" spans="1:83" ht="12.65" customHeight="1" x14ac:dyDescent="0.35">
      <c r="A48" s="175" t="s">
        <v>205</v>
      </c>
      <c r="B48" s="183">
        <v>18078748.02</v>
      </c>
      <c r="C48" s="242">
        <f>ROUND(((B48/CE61)*C61),0)</f>
        <v>1020666</v>
      </c>
      <c r="D48" s="242">
        <f>ROUND(((B48/CE61)*D61),0)</f>
        <v>0</v>
      </c>
      <c r="E48" s="195">
        <f>ROUND(((B48/CE61)*E61),0)</f>
        <v>3508844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1041460</v>
      </c>
      <c r="Q48" s="195">
        <f>ROUND(((B48/CE61)*Q61),0)</f>
        <v>623878</v>
      </c>
      <c r="R48" s="195">
        <f>ROUND(((B48/CE61)*R61),0)</f>
        <v>0</v>
      </c>
      <c r="S48" s="195">
        <f>ROUND(((B48/CE61)*S61),0)</f>
        <v>111679</v>
      </c>
      <c r="T48" s="195">
        <f>ROUND(((B48/CE61)*T61),0)</f>
        <v>96454</v>
      </c>
      <c r="U48" s="195">
        <f>ROUND(((B48/CE61)*U61),0)</f>
        <v>394649</v>
      </c>
      <c r="V48" s="195">
        <f>ROUND(((B48/CE61)*V61),0)</f>
        <v>103655</v>
      </c>
      <c r="W48" s="195">
        <f>ROUND(((B48/CE61)*W61),0)</f>
        <v>86966</v>
      </c>
      <c r="X48" s="195">
        <f>ROUND(((B48/CE61)*X61),0)</f>
        <v>204534</v>
      </c>
      <c r="Y48" s="195">
        <f>ROUND(((B48/CE61)*Y61),0)</f>
        <v>402251</v>
      </c>
      <c r="Z48" s="195">
        <f>ROUND(((B48/CE61)*Z61),0)</f>
        <v>0</v>
      </c>
      <c r="AA48" s="195">
        <f>ROUND(((B48/CE61)*AA61),0)</f>
        <v>66922</v>
      </c>
      <c r="AB48" s="195">
        <f>ROUND(((B48/CE61)*AB61),0)</f>
        <v>767099</v>
      </c>
      <c r="AC48" s="195">
        <f>ROUND(((B48/CE61)*AC61),0)</f>
        <v>262949</v>
      </c>
      <c r="AD48" s="195">
        <f>ROUND(((B48/CE61)*AD61),0)</f>
        <v>0</v>
      </c>
      <c r="AE48" s="195">
        <f>ROUND(((B48/CE61)*AE61),0)</f>
        <v>345899</v>
      </c>
      <c r="AF48" s="195">
        <f>ROUND(((B48/CE61)*AF61),0)</f>
        <v>0</v>
      </c>
      <c r="AG48" s="195">
        <f>ROUND(((B48/CE61)*AG61),0)</f>
        <v>962113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6255772</v>
      </c>
      <c r="AK48" s="195">
        <f>ROUND(((B48/CE61)*AK61),0)</f>
        <v>77047</v>
      </c>
      <c r="AL48" s="195">
        <f>ROUND(((B48/CE61)*AL61),0)</f>
        <v>26638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199021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302780</v>
      </c>
      <c r="AZ48" s="195">
        <f>ROUND(((B48/CE61)*AZ61),0)</f>
        <v>0</v>
      </c>
      <c r="BA48" s="195">
        <f>ROUND(((B48/CE61)*BA61),0)</f>
        <v>10820</v>
      </c>
      <c r="BB48" s="195">
        <f>ROUND(((B48/CE61)*BB61),0)</f>
        <v>0</v>
      </c>
      <c r="BC48" s="195">
        <f>ROUND(((B48/CE61)*BC61),0)</f>
        <v>25008</v>
      </c>
      <c r="BD48" s="195">
        <f>ROUND(((B48/CE61)*BD61),0)</f>
        <v>0</v>
      </c>
      <c r="BE48" s="195">
        <f>ROUND(((B48/CE61)*BE61),0)</f>
        <v>91568</v>
      </c>
      <c r="BF48" s="195">
        <f>ROUND(((B48/CE61)*BF61),0)</f>
        <v>272927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214165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344199</v>
      </c>
      <c r="BZ48" s="195">
        <f>ROUND(((B48/CE61)*BZ61),0)</f>
        <v>18879</v>
      </c>
      <c r="CA48" s="195">
        <f>ROUND(((B48/CE61)*CA61),0)</f>
        <v>51341</v>
      </c>
      <c r="CB48" s="195">
        <f>ROUND(((B48/CE61)*CB61),0)</f>
        <v>0</v>
      </c>
      <c r="CC48" s="195">
        <f>ROUND(((B48/CE61)*CC61),0)</f>
        <v>188565</v>
      </c>
      <c r="CD48" s="195"/>
      <c r="CE48" s="195">
        <f>SUM(C48:CD48)</f>
        <v>18078748</v>
      </c>
    </row>
    <row r="49" spans="1:84" ht="12.65" customHeight="1" x14ac:dyDescent="0.35">
      <c r="A49" s="175" t="s">
        <v>206</v>
      </c>
      <c r="B49" s="195">
        <f>B47+B48</f>
        <v>18089218.509999998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6858708.5600000005</v>
      </c>
      <c r="C51" s="184">
        <v>228695.40000000002</v>
      </c>
      <c r="D51" s="184">
        <v>0</v>
      </c>
      <c r="E51" s="184">
        <v>1014395.63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1094284.1800000002</v>
      </c>
      <c r="Q51" s="184">
        <v>49237.95</v>
      </c>
      <c r="R51" s="184">
        <v>0</v>
      </c>
      <c r="S51" s="184">
        <v>108402.69</v>
      </c>
      <c r="T51" s="184">
        <v>15627.49</v>
      </c>
      <c r="U51" s="184">
        <v>78526.600000000006</v>
      </c>
      <c r="V51" s="184">
        <v>50827.65</v>
      </c>
      <c r="W51" s="184">
        <v>5303.92</v>
      </c>
      <c r="X51" s="184">
        <v>4305.4399999999996</v>
      </c>
      <c r="Y51" s="184">
        <v>384539.58</v>
      </c>
      <c r="Z51" s="184">
        <v>0</v>
      </c>
      <c r="AA51" s="184">
        <v>3476.06</v>
      </c>
      <c r="AB51" s="184">
        <v>144737.41</v>
      </c>
      <c r="AC51" s="184">
        <v>37419.019999999997</v>
      </c>
      <c r="AD51" s="184">
        <v>0</v>
      </c>
      <c r="AE51" s="184">
        <v>978.24</v>
      </c>
      <c r="AF51" s="184">
        <v>0</v>
      </c>
      <c r="AG51" s="184">
        <v>255937.21000000002</v>
      </c>
      <c r="AH51" s="184">
        <v>0</v>
      </c>
      <c r="AI51" s="184">
        <v>0</v>
      </c>
      <c r="AJ51" s="184">
        <v>1663351.47</v>
      </c>
      <c r="AK51" s="184">
        <v>435.49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108334.88</v>
      </c>
      <c r="AZ51" s="184">
        <v>0</v>
      </c>
      <c r="BA51" s="184">
        <v>10982.87</v>
      </c>
      <c r="BB51" s="184">
        <v>0</v>
      </c>
      <c r="BC51" s="184">
        <v>0</v>
      </c>
      <c r="BD51" s="184">
        <v>0</v>
      </c>
      <c r="BE51" s="184">
        <v>288682.86</v>
      </c>
      <c r="BF51" s="184">
        <v>28954.55</v>
      </c>
      <c r="BG51" s="184">
        <v>0</v>
      </c>
      <c r="BH51" s="184">
        <v>0</v>
      </c>
      <c r="BI51" s="184">
        <v>8161.01</v>
      </c>
      <c r="BJ51" s="184">
        <v>0</v>
      </c>
      <c r="BK51" s="184">
        <v>0</v>
      </c>
      <c r="BL51" s="184">
        <v>5261.08</v>
      </c>
      <c r="BM51" s="184">
        <v>0</v>
      </c>
      <c r="BN51" s="184">
        <v>837059.74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1571.88</v>
      </c>
      <c r="BZ51" s="184">
        <v>0</v>
      </c>
      <c r="CA51" s="184">
        <v>0</v>
      </c>
      <c r="CB51" s="184">
        <v>0</v>
      </c>
      <c r="CC51" s="184">
        <v>429218.26</v>
      </c>
      <c r="CD51" s="195"/>
      <c r="CE51" s="195">
        <f>SUM(C51:CD51)</f>
        <v>6858708.5600000005</v>
      </c>
    </row>
    <row r="52" spans="1:84" ht="12.65" customHeight="1" x14ac:dyDescent="0.35">
      <c r="A52" s="171" t="s">
        <v>208</v>
      </c>
      <c r="B52" s="184">
        <v>4895618.83</v>
      </c>
      <c r="C52" s="195">
        <f>ROUND((B52/(CE76+CF76)*C76),0)</f>
        <v>238293</v>
      </c>
      <c r="D52" s="195">
        <f>ROUND((B52/(CE76+CF76)*D76),0)</f>
        <v>0</v>
      </c>
      <c r="E52" s="195">
        <f>ROUND((B52/(CE76+CF76)*E76),0)</f>
        <v>1428712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480971</v>
      </c>
      <c r="Q52" s="195">
        <f>ROUND((B52/(CE76+CF76)*Q76),0)</f>
        <v>62014</v>
      </c>
      <c r="R52" s="195">
        <f>ROUND((B52/(CE76+CF76)*R76),0)</f>
        <v>0</v>
      </c>
      <c r="S52" s="195">
        <f>ROUND((B52/(CE76+CF76)*S76),0)</f>
        <v>141000</v>
      </c>
      <c r="T52" s="195">
        <f>ROUND((B52/(CE76+CF76)*T76),0)</f>
        <v>0</v>
      </c>
      <c r="U52" s="195">
        <f>ROUND((B52/(CE76+CF76)*U76),0)</f>
        <v>124935</v>
      </c>
      <c r="V52" s="195">
        <f>ROUND((B52/(CE76+CF76)*V76),0)</f>
        <v>0</v>
      </c>
      <c r="W52" s="195">
        <f>ROUND((B52/(CE76+CF76)*W76),0)</f>
        <v>18839</v>
      </c>
      <c r="X52" s="195">
        <f>ROUND((B52/(CE76+CF76)*X76),0)</f>
        <v>16715</v>
      </c>
      <c r="Y52" s="195">
        <f>ROUND((B52/(CE76+CF76)*Y76),0)</f>
        <v>256772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37421</v>
      </c>
      <c r="AC52" s="195">
        <f>ROUND((B52/(CE76+CF76)*AC76),0)</f>
        <v>11252</v>
      </c>
      <c r="AD52" s="195">
        <f>ROUND((B52/(CE76+CF76)*AD76),0)</f>
        <v>0</v>
      </c>
      <c r="AE52" s="195">
        <f>ROUND((B52/(CE76+CF76)*AE76),0)</f>
        <v>99366</v>
      </c>
      <c r="AF52" s="195">
        <f>ROUND((B52/(CE76+CF76)*AF76),0)</f>
        <v>0</v>
      </c>
      <c r="AG52" s="195">
        <f>ROUND((B52/(CE76+CF76)*AG76),0)</f>
        <v>265541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125415</v>
      </c>
      <c r="AZ52" s="195">
        <f>ROUND((B52/(CE76+CF76)*AZ76),0)</f>
        <v>0</v>
      </c>
      <c r="BA52" s="195">
        <f>ROUND((B52/(CE76+CF76)*BA76),0)</f>
        <v>15294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325868</v>
      </c>
      <c r="BF52" s="195">
        <f>ROUND((B52/(CE76+CF76)*BF76),0)</f>
        <v>12502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11543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1189891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14951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15927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2398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4895620</v>
      </c>
    </row>
    <row r="53" spans="1:84" ht="12.65" customHeight="1" x14ac:dyDescent="0.35">
      <c r="A53" s="175" t="s">
        <v>206</v>
      </c>
      <c r="B53" s="195">
        <f>B51+B52</f>
        <v>11754327.390000001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5" customHeight="1" x14ac:dyDescent="0.35">
      <c r="A59" s="171" t="s">
        <v>233</v>
      </c>
      <c r="B59" s="175"/>
      <c r="C59" s="184">
        <v>4515</v>
      </c>
      <c r="D59" s="184"/>
      <c r="E59" s="184">
        <v>25260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>
        <v>0</v>
      </c>
      <c r="P59" s="185">
        <v>538460</v>
      </c>
      <c r="Q59" s="185">
        <v>18202</v>
      </c>
      <c r="R59" s="185">
        <v>0</v>
      </c>
      <c r="S59" s="245"/>
      <c r="T59" s="245"/>
      <c r="U59" s="222">
        <v>415595</v>
      </c>
      <c r="V59" s="185">
        <v>0</v>
      </c>
      <c r="W59" s="185">
        <v>8118</v>
      </c>
      <c r="X59" s="185">
        <v>17231</v>
      </c>
      <c r="Y59" s="185">
        <v>101534</v>
      </c>
      <c r="Z59" s="185">
        <v>0</v>
      </c>
      <c r="AA59" s="185">
        <v>1567</v>
      </c>
      <c r="AB59" s="245"/>
      <c r="AC59" s="185">
        <v>20406</v>
      </c>
      <c r="AD59" s="185">
        <v>0</v>
      </c>
      <c r="AE59" s="185">
        <v>56248</v>
      </c>
      <c r="AF59" s="185">
        <v>0</v>
      </c>
      <c r="AG59" s="185">
        <v>30042</v>
      </c>
      <c r="AH59" s="185">
        <v>0</v>
      </c>
      <c r="AI59" s="185">
        <v>0</v>
      </c>
      <c r="AJ59" s="185">
        <v>175480.14</v>
      </c>
      <c r="AK59" s="185">
        <v>13559</v>
      </c>
      <c r="AL59" s="185">
        <v>1976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5"/>
      <c r="AW59" s="245"/>
      <c r="AX59" s="245"/>
      <c r="AY59" s="185">
        <v>124206</v>
      </c>
      <c r="AZ59" s="185">
        <v>120474</v>
      </c>
      <c r="BA59" s="245"/>
      <c r="BB59" s="245"/>
      <c r="BC59" s="245"/>
      <c r="BD59" s="245"/>
      <c r="BE59" s="185">
        <v>285856.33999999997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5" customHeight="1" x14ac:dyDescent="0.35">
      <c r="A60" s="247" t="s">
        <v>234</v>
      </c>
      <c r="B60" s="175"/>
      <c r="C60" s="186">
        <v>41.976721153846157</v>
      </c>
      <c r="D60" s="186">
        <v>0</v>
      </c>
      <c r="E60" s="186">
        <v>169.96985576923078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43.44183653846153</v>
      </c>
      <c r="Q60" s="186">
        <v>23.777057692307693</v>
      </c>
      <c r="R60" s="186">
        <v>0</v>
      </c>
      <c r="S60" s="186">
        <v>9.0470240384615366</v>
      </c>
      <c r="T60" s="186">
        <v>3.7367499999999998</v>
      </c>
      <c r="U60" s="186">
        <v>23.369048076923075</v>
      </c>
      <c r="V60" s="186">
        <v>2.922293269230769</v>
      </c>
      <c r="W60" s="186">
        <v>3.2838798076923084</v>
      </c>
      <c r="X60" s="186">
        <v>6.6647740384615384</v>
      </c>
      <c r="Y60" s="186">
        <v>18.950264423076923</v>
      </c>
      <c r="Z60" s="186">
        <v>0</v>
      </c>
      <c r="AA60" s="186">
        <v>2.4360384615384616</v>
      </c>
      <c r="AB60" s="186">
        <v>28.317687499999998</v>
      </c>
      <c r="AC60" s="186">
        <v>13.346129807692307</v>
      </c>
      <c r="AD60" s="186">
        <v>0</v>
      </c>
      <c r="AE60" s="186">
        <v>14.278894230769232</v>
      </c>
      <c r="AF60" s="186">
        <v>0</v>
      </c>
      <c r="AG60" s="186">
        <v>37.070307692307694</v>
      </c>
      <c r="AH60" s="186">
        <v>0</v>
      </c>
      <c r="AI60" s="186">
        <v>0</v>
      </c>
      <c r="AJ60" s="186">
        <v>236.13676442307695</v>
      </c>
      <c r="AK60" s="186">
        <v>2.943826923076923</v>
      </c>
      <c r="AL60" s="186">
        <v>1.0534326923076922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4.9442115384615386</v>
      </c>
      <c r="AW60" s="186">
        <v>0</v>
      </c>
      <c r="AX60" s="186">
        <v>0</v>
      </c>
      <c r="AY60" s="186">
        <v>29.530750000000001</v>
      </c>
      <c r="AZ60" s="186">
        <v>0</v>
      </c>
      <c r="BA60" s="186">
        <v>1.2569519230769231</v>
      </c>
      <c r="BB60" s="186">
        <v>0</v>
      </c>
      <c r="BC60" s="186">
        <v>2.2758653846153849</v>
      </c>
      <c r="BD60" s="186">
        <v>0</v>
      </c>
      <c r="BE60" s="186">
        <v>4.9663365384615394</v>
      </c>
      <c r="BF60" s="186">
        <v>25.437000000000001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0</v>
      </c>
      <c r="BM60" s="186">
        <v>0</v>
      </c>
      <c r="BN60" s="186">
        <v>6.5570576923076924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0</v>
      </c>
      <c r="BU60" s="186">
        <v>0</v>
      </c>
      <c r="BV60" s="186">
        <v>0</v>
      </c>
      <c r="BW60" s="186">
        <v>0</v>
      </c>
      <c r="BX60" s="186">
        <v>0</v>
      </c>
      <c r="BY60" s="186">
        <v>15.291480769230768</v>
      </c>
      <c r="BZ60" s="186">
        <v>0.54125000000000001</v>
      </c>
      <c r="CA60" s="186">
        <v>2.1276634615384613</v>
      </c>
      <c r="CB60" s="186">
        <v>0</v>
      </c>
      <c r="CC60" s="186">
        <v>4.807692307692308E-4</v>
      </c>
      <c r="CD60" s="246" t="s">
        <v>221</v>
      </c>
      <c r="CE60" s="248">
        <f t="shared" ref="CE60:CE70" si="0">SUM(C60:CD60)</f>
        <v>775.65163461538452</v>
      </c>
    </row>
    <row r="61" spans="1:84" ht="12.65" customHeight="1" x14ac:dyDescent="0.35">
      <c r="A61" s="171" t="s">
        <v>235</v>
      </c>
      <c r="B61" s="175"/>
      <c r="C61" s="184">
        <v>4424625</v>
      </c>
      <c r="D61" s="184">
        <v>0</v>
      </c>
      <c r="E61" s="184">
        <v>15210969.690000003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4514768.9399999985</v>
      </c>
      <c r="Q61" s="185">
        <v>2704533.3299999991</v>
      </c>
      <c r="R61" s="185">
        <v>0</v>
      </c>
      <c r="S61" s="185">
        <v>484133.41</v>
      </c>
      <c r="T61" s="185">
        <v>418131.66</v>
      </c>
      <c r="U61" s="185">
        <v>1710819.9799999997</v>
      </c>
      <c r="V61" s="185">
        <v>449350.00999999995</v>
      </c>
      <c r="W61" s="185">
        <v>376999.27</v>
      </c>
      <c r="X61" s="185">
        <v>886662.30999999982</v>
      </c>
      <c r="Y61" s="185">
        <v>1743771.2799999998</v>
      </c>
      <c r="Z61" s="185">
        <v>0</v>
      </c>
      <c r="AA61" s="185">
        <v>290109.19</v>
      </c>
      <c r="AB61" s="185">
        <v>3325405.3200000003</v>
      </c>
      <c r="AC61" s="185">
        <v>1139894.8499999996</v>
      </c>
      <c r="AD61" s="185">
        <v>0</v>
      </c>
      <c r="AE61" s="185">
        <v>1499485.4100000001</v>
      </c>
      <c r="AF61" s="185">
        <v>0</v>
      </c>
      <c r="AG61" s="185">
        <v>4170796.1799999997</v>
      </c>
      <c r="AH61" s="185">
        <v>0</v>
      </c>
      <c r="AI61" s="185">
        <v>0</v>
      </c>
      <c r="AJ61" s="185">
        <v>27119010.199999988</v>
      </c>
      <c r="AK61" s="185">
        <v>334003.81999999995</v>
      </c>
      <c r="AL61" s="185">
        <v>115475.2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862762.77000000037</v>
      </c>
      <c r="AW61" s="185">
        <v>0</v>
      </c>
      <c r="AX61" s="185">
        <v>0</v>
      </c>
      <c r="AY61" s="185">
        <v>1312562.9400000002</v>
      </c>
      <c r="AZ61" s="185">
        <v>0</v>
      </c>
      <c r="BA61" s="185">
        <v>46903.639999999992</v>
      </c>
      <c r="BB61" s="185">
        <v>0</v>
      </c>
      <c r="BC61" s="185">
        <v>108410.01</v>
      </c>
      <c r="BD61" s="185">
        <v>0</v>
      </c>
      <c r="BE61" s="185">
        <v>396951.41000000003</v>
      </c>
      <c r="BF61" s="185">
        <v>1183150.3199999998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928412.48999999976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0</v>
      </c>
      <c r="BY61" s="185">
        <v>1492117.81</v>
      </c>
      <c r="BZ61" s="185">
        <v>81840.97</v>
      </c>
      <c r="CA61" s="185">
        <v>222565.75999999998</v>
      </c>
      <c r="CB61" s="185">
        <v>0</v>
      </c>
      <c r="CC61" s="185">
        <v>817434.52999999991</v>
      </c>
      <c r="CD61" s="246" t="s">
        <v>221</v>
      </c>
      <c r="CE61" s="195">
        <f t="shared" si="0"/>
        <v>78372057.699999988</v>
      </c>
      <c r="CF61" s="249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1020666</v>
      </c>
      <c r="D62" s="195">
        <f t="shared" si="1"/>
        <v>0</v>
      </c>
      <c r="E62" s="195">
        <f t="shared" si="1"/>
        <v>3508983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1041702</v>
      </c>
      <c r="Q62" s="195">
        <f t="shared" si="1"/>
        <v>623878</v>
      </c>
      <c r="R62" s="195">
        <f t="shared" si="1"/>
        <v>0</v>
      </c>
      <c r="S62" s="195">
        <f t="shared" si="1"/>
        <v>111934</v>
      </c>
      <c r="T62" s="195">
        <f t="shared" si="1"/>
        <v>96454</v>
      </c>
      <c r="U62" s="195">
        <f t="shared" si="1"/>
        <v>394649</v>
      </c>
      <c r="V62" s="195">
        <f t="shared" si="1"/>
        <v>103655</v>
      </c>
      <c r="W62" s="195">
        <f t="shared" si="1"/>
        <v>86966</v>
      </c>
      <c r="X62" s="195">
        <f t="shared" si="1"/>
        <v>204534</v>
      </c>
      <c r="Y62" s="195">
        <f t="shared" si="1"/>
        <v>402251</v>
      </c>
      <c r="Z62" s="195">
        <f t="shared" si="1"/>
        <v>0</v>
      </c>
      <c r="AA62" s="195">
        <f t="shared" si="1"/>
        <v>66922</v>
      </c>
      <c r="AB62" s="195">
        <f t="shared" si="1"/>
        <v>767099</v>
      </c>
      <c r="AC62" s="195">
        <f t="shared" si="1"/>
        <v>263287</v>
      </c>
      <c r="AD62" s="195">
        <f t="shared" si="1"/>
        <v>0</v>
      </c>
      <c r="AE62" s="195">
        <f t="shared" si="1"/>
        <v>345899</v>
      </c>
      <c r="AF62" s="195">
        <f t="shared" si="1"/>
        <v>0</v>
      </c>
      <c r="AG62" s="195">
        <f t="shared" si="1"/>
        <v>962886</v>
      </c>
      <c r="AH62" s="195">
        <f t="shared" si="1"/>
        <v>0</v>
      </c>
      <c r="AI62" s="195">
        <f t="shared" si="1"/>
        <v>0</v>
      </c>
      <c r="AJ62" s="195">
        <f t="shared" si="1"/>
        <v>6255772</v>
      </c>
      <c r="AK62" s="195">
        <f t="shared" si="1"/>
        <v>77047</v>
      </c>
      <c r="AL62" s="195">
        <f t="shared" si="1"/>
        <v>26638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199021</v>
      </c>
      <c r="AW62" s="195">
        <f t="shared" si="1"/>
        <v>0</v>
      </c>
      <c r="AX62" s="195">
        <f t="shared" si="1"/>
        <v>0</v>
      </c>
      <c r="AY62" s="195">
        <f>ROUND(AY47+AY48,0)</f>
        <v>302780</v>
      </c>
      <c r="AZ62" s="195">
        <f>ROUND(AZ47+AZ48,0)</f>
        <v>0</v>
      </c>
      <c r="BA62" s="195">
        <f>ROUND(BA47+BA48,0)</f>
        <v>10820</v>
      </c>
      <c r="BB62" s="195">
        <f t="shared" si="1"/>
        <v>0</v>
      </c>
      <c r="BC62" s="195">
        <f t="shared" si="1"/>
        <v>25008</v>
      </c>
      <c r="BD62" s="195">
        <f t="shared" si="1"/>
        <v>0</v>
      </c>
      <c r="BE62" s="195">
        <f t="shared" si="1"/>
        <v>91568</v>
      </c>
      <c r="BF62" s="195">
        <f t="shared" si="1"/>
        <v>274776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221040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344199</v>
      </c>
      <c r="BZ62" s="195">
        <f t="shared" si="2"/>
        <v>18879</v>
      </c>
      <c r="CA62" s="195">
        <f t="shared" si="2"/>
        <v>51341</v>
      </c>
      <c r="CB62" s="195">
        <f t="shared" si="2"/>
        <v>0</v>
      </c>
      <c r="CC62" s="195">
        <f t="shared" si="2"/>
        <v>188565</v>
      </c>
      <c r="CD62" s="246" t="s">
        <v>221</v>
      </c>
      <c r="CE62" s="195">
        <f t="shared" si="0"/>
        <v>18089219</v>
      </c>
      <c r="CF62" s="249"/>
    </row>
    <row r="63" spans="1:84" ht="12.65" customHeight="1" x14ac:dyDescent="0.35">
      <c r="A63" s="171" t="s">
        <v>236</v>
      </c>
      <c r="B63" s="175"/>
      <c r="C63" s="184">
        <v>1021376.55</v>
      </c>
      <c r="D63" s="184">
        <v>0</v>
      </c>
      <c r="E63" s="184">
        <v>-1962.5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751860.57000000007</v>
      </c>
      <c r="Q63" s="184">
        <v>0</v>
      </c>
      <c r="R63" s="184">
        <v>0</v>
      </c>
      <c r="S63" s="184">
        <v>0</v>
      </c>
      <c r="T63" s="184">
        <v>0</v>
      </c>
      <c r="U63" s="184">
        <v>18358.88</v>
      </c>
      <c r="V63" s="184">
        <v>0</v>
      </c>
      <c r="W63" s="184">
        <v>0</v>
      </c>
      <c r="X63" s="184">
        <v>0</v>
      </c>
      <c r="Y63" s="184">
        <v>26326.5</v>
      </c>
      <c r="Z63" s="184">
        <v>0</v>
      </c>
      <c r="AA63" s="184">
        <v>0</v>
      </c>
      <c r="AB63" s="184">
        <v>0</v>
      </c>
      <c r="AC63" s="184">
        <v>675</v>
      </c>
      <c r="AD63" s="184">
        <v>0</v>
      </c>
      <c r="AE63" s="184">
        <v>0</v>
      </c>
      <c r="AF63" s="184">
        <v>0</v>
      </c>
      <c r="AG63" s="184">
        <v>1211481.1499999999</v>
      </c>
      <c r="AH63" s="184">
        <v>0</v>
      </c>
      <c r="AI63" s="184">
        <v>0</v>
      </c>
      <c r="AJ63" s="184">
        <v>459908.11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4527246.88</v>
      </c>
      <c r="CD63" s="246" t="s">
        <v>221</v>
      </c>
      <c r="CE63" s="195">
        <f t="shared" si="0"/>
        <v>8015271.1399999997</v>
      </c>
      <c r="CF63" s="249"/>
    </row>
    <row r="64" spans="1:84" ht="12.65" customHeight="1" x14ac:dyDescent="0.35">
      <c r="A64" s="171" t="s">
        <v>237</v>
      </c>
      <c r="B64" s="175"/>
      <c r="C64" s="184">
        <v>521716.07000000007</v>
      </c>
      <c r="D64" s="184">
        <v>0</v>
      </c>
      <c r="E64" s="184">
        <v>1379917.2200000002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11757367.649999991</v>
      </c>
      <c r="Q64" s="184">
        <v>230866.58</v>
      </c>
      <c r="R64" s="184">
        <v>0</v>
      </c>
      <c r="S64" s="184">
        <v>-888313.71</v>
      </c>
      <c r="T64" s="184">
        <v>210134.51000000004</v>
      </c>
      <c r="U64" s="184">
        <v>1481843.2199999995</v>
      </c>
      <c r="V64" s="184">
        <v>81695.199999999997</v>
      </c>
      <c r="W64" s="184">
        <v>38678.530000000006</v>
      </c>
      <c r="X64" s="184">
        <v>118786.99999999999</v>
      </c>
      <c r="Y64" s="184">
        <v>215082.63999999998</v>
      </c>
      <c r="Z64" s="184">
        <v>0</v>
      </c>
      <c r="AA64" s="184">
        <v>346888.3600000001</v>
      </c>
      <c r="AB64" s="184">
        <v>7320453.3900000015</v>
      </c>
      <c r="AC64" s="184">
        <v>248155</v>
      </c>
      <c r="AD64" s="184">
        <v>2244.67</v>
      </c>
      <c r="AE64" s="184">
        <v>15161.330000000004</v>
      </c>
      <c r="AF64" s="184">
        <v>0</v>
      </c>
      <c r="AG64" s="184">
        <v>820849.76000000036</v>
      </c>
      <c r="AH64" s="184">
        <v>0</v>
      </c>
      <c r="AI64" s="184">
        <v>0</v>
      </c>
      <c r="AJ64" s="184">
        <v>1797847.85</v>
      </c>
      <c r="AK64" s="184">
        <v>3055.8799999999997</v>
      </c>
      <c r="AL64" s="184">
        <v>0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258773.39</v>
      </c>
      <c r="AW64" s="184">
        <v>0</v>
      </c>
      <c r="AX64" s="184">
        <v>0</v>
      </c>
      <c r="AY64" s="184">
        <v>732379.92</v>
      </c>
      <c r="AZ64" s="184">
        <v>0</v>
      </c>
      <c r="BA64" s="184">
        <v>0</v>
      </c>
      <c r="BB64" s="184">
        <v>0</v>
      </c>
      <c r="BC64" s="184">
        <v>108</v>
      </c>
      <c r="BD64" s="184">
        <v>0</v>
      </c>
      <c r="BE64" s="184">
        <v>94134.470000000016</v>
      </c>
      <c r="BF64" s="184">
        <v>184262.00000000003</v>
      </c>
      <c r="BG64" s="184">
        <v>0</v>
      </c>
      <c r="BH64" s="184">
        <v>0</v>
      </c>
      <c r="BI64" s="184">
        <v>28690.03</v>
      </c>
      <c r="BJ64" s="184">
        <v>0</v>
      </c>
      <c r="BK64" s="184">
        <v>0</v>
      </c>
      <c r="BL64" s="184">
        <v>24669.1</v>
      </c>
      <c r="BM64" s="184">
        <v>0</v>
      </c>
      <c r="BN64" s="184">
        <v>72769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0</v>
      </c>
      <c r="BY64" s="184">
        <v>1140.02</v>
      </c>
      <c r="BZ64" s="184">
        <v>76.599999999999994</v>
      </c>
      <c r="CA64" s="184">
        <v>0</v>
      </c>
      <c r="CB64" s="184">
        <v>0</v>
      </c>
      <c r="CC64" s="184">
        <v>-103465.28</v>
      </c>
      <c r="CD64" s="246" t="s">
        <v>221</v>
      </c>
      <c r="CE64" s="195">
        <f t="shared" si="0"/>
        <v>26995968.399999995</v>
      </c>
      <c r="CF64" s="249"/>
    </row>
    <row r="65" spans="1:84" ht="12.65" customHeight="1" x14ac:dyDescent="0.35">
      <c r="A65" s="171" t="s">
        <v>238</v>
      </c>
      <c r="B65" s="175"/>
      <c r="C65" s="184">
        <v>364.68</v>
      </c>
      <c r="D65" s="184">
        <v>0</v>
      </c>
      <c r="E65" s="184">
        <v>2496.4499999999998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2213.2599999999998</v>
      </c>
      <c r="Q65" s="184">
        <v>817.34</v>
      </c>
      <c r="R65" s="184">
        <v>0</v>
      </c>
      <c r="S65" s="184">
        <v>0</v>
      </c>
      <c r="T65" s="184">
        <v>543.74</v>
      </c>
      <c r="U65" s="184">
        <v>106.61</v>
      </c>
      <c r="V65" s="184">
        <v>491.5</v>
      </c>
      <c r="W65" s="184">
        <v>0</v>
      </c>
      <c r="X65" s="184">
        <v>0</v>
      </c>
      <c r="Y65" s="184">
        <v>160.01999999999998</v>
      </c>
      <c r="Z65" s="184">
        <v>0</v>
      </c>
      <c r="AA65" s="184">
        <v>0</v>
      </c>
      <c r="AB65" s="184">
        <v>319.83</v>
      </c>
      <c r="AC65" s="184">
        <v>1032.94</v>
      </c>
      <c r="AD65" s="184">
        <v>0</v>
      </c>
      <c r="AE65" s="184">
        <v>106.61</v>
      </c>
      <c r="AF65" s="184">
        <v>0</v>
      </c>
      <c r="AG65" s="184">
        <v>777.5</v>
      </c>
      <c r="AH65" s="184">
        <v>0</v>
      </c>
      <c r="AI65" s="184">
        <v>0</v>
      </c>
      <c r="AJ65" s="184">
        <v>86214.569999999992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64.31</v>
      </c>
      <c r="AW65" s="184">
        <v>0</v>
      </c>
      <c r="AX65" s="184">
        <v>0</v>
      </c>
      <c r="AY65" s="184">
        <v>106.61</v>
      </c>
      <c r="AZ65" s="184">
        <v>0</v>
      </c>
      <c r="BA65" s="184">
        <v>0</v>
      </c>
      <c r="BB65" s="184">
        <v>0</v>
      </c>
      <c r="BC65" s="184">
        <v>533.04999999999995</v>
      </c>
      <c r="BD65" s="184">
        <v>0</v>
      </c>
      <c r="BE65" s="184">
        <v>1228659.18</v>
      </c>
      <c r="BF65" s="184">
        <v>364.7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122.52</v>
      </c>
      <c r="BM65" s="184">
        <v>0</v>
      </c>
      <c r="BN65" s="184">
        <v>192.85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594.34</v>
      </c>
      <c r="BZ65" s="184">
        <v>0</v>
      </c>
      <c r="CA65" s="184">
        <v>0</v>
      </c>
      <c r="CB65" s="184">
        <v>0</v>
      </c>
      <c r="CC65" s="184">
        <v>0</v>
      </c>
      <c r="CD65" s="246" t="s">
        <v>221</v>
      </c>
      <c r="CE65" s="195">
        <f t="shared" si="0"/>
        <v>1326282.6100000001</v>
      </c>
      <c r="CF65" s="249"/>
    </row>
    <row r="66" spans="1:84" ht="12.65" customHeight="1" x14ac:dyDescent="0.35">
      <c r="A66" s="171" t="s">
        <v>239</v>
      </c>
      <c r="B66" s="175"/>
      <c r="C66" s="184">
        <v>65892.69</v>
      </c>
      <c r="D66" s="184">
        <v>0</v>
      </c>
      <c r="E66" s="184">
        <v>446006.08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140549</v>
      </c>
      <c r="P66" s="185">
        <v>1580231.04</v>
      </c>
      <c r="Q66" s="185">
        <v>9326.2999999999993</v>
      </c>
      <c r="R66" s="185">
        <v>0</v>
      </c>
      <c r="S66" s="184">
        <v>117768.24755447599</v>
      </c>
      <c r="T66" s="184">
        <v>57472.100000000093</v>
      </c>
      <c r="U66" s="185">
        <v>1220869.19</v>
      </c>
      <c r="V66" s="185">
        <v>73846.290000000008</v>
      </c>
      <c r="W66" s="185">
        <v>131436.56</v>
      </c>
      <c r="X66" s="185">
        <v>193594.96</v>
      </c>
      <c r="Y66" s="185">
        <v>760957.76</v>
      </c>
      <c r="Z66" s="185">
        <v>0</v>
      </c>
      <c r="AA66" s="185">
        <v>16335.68</v>
      </c>
      <c r="AB66" s="185">
        <v>361894.06999999995</v>
      </c>
      <c r="AC66" s="185">
        <v>7490.7000000000007</v>
      </c>
      <c r="AD66" s="185">
        <v>624336.21</v>
      </c>
      <c r="AE66" s="185">
        <v>348392</v>
      </c>
      <c r="AF66" s="185">
        <v>0</v>
      </c>
      <c r="AG66" s="185">
        <v>490559.53359999997</v>
      </c>
      <c r="AH66" s="185">
        <v>0</v>
      </c>
      <c r="AI66" s="185">
        <v>0</v>
      </c>
      <c r="AJ66" s="185">
        <v>2695173.8000000003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174170.75</v>
      </c>
      <c r="AS66" s="185">
        <v>0</v>
      </c>
      <c r="AT66" s="185">
        <v>0</v>
      </c>
      <c r="AU66" s="185">
        <v>0</v>
      </c>
      <c r="AV66" s="185">
        <v>563563.32999999996</v>
      </c>
      <c r="AW66" s="185">
        <v>0</v>
      </c>
      <c r="AX66" s="185">
        <v>0</v>
      </c>
      <c r="AY66" s="185">
        <v>548677.41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3484306.2100000004</v>
      </c>
      <c r="BF66" s="185">
        <v>210578.58</v>
      </c>
      <c r="BG66" s="185">
        <v>0</v>
      </c>
      <c r="BH66" s="185">
        <v>0</v>
      </c>
      <c r="BI66" s="185">
        <v>0</v>
      </c>
      <c r="BJ66" s="185">
        <v>0</v>
      </c>
      <c r="BK66" s="185">
        <v>4966434.3342865603</v>
      </c>
      <c r="BL66" s="185">
        <v>3855678.3957600002</v>
      </c>
      <c r="BM66" s="185">
        <v>0</v>
      </c>
      <c r="BN66" s="185">
        <v>172412.9928138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1883751.7888979402</v>
      </c>
      <c r="BW66" s="185">
        <v>21747.474446723998</v>
      </c>
      <c r="BX66" s="185">
        <v>1603552.0323632641</v>
      </c>
      <c r="BY66" s="185">
        <v>74603.12</v>
      </c>
      <c r="BZ66" s="185">
        <v>0</v>
      </c>
      <c r="CA66" s="185">
        <v>0</v>
      </c>
      <c r="CB66" s="185">
        <v>34820</v>
      </c>
      <c r="CC66" s="185">
        <v>19771173.910277233</v>
      </c>
      <c r="CD66" s="246" t="s">
        <v>221</v>
      </c>
      <c r="CE66" s="195">
        <f t="shared" si="0"/>
        <v>46707602.539999999</v>
      </c>
      <c r="CF66" s="249"/>
    </row>
    <row r="67" spans="1:84" ht="12.65" customHeight="1" x14ac:dyDescent="0.35">
      <c r="A67" s="171" t="s">
        <v>6</v>
      </c>
      <c r="B67" s="175"/>
      <c r="C67" s="195">
        <f>ROUND(C51+C52,0)</f>
        <v>466988</v>
      </c>
      <c r="D67" s="195">
        <f>ROUND(D51+D52,0)</f>
        <v>0</v>
      </c>
      <c r="E67" s="195">
        <f t="shared" ref="E67:BP67" si="3">ROUND(E51+E52,0)</f>
        <v>2443108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1575255</v>
      </c>
      <c r="Q67" s="195">
        <f t="shared" si="3"/>
        <v>111252</v>
      </c>
      <c r="R67" s="195">
        <f t="shared" si="3"/>
        <v>0</v>
      </c>
      <c r="S67" s="195">
        <f t="shared" si="3"/>
        <v>249403</v>
      </c>
      <c r="T67" s="195">
        <f t="shared" si="3"/>
        <v>15627</v>
      </c>
      <c r="U67" s="195">
        <f t="shared" si="3"/>
        <v>203462</v>
      </c>
      <c r="V67" s="195">
        <f t="shared" si="3"/>
        <v>50828</v>
      </c>
      <c r="W67" s="195">
        <f t="shared" si="3"/>
        <v>24143</v>
      </c>
      <c r="X67" s="195">
        <f t="shared" si="3"/>
        <v>21020</v>
      </c>
      <c r="Y67" s="195">
        <f t="shared" si="3"/>
        <v>641312</v>
      </c>
      <c r="Z67" s="195">
        <f t="shared" si="3"/>
        <v>0</v>
      </c>
      <c r="AA67" s="195">
        <f t="shared" si="3"/>
        <v>3476</v>
      </c>
      <c r="AB67" s="195">
        <f t="shared" si="3"/>
        <v>182158</v>
      </c>
      <c r="AC67" s="195">
        <f t="shared" si="3"/>
        <v>48671</v>
      </c>
      <c r="AD67" s="195">
        <f t="shared" si="3"/>
        <v>0</v>
      </c>
      <c r="AE67" s="195">
        <f t="shared" si="3"/>
        <v>100344</v>
      </c>
      <c r="AF67" s="195">
        <f t="shared" si="3"/>
        <v>0</v>
      </c>
      <c r="AG67" s="195">
        <f t="shared" si="3"/>
        <v>521478</v>
      </c>
      <c r="AH67" s="195">
        <f t="shared" si="3"/>
        <v>0</v>
      </c>
      <c r="AI67" s="195">
        <f t="shared" si="3"/>
        <v>0</v>
      </c>
      <c r="AJ67" s="195">
        <f t="shared" si="3"/>
        <v>1663351</v>
      </c>
      <c r="AK67" s="195">
        <f t="shared" si="3"/>
        <v>435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233750</v>
      </c>
      <c r="AZ67" s="195">
        <f>ROUND(AZ51+AZ52,0)</f>
        <v>0</v>
      </c>
      <c r="BA67" s="195">
        <f>ROUND(BA51+BA52,0)</f>
        <v>26277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614551</v>
      </c>
      <c r="BF67" s="195">
        <f t="shared" si="3"/>
        <v>41457</v>
      </c>
      <c r="BG67" s="195">
        <f t="shared" si="3"/>
        <v>0</v>
      </c>
      <c r="BH67" s="195">
        <f t="shared" si="3"/>
        <v>0</v>
      </c>
      <c r="BI67" s="195">
        <f t="shared" si="3"/>
        <v>19704</v>
      </c>
      <c r="BJ67" s="195">
        <f t="shared" si="3"/>
        <v>0</v>
      </c>
      <c r="BK67" s="195">
        <f t="shared" si="3"/>
        <v>0</v>
      </c>
      <c r="BL67" s="195">
        <f t="shared" si="3"/>
        <v>5261</v>
      </c>
      <c r="BM67" s="195">
        <f t="shared" si="3"/>
        <v>0</v>
      </c>
      <c r="BN67" s="195">
        <f t="shared" si="3"/>
        <v>2026951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14951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15927</v>
      </c>
      <c r="BW67" s="195">
        <f t="shared" si="4"/>
        <v>0</v>
      </c>
      <c r="BX67" s="195">
        <f t="shared" si="4"/>
        <v>0</v>
      </c>
      <c r="BY67" s="195">
        <f t="shared" si="4"/>
        <v>3970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429218</v>
      </c>
      <c r="CD67" s="246" t="s">
        <v>221</v>
      </c>
      <c r="CE67" s="195">
        <f t="shared" si="0"/>
        <v>11754328</v>
      </c>
      <c r="CF67" s="249"/>
    </row>
    <row r="68" spans="1:84" ht="12.65" customHeight="1" x14ac:dyDescent="0.35">
      <c r="A68" s="171" t="s">
        <v>240</v>
      </c>
      <c r="B68" s="175"/>
      <c r="C68" s="184">
        <v>8212.98</v>
      </c>
      <c r="D68" s="184">
        <v>0</v>
      </c>
      <c r="E68" s="184">
        <v>14456.300000000001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282606.78000000003</v>
      </c>
      <c r="Q68" s="185">
        <v>427.3</v>
      </c>
      <c r="R68" s="185">
        <v>0</v>
      </c>
      <c r="S68" s="185">
        <v>56316.01</v>
      </c>
      <c r="T68" s="185">
        <v>0</v>
      </c>
      <c r="U68" s="185">
        <v>102682.79000000001</v>
      </c>
      <c r="V68" s="185">
        <v>0</v>
      </c>
      <c r="W68" s="185">
        <v>401.52</v>
      </c>
      <c r="X68" s="185">
        <v>0</v>
      </c>
      <c r="Y68" s="185">
        <v>60835.100000000006</v>
      </c>
      <c r="Z68" s="185">
        <v>0</v>
      </c>
      <c r="AA68" s="185">
        <v>452.53</v>
      </c>
      <c r="AB68" s="185">
        <v>56311.1</v>
      </c>
      <c r="AC68" s="185">
        <v>3795.88</v>
      </c>
      <c r="AD68" s="185">
        <v>0</v>
      </c>
      <c r="AE68" s="185">
        <v>238056.1</v>
      </c>
      <c r="AF68" s="185">
        <v>0</v>
      </c>
      <c r="AG68" s="185">
        <v>33575.72</v>
      </c>
      <c r="AH68" s="185">
        <v>0</v>
      </c>
      <c r="AI68" s="185">
        <v>0</v>
      </c>
      <c r="AJ68" s="185">
        <v>3456319.6900000004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46296.66</v>
      </c>
      <c r="AW68" s="185">
        <v>0</v>
      </c>
      <c r="AX68" s="185">
        <v>0</v>
      </c>
      <c r="AY68" s="185">
        <v>6072.85</v>
      </c>
      <c r="AZ68" s="185">
        <v>0</v>
      </c>
      <c r="BA68" s="185">
        <v>0</v>
      </c>
      <c r="BB68" s="185">
        <v>0</v>
      </c>
      <c r="BC68" s="185">
        <v>0</v>
      </c>
      <c r="BD68" s="185">
        <v>234992.52</v>
      </c>
      <c r="BE68" s="185">
        <v>6778.66</v>
      </c>
      <c r="BF68" s="185">
        <v>347.62</v>
      </c>
      <c r="BG68" s="185">
        <v>0</v>
      </c>
      <c r="BH68" s="185">
        <v>0</v>
      </c>
      <c r="BI68" s="185">
        <v>484.39</v>
      </c>
      <c r="BJ68" s="185">
        <v>0</v>
      </c>
      <c r="BK68" s="185">
        <v>0</v>
      </c>
      <c r="BL68" s="185">
        <v>6119.85</v>
      </c>
      <c r="BM68" s="185">
        <v>0</v>
      </c>
      <c r="BN68" s="185">
        <v>81995.59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695.22</v>
      </c>
      <c r="BZ68" s="185">
        <v>0</v>
      </c>
      <c r="CA68" s="185">
        <v>0</v>
      </c>
      <c r="CB68" s="185">
        <v>0</v>
      </c>
      <c r="CC68" s="185">
        <v>-95734.859999999884</v>
      </c>
      <c r="CD68" s="246" t="s">
        <v>221</v>
      </c>
      <c r="CE68" s="195">
        <f t="shared" si="0"/>
        <v>4602498.2999999989</v>
      </c>
      <c r="CF68" s="249"/>
    </row>
    <row r="69" spans="1:84" ht="12.65" customHeight="1" x14ac:dyDescent="0.35">
      <c r="A69" s="171" t="s">
        <v>241</v>
      </c>
      <c r="B69" s="175"/>
      <c r="C69" s="184">
        <v>21269.75</v>
      </c>
      <c r="D69" s="184">
        <v>0</v>
      </c>
      <c r="E69" s="185">
        <v>30647.020000000004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32642.400000000001</v>
      </c>
      <c r="Q69" s="185">
        <v>6904.14</v>
      </c>
      <c r="R69" s="222">
        <v>0</v>
      </c>
      <c r="S69" s="185">
        <v>560.78</v>
      </c>
      <c r="T69" s="184">
        <v>2539</v>
      </c>
      <c r="U69" s="185">
        <v>24958.140000000003</v>
      </c>
      <c r="V69" s="185">
        <v>1214.1199999999999</v>
      </c>
      <c r="W69" s="184">
        <v>159.46</v>
      </c>
      <c r="X69" s="185">
        <v>227.8</v>
      </c>
      <c r="Y69" s="185">
        <v>8354.6500000000015</v>
      </c>
      <c r="Z69" s="185">
        <v>0</v>
      </c>
      <c r="AA69" s="185">
        <v>217.73000000000002</v>
      </c>
      <c r="AB69" s="185">
        <v>6931209.6799999997</v>
      </c>
      <c r="AC69" s="185">
        <v>4643.0399999999991</v>
      </c>
      <c r="AD69" s="185">
        <v>0</v>
      </c>
      <c r="AE69" s="185">
        <v>3347.5299999999997</v>
      </c>
      <c r="AF69" s="185">
        <v>0</v>
      </c>
      <c r="AG69" s="185">
        <v>32949.780000000006</v>
      </c>
      <c r="AH69" s="185">
        <v>0</v>
      </c>
      <c r="AI69" s="185">
        <v>0</v>
      </c>
      <c r="AJ69" s="185">
        <v>244169.89999999991</v>
      </c>
      <c r="AK69" s="185">
        <v>1366.78</v>
      </c>
      <c r="AL69" s="185">
        <v>161.77000000000001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9632.52</v>
      </c>
      <c r="AW69" s="185">
        <v>0</v>
      </c>
      <c r="AX69" s="185">
        <v>0</v>
      </c>
      <c r="AY69" s="185">
        <v>25376.33</v>
      </c>
      <c r="AZ69" s="185">
        <v>0</v>
      </c>
      <c r="BA69" s="185">
        <v>0</v>
      </c>
      <c r="BB69" s="185">
        <v>0</v>
      </c>
      <c r="BC69" s="185">
        <v>113.9</v>
      </c>
      <c r="BD69" s="185">
        <v>0</v>
      </c>
      <c r="BE69" s="185">
        <v>929.80999999999949</v>
      </c>
      <c r="BF69" s="185">
        <v>2152.7600000000002</v>
      </c>
      <c r="BG69" s="185">
        <v>0</v>
      </c>
      <c r="BH69" s="222">
        <v>0</v>
      </c>
      <c r="BI69" s="185">
        <v>-36.220000000000027</v>
      </c>
      <c r="BJ69" s="185">
        <v>0</v>
      </c>
      <c r="BK69" s="185">
        <v>0</v>
      </c>
      <c r="BL69" s="185">
        <v>1878.7099999999998</v>
      </c>
      <c r="BM69" s="185">
        <v>0</v>
      </c>
      <c r="BN69" s="185">
        <v>92344.12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1428.76</v>
      </c>
      <c r="BZ69" s="185">
        <v>2708.58</v>
      </c>
      <c r="CA69" s="185">
        <v>0</v>
      </c>
      <c r="CB69" s="185">
        <v>0</v>
      </c>
      <c r="CC69" s="185">
        <v>-62915.05999999959</v>
      </c>
      <c r="CD69" s="188">
        <v>7396946.1500000004</v>
      </c>
      <c r="CE69" s="195">
        <f t="shared" si="0"/>
        <v>14818103.83</v>
      </c>
      <c r="CF69" s="249"/>
    </row>
    <row r="70" spans="1:84" ht="12.65" customHeight="1" x14ac:dyDescent="0.35">
      <c r="A70" s="171" t="s">
        <v>242</v>
      </c>
      <c r="B70" s="175"/>
      <c r="C70" s="184">
        <v>19583.34</v>
      </c>
      <c r="D70" s="184">
        <v>0</v>
      </c>
      <c r="E70" s="184">
        <v>35925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5200</v>
      </c>
      <c r="Q70" s="184">
        <v>0</v>
      </c>
      <c r="R70" s="184">
        <v>0</v>
      </c>
      <c r="S70" s="184">
        <v>0</v>
      </c>
      <c r="T70" s="184">
        <v>0</v>
      </c>
      <c r="U70" s="185">
        <v>37222.03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9330135.3200000022</v>
      </c>
      <c r="AC70" s="185">
        <v>0</v>
      </c>
      <c r="AD70" s="185">
        <v>0</v>
      </c>
      <c r="AE70" s="185">
        <v>0</v>
      </c>
      <c r="AF70" s="185">
        <v>0</v>
      </c>
      <c r="AG70" s="185">
        <v>300</v>
      </c>
      <c r="AH70" s="185">
        <v>0</v>
      </c>
      <c r="AI70" s="185">
        <v>0</v>
      </c>
      <c r="AJ70" s="185">
        <v>1625263.8299999996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716524.81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58404.39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920562.25000000012</v>
      </c>
      <c r="CE70" s="195">
        <f t="shared" si="0"/>
        <v>12749120.970000003</v>
      </c>
      <c r="CF70" s="249"/>
    </row>
    <row r="71" spans="1:84" ht="12.65" customHeight="1" x14ac:dyDescent="0.35">
      <c r="A71" s="171" t="s">
        <v>243</v>
      </c>
      <c r="B71" s="175"/>
      <c r="C71" s="195">
        <f>SUM(C61:C68)+C69-C70</f>
        <v>7531528.3800000008</v>
      </c>
      <c r="D71" s="195">
        <f t="shared" ref="D71:AI71" si="5">SUM(D61:D69)-D70</f>
        <v>0</v>
      </c>
      <c r="E71" s="195">
        <f t="shared" si="5"/>
        <v>22998696.260000002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140549</v>
      </c>
      <c r="P71" s="195">
        <f t="shared" si="5"/>
        <v>21533447.639999989</v>
      </c>
      <c r="Q71" s="195">
        <f t="shared" si="5"/>
        <v>3688004.9899999988</v>
      </c>
      <c r="R71" s="195">
        <f t="shared" si="5"/>
        <v>0</v>
      </c>
      <c r="S71" s="195">
        <f t="shared" si="5"/>
        <v>131801.73755447596</v>
      </c>
      <c r="T71" s="195">
        <f t="shared" si="5"/>
        <v>800902.01000000013</v>
      </c>
      <c r="U71" s="195">
        <f t="shared" si="5"/>
        <v>5120527.7799999984</v>
      </c>
      <c r="V71" s="195">
        <f t="shared" si="5"/>
        <v>761080.12</v>
      </c>
      <c r="W71" s="195">
        <f t="shared" si="5"/>
        <v>658784.34000000008</v>
      </c>
      <c r="X71" s="195">
        <f t="shared" si="5"/>
        <v>1424826.0699999998</v>
      </c>
      <c r="Y71" s="195">
        <f t="shared" si="5"/>
        <v>3859050.95</v>
      </c>
      <c r="Z71" s="195">
        <f t="shared" si="5"/>
        <v>0</v>
      </c>
      <c r="AA71" s="195">
        <f t="shared" si="5"/>
        <v>724401.49000000011</v>
      </c>
      <c r="AB71" s="195">
        <f t="shared" si="5"/>
        <v>9614715.0699999984</v>
      </c>
      <c r="AC71" s="195">
        <f t="shared" si="5"/>
        <v>1717645.4099999995</v>
      </c>
      <c r="AD71" s="195">
        <f t="shared" si="5"/>
        <v>626580.88</v>
      </c>
      <c r="AE71" s="195">
        <f t="shared" si="5"/>
        <v>2550791.9800000004</v>
      </c>
      <c r="AF71" s="195">
        <f t="shared" si="5"/>
        <v>0</v>
      </c>
      <c r="AG71" s="195">
        <f t="shared" si="5"/>
        <v>8245053.6236000005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42152503.289999984</v>
      </c>
      <c r="AK71" s="195">
        <f t="shared" si="6"/>
        <v>415908.48</v>
      </c>
      <c r="AL71" s="195">
        <f t="shared" si="6"/>
        <v>142274.97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174170.75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1940113.9800000007</v>
      </c>
      <c r="AW71" s="195">
        <f t="shared" si="6"/>
        <v>0</v>
      </c>
      <c r="AX71" s="195">
        <f t="shared" si="6"/>
        <v>0</v>
      </c>
      <c r="AY71" s="195">
        <f t="shared" si="6"/>
        <v>2445181.2500000005</v>
      </c>
      <c r="AZ71" s="195">
        <f t="shared" si="6"/>
        <v>0</v>
      </c>
      <c r="BA71" s="195">
        <f t="shared" si="6"/>
        <v>84000.639999999985</v>
      </c>
      <c r="BB71" s="195">
        <f t="shared" si="6"/>
        <v>0</v>
      </c>
      <c r="BC71" s="195">
        <f t="shared" si="6"/>
        <v>134172.96</v>
      </c>
      <c r="BD71" s="195">
        <f t="shared" si="6"/>
        <v>234992.52</v>
      </c>
      <c r="BE71" s="195">
        <f t="shared" si="6"/>
        <v>5917878.7400000002</v>
      </c>
      <c r="BF71" s="195">
        <f t="shared" si="6"/>
        <v>1897088.98</v>
      </c>
      <c r="BG71" s="195">
        <f t="shared" si="6"/>
        <v>0</v>
      </c>
      <c r="BH71" s="195">
        <f t="shared" si="6"/>
        <v>0</v>
      </c>
      <c r="BI71" s="195">
        <f t="shared" si="6"/>
        <v>-9562.1900000000023</v>
      </c>
      <c r="BJ71" s="195">
        <f t="shared" si="6"/>
        <v>0</v>
      </c>
      <c r="BK71" s="195">
        <f t="shared" si="6"/>
        <v>4966434.3342865603</v>
      </c>
      <c r="BL71" s="195">
        <f t="shared" si="6"/>
        <v>3893729.5757600004</v>
      </c>
      <c r="BM71" s="195">
        <f t="shared" si="6"/>
        <v>0</v>
      </c>
      <c r="BN71" s="195">
        <f t="shared" si="6"/>
        <v>3596118.0428137998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14951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1899678.7888979402</v>
      </c>
      <c r="BW71" s="195">
        <f t="shared" si="7"/>
        <v>21747.474446723998</v>
      </c>
      <c r="BX71" s="195">
        <f t="shared" si="7"/>
        <v>1603552.0323632641</v>
      </c>
      <c r="BY71" s="195">
        <f t="shared" si="7"/>
        <v>1918748.27</v>
      </c>
      <c r="BZ71" s="195">
        <f t="shared" si="7"/>
        <v>103505.15000000001</v>
      </c>
      <c r="CA71" s="195">
        <f t="shared" si="7"/>
        <v>273906.76</v>
      </c>
      <c r="CB71" s="195">
        <f t="shared" si="7"/>
        <v>34820</v>
      </c>
      <c r="CC71" s="195">
        <f t="shared" si="7"/>
        <v>25471523.120277233</v>
      </c>
      <c r="CD71" s="242">
        <f>CD69-CD70</f>
        <v>6476383.9000000004</v>
      </c>
      <c r="CE71" s="195">
        <f>SUM(CE61:CE69)-CE70</f>
        <v>197932210.55000001</v>
      </c>
      <c r="CF71" s="249"/>
    </row>
    <row r="72" spans="1:84" ht="12.65" customHeight="1" x14ac:dyDescent="0.3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5" customHeight="1" x14ac:dyDescent="0.35">
      <c r="A73" s="171" t="s">
        <v>245</v>
      </c>
      <c r="B73" s="175"/>
      <c r="C73" s="184">
        <v>30653845.379999995</v>
      </c>
      <c r="D73" s="184">
        <v>0</v>
      </c>
      <c r="E73" s="184">
        <v>117464011.26000002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68140156.059999987</v>
      </c>
      <c r="Q73" s="184">
        <v>4397352.42</v>
      </c>
      <c r="R73" s="184">
        <v>0</v>
      </c>
      <c r="S73" s="184">
        <v>0</v>
      </c>
      <c r="T73" s="184">
        <v>5263463.0300000012</v>
      </c>
      <c r="U73" s="184">
        <v>31968698.199999992</v>
      </c>
      <c r="V73" s="184">
        <v>6975570.7799999993</v>
      </c>
      <c r="W73" s="184">
        <v>4366858.8</v>
      </c>
      <c r="X73" s="184">
        <v>30854799.73</v>
      </c>
      <c r="Y73" s="184">
        <v>8197230.4900000012</v>
      </c>
      <c r="Z73" s="184">
        <v>0</v>
      </c>
      <c r="AA73" s="184">
        <v>1086536.83</v>
      </c>
      <c r="AB73" s="184">
        <v>71544520.51000002</v>
      </c>
      <c r="AC73" s="184">
        <v>22239365.880000003</v>
      </c>
      <c r="AD73" s="184">
        <v>1903599.25</v>
      </c>
      <c r="AE73" s="184">
        <v>3284191.3299999996</v>
      </c>
      <c r="AF73" s="184">
        <v>0</v>
      </c>
      <c r="AG73" s="184">
        <v>29468312.890000001</v>
      </c>
      <c r="AH73" s="184">
        <v>0</v>
      </c>
      <c r="AI73" s="184">
        <v>0</v>
      </c>
      <c r="AJ73" s="184">
        <v>105856.12</v>
      </c>
      <c r="AK73" s="184">
        <v>1154247.6300000001</v>
      </c>
      <c r="AL73" s="184">
        <v>474958.04999999993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168695.51999999996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439712270.15999997</v>
      </c>
      <c r="CF73" s="249"/>
    </row>
    <row r="74" spans="1:84" ht="12.65" customHeight="1" x14ac:dyDescent="0.35">
      <c r="A74" s="171" t="s">
        <v>246</v>
      </c>
      <c r="B74" s="175"/>
      <c r="C74" s="184">
        <v>432943.02999999997</v>
      </c>
      <c r="D74" s="184">
        <v>0</v>
      </c>
      <c r="E74" s="184">
        <v>25078699.770000003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193876544.03000003</v>
      </c>
      <c r="Q74" s="184">
        <v>26716380.360000003</v>
      </c>
      <c r="R74" s="184">
        <v>0</v>
      </c>
      <c r="S74" s="184">
        <v>0</v>
      </c>
      <c r="T74" s="184">
        <v>1148935.3499999999</v>
      </c>
      <c r="U74" s="184">
        <v>21260833.239999998</v>
      </c>
      <c r="V74" s="184">
        <v>9288567.2000000011</v>
      </c>
      <c r="W74" s="184">
        <v>16037628.690000001</v>
      </c>
      <c r="X74" s="184">
        <v>75647050.179999977</v>
      </c>
      <c r="Y74" s="184">
        <v>21298154.920000002</v>
      </c>
      <c r="Z74" s="184">
        <v>0</v>
      </c>
      <c r="AA74" s="184">
        <v>8486759.5700000003</v>
      </c>
      <c r="AB74" s="184">
        <v>65329246.720000006</v>
      </c>
      <c r="AC74" s="184">
        <v>2323063.44</v>
      </c>
      <c r="AD74" s="184">
        <v>188938.53</v>
      </c>
      <c r="AE74" s="184">
        <v>7915328.4299999997</v>
      </c>
      <c r="AF74" s="184">
        <v>0</v>
      </c>
      <c r="AG74" s="184">
        <v>93744210.040000007</v>
      </c>
      <c r="AH74" s="184">
        <v>0</v>
      </c>
      <c r="AI74" s="184">
        <v>0</v>
      </c>
      <c r="AJ74" s="184">
        <v>76102649.829999998</v>
      </c>
      <c r="AK74" s="184">
        <v>1863600.07</v>
      </c>
      <c r="AL74" s="184">
        <v>401492.47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5535.17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647146561.04000008</v>
      </c>
      <c r="CF74" s="249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31086788.409999996</v>
      </c>
      <c r="D75" s="195">
        <f t="shared" si="9"/>
        <v>0</v>
      </c>
      <c r="E75" s="195">
        <f t="shared" si="9"/>
        <v>142542711.03000003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262016700.09000003</v>
      </c>
      <c r="Q75" s="195">
        <f t="shared" si="9"/>
        <v>31113732.780000001</v>
      </c>
      <c r="R75" s="195">
        <f t="shared" si="9"/>
        <v>0</v>
      </c>
      <c r="S75" s="195">
        <f t="shared" si="9"/>
        <v>0</v>
      </c>
      <c r="T75" s="195">
        <f t="shared" si="9"/>
        <v>6412398.3800000008</v>
      </c>
      <c r="U75" s="195">
        <f t="shared" si="9"/>
        <v>53229531.43999999</v>
      </c>
      <c r="V75" s="195">
        <f t="shared" si="9"/>
        <v>16264137.98</v>
      </c>
      <c r="W75" s="195">
        <f t="shared" si="9"/>
        <v>20404487.490000002</v>
      </c>
      <c r="X75" s="195">
        <f t="shared" si="9"/>
        <v>106501849.90999998</v>
      </c>
      <c r="Y75" s="195">
        <f t="shared" si="9"/>
        <v>29495385.410000004</v>
      </c>
      <c r="Z75" s="195">
        <f t="shared" si="9"/>
        <v>0</v>
      </c>
      <c r="AA75" s="195">
        <f t="shared" si="9"/>
        <v>9573296.4000000004</v>
      </c>
      <c r="AB75" s="195">
        <f t="shared" si="9"/>
        <v>136873767.23000002</v>
      </c>
      <c r="AC75" s="195">
        <f t="shared" si="9"/>
        <v>24562429.320000004</v>
      </c>
      <c r="AD75" s="195">
        <f t="shared" si="9"/>
        <v>2092537.78</v>
      </c>
      <c r="AE75" s="195">
        <f t="shared" si="9"/>
        <v>11199519.76</v>
      </c>
      <c r="AF75" s="195">
        <f t="shared" si="9"/>
        <v>0</v>
      </c>
      <c r="AG75" s="195">
        <f t="shared" si="9"/>
        <v>123212522.93000001</v>
      </c>
      <c r="AH75" s="195">
        <f t="shared" si="9"/>
        <v>0</v>
      </c>
      <c r="AI75" s="195">
        <f t="shared" si="9"/>
        <v>0</v>
      </c>
      <c r="AJ75" s="195">
        <f t="shared" si="9"/>
        <v>76208505.950000003</v>
      </c>
      <c r="AK75" s="195">
        <f t="shared" si="9"/>
        <v>3017847.7</v>
      </c>
      <c r="AL75" s="195">
        <f t="shared" si="9"/>
        <v>876450.5199999999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174230.68999999997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1086858831.2</v>
      </c>
      <c r="CF75" s="249"/>
    </row>
    <row r="76" spans="1:84" ht="12.65" customHeight="1" x14ac:dyDescent="0.35">
      <c r="A76" s="171" t="s">
        <v>248</v>
      </c>
      <c r="B76" s="175"/>
      <c r="C76" s="184">
        <v>13914</v>
      </c>
      <c r="D76" s="184">
        <v>0</v>
      </c>
      <c r="E76" s="185">
        <v>83422.84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28084</v>
      </c>
      <c r="Q76" s="185">
        <v>3621</v>
      </c>
      <c r="R76" s="185">
        <v>0</v>
      </c>
      <c r="S76" s="185">
        <v>8233</v>
      </c>
      <c r="T76" s="185">
        <v>0</v>
      </c>
      <c r="U76" s="185">
        <v>7295</v>
      </c>
      <c r="V76" s="185">
        <v>0</v>
      </c>
      <c r="W76" s="185">
        <v>1100</v>
      </c>
      <c r="X76" s="185">
        <v>976</v>
      </c>
      <c r="Y76" s="185">
        <v>14993</v>
      </c>
      <c r="Z76" s="185">
        <v>0</v>
      </c>
      <c r="AA76" s="185">
        <v>0</v>
      </c>
      <c r="AB76" s="185">
        <v>2185</v>
      </c>
      <c r="AC76" s="185">
        <v>657</v>
      </c>
      <c r="AD76" s="185">
        <v>0</v>
      </c>
      <c r="AE76" s="185">
        <v>5802</v>
      </c>
      <c r="AF76" s="185">
        <v>0</v>
      </c>
      <c r="AG76" s="185">
        <v>15505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7323</v>
      </c>
      <c r="AZ76" s="185">
        <v>0</v>
      </c>
      <c r="BA76" s="185">
        <v>893</v>
      </c>
      <c r="BB76" s="185">
        <v>0</v>
      </c>
      <c r="BC76" s="185">
        <v>0</v>
      </c>
      <c r="BD76" s="185">
        <v>0</v>
      </c>
      <c r="BE76" s="185">
        <v>19027.5</v>
      </c>
      <c r="BF76" s="185">
        <v>730</v>
      </c>
      <c r="BG76" s="185">
        <v>0</v>
      </c>
      <c r="BH76" s="185">
        <v>0</v>
      </c>
      <c r="BI76" s="185">
        <v>674</v>
      </c>
      <c r="BJ76" s="185">
        <v>0</v>
      </c>
      <c r="BK76" s="185">
        <v>0</v>
      </c>
      <c r="BL76" s="185">
        <v>0</v>
      </c>
      <c r="BM76" s="185">
        <v>0</v>
      </c>
      <c r="BN76" s="185">
        <v>69478</v>
      </c>
      <c r="BO76" s="185">
        <v>0</v>
      </c>
      <c r="BP76" s="185">
        <v>0</v>
      </c>
      <c r="BQ76" s="185">
        <v>0</v>
      </c>
      <c r="BR76" s="185">
        <v>873</v>
      </c>
      <c r="BS76" s="185">
        <v>0</v>
      </c>
      <c r="BT76" s="185">
        <v>0</v>
      </c>
      <c r="BU76" s="185">
        <v>0</v>
      </c>
      <c r="BV76" s="185">
        <v>930</v>
      </c>
      <c r="BW76" s="185">
        <v>0</v>
      </c>
      <c r="BX76" s="185">
        <v>0</v>
      </c>
      <c r="BY76" s="185">
        <v>140</v>
      </c>
      <c r="BZ76" s="185">
        <v>0</v>
      </c>
      <c r="CA76" s="185">
        <v>0</v>
      </c>
      <c r="CB76" s="185">
        <v>0</v>
      </c>
      <c r="CC76" s="185">
        <v>0</v>
      </c>
      <c r="CD76" s="246" t="s">
        <v>221</v>
      </c>
      <c r="CE76" s="195">
        <f t="shared" si="8"/>
        <v>285856.33999999997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9512</v>
      </c>
      <c r="D77" s="184">
        <v>0</v>
      </c>
      <c r="E77" s="184">
        <v>111332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3362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6" t="s">
        <v>221</v>
      </c>
      <c r="AY77" s="246" t="s">
        <v>221</v>
      </c>
      <c r="AZ77" s="185">
        <v>0</v>
      </c>
      <c r="BA77" s="185">
        <v>0</v>
      </c>
      <c r="BB77" s="185">
        <v>0</v>
      </c>
      <c r="BC77" s="185">
        <v>0</v>
      </c>
      <c r="BD77" s="246" t="s">
        <v>221</v>
      </c>
      <c r="BE77" s="246" t="s">
        <v>221</v>
      </c>
      <c r="BF77" s="185">
        <v>0</v>
      </c>
      <c r="BG77" s="246" t="s">
        <v>221</v>
      </c>
      <c r="BH77" s="185">
        <v>0</v>
      </c>
      <c r="BI77" s="185">
        <v>0</v>
      </c>
      <c r="BJ77" s="246" t="s">
        <v>221</v>
      </c>
      <c r="BK77" s="184">
        <v>0</v>
      </c>
      <c r="BL77" s="184">
        <v>0</v>
      </c>
      <c r="BM77" s="184">
        <v>0</v>
      </c>
      <c r="BN77" s="246" t="s">
        <v>221</v>
      </c>
      <c r="BO77" s="246" t="s">
        <v>221</v>
      </c>
      <c r="BP77" s="246" t="s">
        <v>221</v>
      </c>
      <c r="BQ77" s="246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6" t="s">
        <v>221</v>
      </c>
      <c r="CD77" s="246" t="s">
        <v>221</v>
      </c>
      <c r="CE77" s="195">
        <f>SUM(C77:CD77)</f>
        <v>124206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3906.9969195144331</v>
      </c>
      <c r="D78" s="184">
        <v>0</v>
      </c>
      <c r="E78" s="184">
        <v>23424.808027680425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7885.8776403365928</v>
      </c>
      <c r="Q78" s="184">
        <v>1016.7626739659165</v>
      </c>
      <c r="R78" s="184">
        <v>0</v>
      </c>
      <c r="S78" s="184">
        <v>2311.7942819004115</v>
      </c>
      <c r="T78" s="184">
        <v>0</v>
      </c>
      <c r="U78" s="184">
        <v>2048.4075411713234</v>
      </c>
      <c r="V78" s="184">
        <v>0</v>
      </c>
      <c r="W78" s="184">
        <v>308.8757087441337</v>
      </c>
      <c r="X78" s="184">
        <v>274.05699248570414</v>
      </c>
      <c r="Y78" s="184">
        <v>4209.975910182543</v>
      </c>
      <c r="Z78" s="184">
        <v>0</v>
      </c>
      <c r="AA78" s="184">
        <v>0</v>
      </c>
      <c r="AB78" s="184">
        <v>613.53947600539288</v>
      </c>
      <c r="AC78" s="184">
        <v>184.48303694990534</v>
      </c>
      <c r="AD78" s="184">
        <v>0</v>
      </c>
      <c r="AE78" s="184">
        <v>1629.1789655758764</v>
      </c>
      <c r="AF78" s="184">
        <v>0</v>
      </c>
      <c r="AG78" s="184">
        <v>4353.7435127979943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6" t="s">
        <v>221</v>
      </c>
      <c r="AY78" s="246" t="s">
        <v>221</v>
      </c>
      <c r="AZ78" s="246" t="s">
        <v>221</v>
      </c>
      <c r="BA78" s="184">
        <v>250.75091628046493</v>
      </c>
      <c r="BB78" s="185">
        <v>0</v>
      </c>
      <c r="BC78" s="185">
        <v>0</v>
      </c>
      <c r="BD78" s="246" t="s">
        <v>221</v>
      </c>
      <c r="BE78" s="246" t="s">
        <v>221</v>
      </c>
      <c r="BF78" s="246" t="s">
        <v>221</v>
      </c>
      <c r="BG78" s="246" t="s">
        <v>221</v>
      </c>
      <c r="BH78" s="185">
        <v>0</v>
      </c>
      <c r="BI78" s="185">
        <v>189.2565706304965</v>
      </c>
      <c r="BJ78" s="246" t="s">
        <v>221</v>
      </c>
      <c r="BK78" s="184">
        <v>0</v>
      </c>
      <c r="BL78" s="184">
        <v>0</v>
      </c>
      <c r="BM78" s="184">
        <v>0</v>
      </c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>
        <v>0</v>
      </c>
      <c r="BT78" s="184">
        <v>0</v>
      </c>
      <c r="BU78" s="184">
        <v>0</v>
      </c>
      <c r="BV78" s="184">
        <v>261.14037193822213</v>
      </c>
      <c r="BW78" s="184">
        <v>0</v>
      </c>
      <c r="BX78" s="184">
        <v>0</v>
      </c>
      <c r="BY78" s="184">
        <v>39.311453840162478</v>
      </c>
      <c r="BZ78" s="184">
        <v>0</v>
      </c>
      <c r="CA78" s="184">
        <v>0</v>
      </c>
      <c r="CB78" s="184">
        <v>0</v>
      </c>
      <c r="CC78" s="246" t="s">
        <v>221</v>
      </c>
      <c r="CD78" s="246" t="s">
        <v>221</v>
      </c>
      <c r="CE78" s="195">
        <f t="shared" si="8"/>
        <v>52908.959999999985</v>
      </c>
      <c r="CF78" s="195"/>
    </row>
    <row r="79" spans="1:84" ht="12.65" customHeight="1" x14ac:dyDescent="0.35">
      <c r="A79" s="171" t="s">
        <v>251</v>
      </c>
      <c r="B79" s="175"/>
      <c r="C79" s="223">
        <v>87103.31</v>
      </c>
      <c r="D79" s="223">
        <v>0</v>
      </c>
      <c r="E79" s="184">
        <v>367001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111844.89000000001</v>
      </c>
      <c r="Q79" s="184">
        <v>0</v>
      </c>
      <c r="R79" s="184">
        <v>0</v>
      </c>
      <c r="S79" s="184">
        <v>2388.94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65338.21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8060.42</v>
      </c>
      <c r="AF79" s="184">
        <v>0</v>
      </c>
      <c r="AG79" s="184">
        <v>162631.79999999999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1530.14</v>
      </c>
      <c r="AW79" s="184">
        <v>0</v>
      </c>
      <c r="AX79" s="246" t="s">
        <v>221</v>
      </c>
      <c r="AY79" s="246" t="s">
        <v>221</v>
      </c>
      <c r="AZ79" s="246" t="s">
        <v>221</v>
      </c>
      <c r="BA79" s="246" t="s">
        <v>221</v>
      </c>
      <c r="BB79" s="185">
        <v>0</v>
      </c>
      <c r="BC79" s="185">
        <v>0</v>
      </c>
      <c r="BD79" s="246" t="s">
        <v>221</v>
      </c>
      <c r="BE79" s="246" t="s">
        <v>221</v>
      </c>
      <c r="BF79" s="246" t="s">
        <v>221</v>
      </c>
      <c r="BG79" s="246" t="s">
        <v>221</v>
      </c>
      <c r="BH79" s="185">
        <v>0</v>
      </c>
      <c r="BI79" s="185">
        <v>0</v>
      </c>
      <c r="BJ79" s="246" t="s">
        <v>221</v>
      </c>
      <c r="BK79" s="184">
        <v>0</v>
      </c>
      <c r="BL79" s="184">
        <v>0</v>
      </c>
      <c r="BM79" s="184">
        <v>0</v>
      </c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6" t="s">
        <v>221</v>
      </c>
      <c r="CD79" s="246" t="s">
        <v>221</v>
      </c>
      <c r="CE79" s="195">
        <f t="shared" si="8"/>
        <v>805898.70999999985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29.122557692307694</v>
      </c>
      <c r="D80" s="187">
        <v>0</v>
      </c>
      <c r="E80" s="187">
        <v>121.10214903846149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17.312999999999999</v>
      </c>
      <c r="Q80" s="187">
        <v>17.38686057692308</v>
      </c>
      <c r="R80" s="187">
        <v>0</v>
      </c>
      <c r="S80" s="187">
        <v>0</v>
      </c>
      <c r="T80" s="187">
        <v>3.1608557692307691</v>
      </c>
      <c r="U80" s="187">
        <v>0</v>
      </c>
      <c r="V80" s="187">
        <v>0.18328846153846154</v>
      </c>
      <c r="W80" s="187">
        <v>1.9230769230769232E-3</v>
      </c>
      <c r="X80" s="187">
        <v>0.18668750000000001</v>
      </c>
      <c r="Y80" s="187">
        <v>0</v>
      </c>
      <c r="Z80" s="187">
        <v>0</v>
      </c>
      <c r="AA80" s="187">
        <v>1.2500000000000001E-2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21.39451923076923</v>
      </c>
      <c r="AH80" s="187">
        <v>0</v>
      </c>
      <c r="AI80" s="187">
        <v>0</v>
      </c>
      <c r="AJ80" s="187">
        <v>30.542947115384617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2.6459375000000001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243.0532259615384</v>
      </c>
      <c r="CF80" s="252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5" t="s">
        <v>1277</v>
      </c>
      <c r="D82" s="253"/>
      <c r="E82" s="175"/>
    </row>
    <row r="83" spans="1:5" ht="12.65" customHeight="1" x14ac:dyDescent="0.35">
      <c r="A83" s="173" t="s">
        <v>255</v>
      </c>
      <c r="B83" s="172" t="s">
        <v>256</v>
      </c>
      <c r="C83" s="285" t="s">
        <v>1278</v>
      </c>
      <c r="D83" s="253"/>
      <c r="E83" s="175"/>
    </row>
    <row r="84" spans="1:5" ht="12.65" customHeight="1" x14ac:dyDescent="0.35">
      <c r="A84" s="173" t="s">
        <v>257</v>
      </c>
      <c r="B84" s="172" t="s">
        <v>256</v>
      </c>
      <c r="C84" s="285" t="s">
        <v>1279</v>
      </c>
      <c r="D84" s="205"/>
      <c r="E84" s="204"/>
    </row>
    <row r="85" spans="1:5" ht="12.65" customHeight="1" x14ac:dyDescent="0.35">
      <c r="A85" s="173" t="s">
        <v>1250</v>
      </c>
      <c r="B85" s="172"/>
      <c r="C85" s="285" t="s">
        <v>1280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85" t="s">
        <v>1280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85" t="s">
        <v>1281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85" t="s">
        <v>1282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85" t="s">
        <v>1283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85" t="s">
        <v>1388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85" t="s">
        <v>1389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85" t="s">
        <v>1284</v>
      </c>
      <c r="D92" s="253"/>
      <c r="E92" s="175"/>
    </row>
    <row r="93" spans="1:5" ht="12.65" customHeight="1" x14ac:dyDescent="0.35">
      <c r="A93" s="173" t="s">
        <v>264</v>
      </c>
      <c r="B93" s="172" t="s">
        <v>256</v>
      </c>
      <c r="C93" s="285" t="s">
        <v>1284</v>
      </c>
      <c r="D93" s="253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4" t="s">
        <v>266</v>
      </c>
      <c r="B96" s="254"/>
      <c r="C96" s="254"/>
      <c r="D96" s="254"/>
      <c r="E96" s="254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4" t="s">
        <v>269</v>
      </c>
      <c r="B100" s="254"/>
      <c r="C100" s="254"/>
      <c r="D100" s="254"/>
      <c r="E100" s="254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5">
      <c r="A103" s="254" t="s">
        <v>271</v>
      </c>
      <c r="B103" s="254"/>
      <c r="C103" s="254"/>
      <c r="D103" s="254"/>
      <c r="E103" s="254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5111</v>
      </c>
      <c r="D111" s="174">
        <v>29775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16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96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112</v>
      </c>
    </row>
    <row r="128" spans="1:5" ht="12.65" customHeight="1" x14ac:dyDescent="0.35">
      <c r="A128" s="173" t="s">
        <v>292</v>
      </c>
      <c r="B128" s="172" t="s">
        <v>256</v>
      </c>
      <c r="C128" s="189">
        <v>112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3183</v>
      </c>
      <c r="C138" s="189">
        <v>715</v>
      </c>
      <c r="D138" s="174">
        <v>1213</v>
      </c>
      <c r="E138" s="175">
        <f>SUM(B138:D138)</f>
        <v>5111</v>
      </c>
    </row>
    <row r="139" spans="1:6" ht="12.65" customHeight="1" x14ac:dyDescent="0.35">
      <c r="A139" s="173" t="s">
        <v>215</v>
      </c>
      <c r="B139" s="174">
        <v>19159</v>
      </c>
      <c r="C139" s="189">
        <v>4953</v>
      </c>
      <c r="D139" s="174">
        <v>5663</v>
      </c>
      <c r="E139" s="175">
        <f>SUM(B139:D139)</f>
        <v>29775</v>
      </c>
    </row>
    <row r="140" spans="1:6" ht="12.65" customHeight="1" x14ac:dyDescent="0.35">
      <c r="A140" s="173" t="s">
        <v>298</v>
      </c>
      <c r="B140" s="174">
        <v>0</v>
      </c>
      <c r="C140" s="189">
        <v>0</v>
      </c>
      <c r="D140" s="174">
        <v>0</v>
      </c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268727078.31999999</v>
      </c>
      <c r="C141" s="189">
        <v>65975219.479999997</v>
      </c>
      <c r="D141" s="174">
        <v>105009972.36000001</v>
      </c>
      <c r="E141" s="175">
        <f>SUM(B141:D141)</f>
        <v>439712270.16000003</v>
      </c>
      <c r="F141" s="199"/>
    </row>
    <row r="142" spans="1:6" ht="12.65" customHeight="1" x14ac:dyDescent="0.35">
      <c r="A142" s="173" t="s">
        <v>246</v>
      </c>
      <c r="B142" s="174">
        <v>274977030.91000003</v>
      </c>
      <c r="C142" s="189">
        <v>93702911.409999996</v>
      </c>
      <c r="D142" s="174">
        <v>278466618.71999997</v>
      </c>
      <c r="E142" s="175">
        <f>SUM(B142:D142)</f>
        <v>647146561.03999996</v>
      </c>
      <c r="F142" s="199"/>
    </row>
    <row r="143" spans="1:6" ht="12.65" customHeight="1" x14ac:dyDescent="0.3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0</v>
      </c>
      <c r="C157" s="189">
        <v>0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4" customHeight="1" x14ac:dyDescent="0.35">
      <c r="A163" s="207" t="s">
        <v>305</v>
      </c>
      <c r="B163" s="208"/>
      <c r="C163" s="208"/>
      <c r="D163" s="208"/>
      <c r="E163" s="208"/>
    </row>
    <row r="164" spans="1:5" ht="11.4" customHeight="1" x14ac:dyDescent="0.35">
      <c r="A164" s="254" t="s">
        <v>306</v>
      </c>
      <c r="B164" s="254"/>
      <c r="C164" s="254"/>
      <c r="D164" s="254"/>
      <c r="E164" s="254"/>
    </row>
    <row r="165" spans="1:5" ht="11.4" customHeight="1" x14ac:dyDescent="0.35">
      <c r="A165" s="173" t="s">
        <v>307</v>
      </c>
      <c r="B165" s="172" t="s">
        <v>256</v>
      </c>
      <c r="C165" s="189">
        <v>4854317.22</v>
      </c>
      <c r="D165" s="175"/>
      <c r="E165" s="175"/>
    </row>
    <row r="166" spans="1:5" ht="11.4" customHeight="1" x14ac:dyDescent="0.35">
      <c r="A166" s="173" t="s">
        <v>308</v>
      </c>
      <c r="B166" s="172" t="s">
        <v>256</v>
      </c>
      <c r="C166" s="189">
        <v>165127.71909695654</v>
      </c>
      <c r="D166" s="175"/>
      <c r="E166" s="175"/>
    </row>
    <row r="167" spans="1:5" ht="11.4" customHeight="1" x14ac:dyDescent="0.35">
      <c r="A167" s="177" t="s">
        <v>309</v>
      </c>
      <c r="B167" s="172" t="s">
        <v>256</v>
      </c>
      <c r="C167" s="189">
        <v>751927.32966415572</v>
      </c>
      <c r="D167" s="175"/>
      <c r="E167" s="175"/>
    </row>
    <row r="168" spans="1:5" ht="11.4" customHeight="1" x14ac:dyDescent="0.35">
      <c r="A168" s="173" t="s">
        <v>310</v>
      </c>
      <c r="B168" s="172" t="s">
        <v>256</v>
      </c>
      <c r="C168" s="189">
        <v>7663332.8593573477</v>
      </c>
      <c r="D168" s="175"/>
      <c r="E168" s="175"/>
    </row>
    <row r="169" spans="1:5" ht="11.4" customHeight="1" x14ac:dyDescent="0.35">
      <c r="A169" s="173" t="s">
        <v>311</v>
      </c>
      <c r="B169" s="172" t="s">
        <v>256</v>
      </c>
      <c r="C169" s="189">
        <v>124732.07181927282</v>
      </c>
      <c r="D169" s="175"/>
      <c r="E169" s="175"/>
    </row>
    <row r="170" spans="1:5" ht="11.4" customHeight="1" x14ac:dyDescent="0.35">
      <c r="A170" s="173" t="s">
        <v>312</v>
      </c>
      <c r="B170" s="172" t="s">
        <v>256</v>
      </c>
      <c r="C170" s="189">
        <v>3347026.5826100395</v>
      </c>
      <c r="D170" s="175"/>
      <c r="E170" s="175"/>
    </row>
    <row r="171" spans="1:5" ht="11.4" customHeight="1" x14ac:dyDescent="0.3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4" customHeight="1" x14ac:dyDescent="0.35">
      <c r="A172" s="173" t="s">
        <v>313</v>
      </c>
      <c r="B172" s="172" t="s">
        <v>256</v>
      </c>
      <c r="C172" s="189">
        <v>1182754.7274522297</v>
      </c>
      <c r="D172" s="175"/>
      <c r="E172" s="175"/>
    </row>
    <row r="173" spans="1:5" ht="11.4" customHeight="1" x14ac:dyDescent="0.35">
      <c r="A173" s="173" t="s">
        <v>203</v>
      </c>
      <c r="B173" s="175"/>
      <c r="C173" s="191"/>
      <c r="D173" s="175">
        <f>SUM(C165:C172)</f>
        <v>18089218.510000002</v>
      </c>
      <c r="E173" s="175"/>
    </row>
    <row r="174" spans="1:5" ht="11.4" customHeight="1" x14ac:dyDescent="0.35">
      <c r="A174" s="254" t="s">
        <v>314</v>
      </c>
      <c r="B174" s="254"/>
      <c r="C174" s="254"/>
      <c r="D174" s="254"/>
      <c r="E174" s="254"/>
    </row>
    <row r="175" spans="1:5" ht="11.4" customHeight="1" x14ac:dyDescent="0.35">
      <c r="A175" s="173" t="s">
        <v>315</v>
      </c>
      <c r="B175" s="172" t="s">
        <v>256</v>
      </c>
      <c r="C175" s="189">
        <v>3671578.46</v>
      </c>
      <c r="D175" s="175"/>
      <c r="E175" s="175"/>
    </row>
    <row r="176" spans="1:5" ht="11.4" customHeight="1" x14ac:dyDescent="0.35">
      <c r="A176" s="173" t="s">
        <v>316</v>
      </c>
      <c r="B176" s="172" t="s">
        <v>256</v>
      </c>
      <c r="C176" s="189">
        <v>930919.83999999985</v>
      </c>
      <c r="D176" s="175"/>
      <c r="E176" s="175"/>
    </row>
    <row r="177" spans="1:5" ht="11.4" customHeight="1" x14ac:dyDescent="0.35">
      <c r="A177" s="173" t="s">
        <v>203</v>
      </c>
      <c r="B177" s="175"/>
      <c r="C177" s="191"/>
      <c r="D177" s="175">
        <f>SUM(C175:C176)</f>
        <v>4602498.3</v>
      </c>
      <c r="E177" s="175"/>
    </row>
    <row r="178" spans="1:5" ht="11.4" customHeight="1" x14ac:dyDescent="0.35">
      <c r="A178" s="254" t="s">
        <v>317</v>
      </c>
      <c r="B178" s="254"/>
      <c r="C178" s="254"/>
      <c r="D178" s="254"/>
      <c r="E178" s="254"/>
    </row>
    <row r="179" spans="1:5" ht="11.4" customHeight="1" x14ac:dyDescent="0.35">
      <c r="A179" s="173" t="s">
        <v>318</v>
      </c>
      <c r="B179" s="172" t="s">
        <v>256</v>
      </c>
      <c r="C179" s="189">
        <v>1619431.3399999999</v>
      </c>
      <c r="D179" s="175"/>
      <c r="E179" s="175"/>
    </row>
    <row r="180" spans="1:5" ht="11.4" customHeight="1" x14ac:dyDescent="0.35">
      <c r="A180" s="173" t="s">
        <v>319</v>
      </c>
      <c r="B180" s="172" t="s">
        <v>256</v>
      </c>
      <c r="C180" s="189">
        <v>238242.70000000019</v>
      </c>
      <c r="D180" s="175"/>
      <c r="E180" s="175"/>
    </row>
    <row r="181" spans="1:5" ht="11.4" customHeight="1" x14ac:dyDescent="0.35">
      <c r="A181" s="173" t="s">
        <v>203</v>
      </c>
      <c r="B181" s="175"/>
      <c r="C181" s="191"/>
      <c r="D181" s="175">
        <f>SUM(C179:C180)</f>
        <v>1857674.04</v>
      </c>
      <c r="E181" s="175"/>
    </row>
    <row r="182" spans="1:5" ht="11.4" customHeight="1" x14ac:dyDescent="0.35">
      <c r="A182" s="254" t="s">
        <v>320</v>
      </c>
      <c r="B182" s="254"/>
      <c r="C182" s="254"/>
      <c r="D182" s="254"/>
      <c r="E182" s="254"/>
    </row>
    <row r="183" spans="1:5" ht="11.4" customHeight="1" x14ac:dyDescent="0.35">
      <c r="A183" s="173" t="s">
        <v>321</v>
      </c>
      <c r="B183" s="172" t="s">
        <v>256</v>
      </c>
      <c r="C183" s="189">
        <v>100045.65</v>
      </c>
      <c r="D183" s="175"/>
      <c r="E183" s="175"/>
    </row>
    <row r="184" spans="1:5" ht="11.4" customHeight="1" x14ac:dyDescent="0.35">
      <c r="A184" s="173" t="s">
        <v>322</v>
      </c>
      <c r="B184" s="172" t="s">
        <v>256</v>
      </c>
      <c r="C184" s="189">
        <v>5422499.1600000001</v>
      </c>
      <c r="D184" s="175"/>
      <c r="E184" s="175"/>
    </row>
    <row r="185" spans="1:5" ht="11.4" customHeight="1" x14ac:dyDescent="0.3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35">
      <c r="A186" s="173" t="s">
        <v>203</v>
      </c>
      <c r="B186" s="175"/>
      <c r="C186" s="191"/>
      <c r="D186" s="175">
        <f>SUM(C183:C185)</f>
        <v>5522544.8100000005</v>
      </c>
      <c r="E186" s="175"/>
    </row>
    <row r="187" spans="1:5" ht="11.4" customHeight="1" x14ac:dyDescent="0.35">
      <c r="A187" s="254" t="s">
        <v>323</v>
      </c>
      <c r="B187" s="254"/>
      <c r="C187" s="254"/>
      <c r="D187" s="254"/>
      <c r="E187" s="254"/>
    </row>
    <row r="188" spans="1:5" ht="11.4" customHeight="1" x14ac:dyDescent="0.3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35">
      <c r="A189" s="173" t="s">
        <v>325</v>
      </c>
      <c r="B189" s="172" t="s">
        <v>256</v>
      </c>
      <c r="C189" s="189">
        <v>16727.3</v>
      </c>
      <c r="D189" s="175"/>
      <c r="E189" s="175"/>
    </row>
    <row r="190" spans="1:5" ht="11.4" customHeight="1" x14ac:dyDescent="0.35">
      <c r="A190" s="173" t="s">
        <v>203</v>
      </c>
      <c r="B190" s="175"/>
      <c r="C190" s="191"/>
      <c r="D190" s="175">
        <f>SUM(C188:C189)</f>
        <v>16727.3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3531776.4</v>
      </c>
      <c r="C195" s="189">
        <v>0</v>
      </c>
      <c r="D195" s="174">
        <v>0</v>
      </c>
      <c r="E195" s="175">
        <f t="shared" ref="E195:E203" si="10">SUM(B195:C195)-D195</f>
        <v>3531776.4</v>
      </c>
    </row>
    <row r="196" spans="1:8" ht="12.65" customHeight="1" x14ac:dyDescent="0.35">
      <c r="A196" s="173" t="s">
        <v>333</v>
      </c>
      <c r="B196" s="174">
        <v>2067269.5</v>
      </c>
      <c r="C196" s="189">
        <v>0</v>
      </c>
      <c r="D196" s="174">
        <v>0</v>
      </c>
      <c r="E196" s="175">
        <f t="shared" si="10"/>
        <v>2067269.5</v>
      </c>
    </row>
    <row r="197" spans="1:8" ht="12.65" customHeight="1" x14ac:dyDescent="0.35">
      <c r="A197" s="173" t="s">
        <v>334</v>
      </c>
      <c r="B197" s="174">
        <v>134516969.13999999</v>
      </c>
      <c r="C197" s="189">
        <v>0</v>
      </c>
      <c r="D197" s="174">
        <v>0</v>
      </c>
      <c r="E197" s="175">
        <f t="shared" si="10"/>
        <v>134516969.13999999</v>
      </c>
    </row>
    <row r="198" spans="1:8" ht="12.65" customHeight="1" x14ac:dyDescent="0.35">
      <c r="A198" s="173" t="s">
        <v>335</v>
      </c>
      <c r="B198" s="174">
        <v>15839935.337109638</v>
      </c>
      <c r="C198" s="189">
        <v>-26088.809590504854</v>
      </c>
      <c r="D198" s="174">
        <v>0</v>
      </c>
      <c r="E198" s="175">
        <f t="shared" si="10"/>
        <v>15813846.527519133</v>
      </c>
    </row>
    <row r="199" spans="1:8" ht="12.65" customHeight="1" x14ac:dyDescent="0.35">
      <c r="A199" s="173" t="s">
        <v>336</v>
      </c>
      <c r="B199" s="174">
        <v>1111599.742627705</v>
      </c>
      <c r="C199" s="189">
        <v>-15962.533299885714</v>
      </c>
      <c r="D199" s="174">
        <v>305.76061046763391</v>
      </c>
      <c r="E199" s="175">
        <f t="shared" si="10"/>
        <v>1095331.4487173518</v>
      </c>
    </row>
    <row r="200" spans="1:8" ht="12.65" customHeight="1" x14ac:dyDescent="0.35">
      <c r="A200" s="173" t="s">
        <v>337</v>
      </c>
      <c r="B200" s="174">
        <v>77903795.291760072</v>
      </c>
      <c r="C200" s="189">
        <v>2003183.4436018013</v>
      </c>
      <c r="D200" s="174">
        <v>3467156.0669127936</v>
      </c>
      <c r="E200" s="175">
        <f t="shared" si="10"/>
        <v>76439822.668449074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10921114.579650536</v>
      </c>
      <c r="C202" s="189">
        <v>-350657.27109483152</v>
      </c>
      <c r="D202" s="174">
        <v>23134.381578406592</v>
      </c>
      <c r="E202" s="175">
        <f t="shared" si="10"/>
        <v>10547322.926977299</v>
      </c>
    </row>
    <row r="203" spans="1:8" ht="12.65" customHeight="1" x14ac:dyDescent="0.35">
      <c r="A203" s="173" t="s">
        <v>340</v>
      </c>
      <c r="B203" s="174">
        <v>449378.18370570132</v>
      </c>
      <c r="C203" s="189">
        <v>-318702.81674913579</v>
      </c>
      <c r="D203" s="174">
        <v>0</v>
      </c>
      <c r="E203" s="175">
        <f t="shared" si="10"/>
        <v>130675.36695656553</v>
      </c>
    </row>
    <row r="204" spans="1:8" ht="12.65" customHeight="1" x14ac:dyDescent="0.35">
      <c r="A204" s="173" t="s">
        <v>203</v>
      </c>
      <c r="B204" s="175">
        <f>SUM(B195:B203)</f>
        <v>246341838.17485362</v>
      </c>
      <c r="C204" s="191">
        <f>SUM(C195:C203)</f>
        <v>1291772.0128674435</v>
      </c>
      <c r="D204" s="175">
        <f>SUM(D195:D203)</f>
        <v>3490596.2091016681</v>
      </c>
      <c r="E204" s="175">
        <f>SUM(E195:E203)</f>
        <v>244143013.97861943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6"/>
    </row>
    <row r="209" spans="1:8" ht="12.65" customHeight="1" x14ac:dyDescent="0.35">
      <c r="A209" s="173" t="s">
        <v>333</v>
      </c>
      <c r="B209" s="174">
        <v>894196.03</v>
      </c>
      <c r="C209" s="189">
        <v>86929.32</v>
      </c>
      <c r="D209" s="174">
        <v>0</v>
      </c>
      <c r="E209" s="175">
        <f t="shared" ref="E209:E216" si="11">SUM(B209:C209)-D209</f>
        <v>981125.35000000009</v>
      </c>
      <c r="H209" s="256"/>
    </row>
    <row r="210" spans="1:8" ht="12.65" customHeight="1" x14ac:dyDescent="0.35">
      <c r="A210" s="173" t="s">
        <v>334</v>
      </c>
      <c r="B210" s="174">
        <v>57313107.399999999</v>
      </c>
      <c r="C210" s="189">
        <v>4140556.49</v>
      </c>
      <c r="D210" s="174">
        <v>0</v>
      </c>
      <c r="E210" s="175">
        <f t="shared" si="11"/>
        <v>61453663.890000001</v>
      </c>
      <c r="H210" s="256"/>
    </row>
    <row r="211" spans="1:8" ht="12.65" customHeight="1" x14ac:dyDescent="0.35">
      <c r="A211" s="173" t="s">
        <v>335</v>
      </c>
      <c r="B211" s="174">
        <v>3206201.9551177323</v>
      </c>
      <c r="C211" s="189">
        <v>1048675.2689146739</v>
      </c>
      <c r="D211" s="174">
        <v>5796.2751177323662</v>
      </c>
      <c r="E211" s="175">
        <f t="shared" si="11"/>
        <v>4249080.9489146732</v>
      </c>
      <c r="H211" s="256"/>
    </row>
    <row r="212" spans="1:8" ht="12.65" customHeight="1" x14ac:dyDescent="0.35">
      <c r="A212" s="173" t="s">
        <v>336</v>
      </c>
      <c r="B212" s="174">
        <v>794132.96767007338</v>
      </c>
      <c r="C212" s="189">
        <v>36474.319730901669</v>
      </c>
      <c r="D212" s="174">
        <v>11405.953056655531</v>
      </c>
      <c r="E212" s="175">
        <f t="shared" si="11"/>
        <v>819201.33434431953</v>
      </c>
      <c r="H212" s="256"/>
    </row>
    <row r="213" spans="1:8" ht="12.65" customHeight="1" x14ac:dyDescent="0.35">
      <c r="A213" s="173" t="s">
        <v>337</v>
      </c>
      <c r="B213" s="174">
        <v>65788852.353227593</v>
      </c>
      <c r="C213" s="189">
        <v>5895223.7111882232</v>
      </c>
      <c r="D213" s="174">
        <v>7197772.3775042547</v>
      </c>
      <c r="E213" s="175">
        <f t="shared" si="11"/>
        <v>64486303.686911561</v>
      </c>
      <c r="H213" s="256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6"/>
    </row>
    <row r="215" spans="1:8" ht="12.65" customHeight="1" x14ac:dyDescent="0.35">
      <c r="A215" s="173" t="s">
        <v>339</v>
      </c>
      <c r="B215" s="174">
        <v>7923921.2510724366</v>
      </c>
      <c r="C215" s="189">
        <v>546468.28016620188</v>
      </c>
      <c r="D215" s="174">
        <v>310370.71750886453</v>
      </c>
      <c r="E215" s="175">
        <f t="shared" si="11"/>
        <v>8160018.8137297733</v>
      </c>
      <c r="H215" s="256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6"/>
    </row>
    <row r="217" spans="1:8" ht="12.65" customHeight="1" x14ac:dyDescent="0.35">
      <c r="A217" s="173" t="s">
        <v>203</v>
      </c>
      <c r="B217" s="175">
        <f>SUM(B208:B216)</f>
        <v>135920411.95708784</v>
      </c>
      <c r="C217" s="191">
        <f>SUM(C208:C216)</f>
        <v>11754327.390000001</v>
      </c>
      <c r="D217" s="175">
        <f>SUM(D208:D216)</f>
        <v>7525345.3231875068</v>
      </c>
      <c r="E217" s="175">
        <f>SUM(E208:E216)</f>
        <v>140149394.0239003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5" t="s">
        <v>1254</v>
      </c>
      <c r="C220" s="345"/>
      <c r="D220" s="208"/>
      <c r="E220" s="208"/>
    </row>
    <row r="221" spans="1:8" ht="12.65" customHeight="1" x14ac:dyDescent="0.35">
      <c r="A221" s="269" t="s">
        <v>1254</v>
      </c>
      <c r="B221" s="208"/>
      <c r="C221" s="189">
        <v>5836055.46</v>
      </c>
      <c r="D221" s="172">
        <f>C221</f>
        <v>5836055.46</v>
      </c>
      <c r="E221" s="208"/>
    </row>
    <row r="222" spans="1:8" ht="12.65" customHeight="1" x14ac:dyDescent="0.35">
      <c r="A222" s="254" t="s">
        <v>343</v>
      </c>
      <c r="B222" s="254"/>
      <c r="C222" s="254"/>
      <c r="D222" s="254"/>
      <c r="E222" s="254"/>
    </row>
    <row r="223" spans="1:8" ht="12.65" customHeight="1" x14ac:dyDescent="0.35">
      <c r="A223" s="173" t="s">
        <v>344</v>
      </c>
      <c r="B223" s="172" t="s">
        <v>256</v>
      </c>
      <c r="C223" s="189">
        <v>463787789.00999993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140138665.25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49428437.089999996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188930017.61000001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14289546.620000001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856574455.58000004</v>
      </c>
      <c r="E229" s="175"/>
    </row>
    <row r="230" spans="1:5" ht="12.65" customHeight="1" x14ac:dyDescent="0.35">
      <c r="A230" s="254" t="s">
        <v>351</v>
      </c>
      <c r="B230" s="254"/>
      <c r="C230" s="254"/>
      <c r="D230" s="254"/>
      <c r="E230" s="254"/>
    </row>
    <row r="231" spans="1:5" ht="12.65" customHeight="1" x14ac:dyDescent="0.35">
      <c r="A231" s="171" t="s">
        <v>352</v>
      </c>
      <c r="B231" s="172" t="s">
        <v>256</v>
      </c>
      <c r="C231" s="189">
        <v>3177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1901198.59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4639558.3699999992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6540756.959999999</v>
      </c>
      <c r="E236" s="175"/>
    </row>
    <row r="237" spans="1:5" ht="12.65" customHeight="1" x14ac:dyDescent="0.35">
      <c r="A237" s="254" t="s">
        <v>356</v>
      </c>
      <c r="B237" s="254"/>
      <c r="C237" s="254"/>
      <c r="D237" s="254"/>
      <c r="E237" s="254"/>
    </row>
    <row r="238" spans="1:5" ht="12.65" customHeight="1" x14ac:dyDescent="0.35">
      <c r="A238" s="173" t="s">
        <v>357</v>
      </c>
      <c r="B238" s="172" t="s">
        <v>256</v>
      </c>
      <c r="C238" s="189">
        <v>11040376.25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11040376.25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879991644.25000012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4" t="s">
        <v>361</v>
      </c>
      <c r="B249" s="254"/>
      <c r="C249" s="254"/>
      <c r="D249" s="254"/>
      <c r="E249" s="254"/>
    </row>
    <row r="250" spans="1:5" ht="12.65" customHeight="1" x14ac:dyDescent="0.35">
      <c r="A250" s="173" t="s">
        <v>362</v>
      </c>
      <c r="B250" s="172" t="s">
        <v>256</v>
      </c>
      <c r="C250" s="189">
        <v>217638.99158873726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131508248.02325918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105052625.54859954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0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2154048.2359866812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5321736.4297884181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337690.42890557367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34486736.560929053</v>
      </c>
      <c r="E260" s="175"/>
    </row>
    <row r="261" spans="1:5" ht="11.25" customHeight="1" x14ac:dyDescent="0.35">
      <c r="A261" s="254" t="s">
        <v>372</v>
      </c>
      <c r="B261" s="254"/>
      <c r="C261" s="254"/>
      <c r="D261" s="254"/>
      <c r="E261" s="254"/>
    </row>
    <row r="262" spans="1:5" ht="12.65" customHeight="1" x14ac:dyDescent="0.3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4" t="s">
        <v>375</v>
      </c>
      <c r="B266" s="254"/>
      <c r="C266" s="254"/>
      <c r="D266" s="254"/>
      <c r="E266" s="254"/>
    </row>
    <row r="267" spans="1:5" ht="12.65" customHeight="1" x14ac:dyDescent="0.35">
      <c r="A267" s="173" t="s">
        <v>332</v>
      </c>
      <c r="B267" s="172" t="s">
        <v>256</v>
      </c>
      <c r="C267" s="189">
        <v>3531776.4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2067269.5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134516969.13999999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15813846.527519133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1095331.4487173515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76439822.673390165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10547322.926977299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130675.36695656569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244143013.9835605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140149394.03055274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103993619.95300776</v>
      </c>
      <c r="E277" s="175"/>
    </row>
    <row r="278" spans="1:5" ht="12.65" customHeight="1" x14ac:dyDescent="0.35">
      <c r="A278" s="254" t="s">
        <v>382</v>
      </c>
      <c r="B278" s="254"/>
      <c r="C278" s="254"/>
      <c r="D278" s="254"/>
      <c r="E278" s="254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1583526.7500000002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19152249.410490833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20735776.160490833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4" t="s">
        <v>387</v>
      </c>
      <c r="B285" s="254"/>
      <c r="C285" s="254"/>
      <c r="D285" s="254"/>
      <c r="E285" s="254"/>
    </row>
    <row r="286" spans="1:5" ht="12.65" customHeight="1" x14ac:dyDescent="0.35">
      <c r="A286" s="173" t="s">
        <v>388</v>
      </c>
      <c r="B286" s="172" t="s">
        <v>256</v>
      </c>
      <c r="C286" s="189">
        <v>1019588.6033444799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31716.21997689319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1051304.8233213732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160267437.49774903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4" t="s">
        <v>395</v>
      </c>
      <c r="B303" s="254"/>
      <c r="C303" s="254"/>
      <c r="D303" s="254"/>
      <c r="E303" s="254"/>
    </row>
    <row r="304" spans="1:5" ht="12.65" customHeight="1" x14ac:dyDescent="0.35">
      <c r="A304" s="173" t="s">
        <v>396</v>
      </c>
      <c r="B304" s="172" t="s">
        <v>256</v>
      </c>
      <c r="C304" s="189">
        <v>115252.70015696576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2012413.609503485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8404605.4119474664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6391206.4372036615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19297490.469999999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395225.53684163094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36616194.165653206</v>
      </c>
      <c r="E314" s="175"/>
    </row>
    <row r="315" spans="1:5" ht="12.65" customHeight="1" x14ac:dyDescent="0.35">
      <c r="A315" s="254" t="s">
        <v>406</v>
      </c>
      <c r="B315" s="254"/>
      <c r="C315" s="254"/>
      <c r="D315" s="254"/>
      <c r="E315" s="254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19321346.232921045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19321346.232921045</v>
      </c>
      <c r="E319" s="175"/>
    </row>
    <row r="320" spans="1:5" ht="12.65" customHeight="1" x14ac:dyDescent="0.35">
      <c r="A320" s="254" t="s">
        <v>411</v>
      </c>
      <c r="B320" s="254"/>
      <c r="C320" s="254"/>
      <c r="D320" s="254"/>
      <c r="E320" s="254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1965100.5744136597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1965100.5744136597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395225.53684163094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1569875.0375720288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189">
        <v>102760022.04426965</v>
      </c>
      <c r="D332" s="175"/>
      <c r="E332" s="175"/>
    </row>
    <row r="333" spans="1:5" ht="12.65" customHeight="1" x14ac:dyDescent="0.35">
      <c r="A333" s="173"/>
      <c r="B333" s="172"/>
      <c r="C333" s="229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1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1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1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160267437.48041594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160267437.49774903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4" t="s">
        <v>427</v>
      </c>
      <c r="B358" s="254"/>
      <c r="C358" s="254"/>
      <c r="D358" s="254"/>
      <c r="E358" s="254"/>
    </row>
    <row r="359" spans="1:5" ht="12.65" customHeight="1" x14ac:dyDescent="0.35">
      <c r="A359" s="173" t="s">
        <v>428</v>
      </c>
      <c r="B359" s="172" t="s">
        <v>256</v>
      </c>
      <c r="C359" s="189">
        <v>439712270.16000003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647146561.03999996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1086858831.2</v>
      </c>
      <c r="E361" s="175"/>
    </row>
    <row r="362" spans="1:5" ht="12.65" customHeight="1" x14ac:dyDescent="0.35">
      <c r="A362" s="254" t="s">
        <v>431</v>
      </c>
      <c r="B362" s="254"/>
      <c r="C362" s="254"/>
      <c r="D362" s="254"/>
      <c r="E362" s="254"/>
    </row>
    <row r="363" spans="1:5" ht="12.65" customHeight="1" x14ac:dyDescent="0.35">
      <c r="A363" s="173" t="s">
        <v>1254</v>
      </c>
      <c r="B363" s="254"/>
      <c r="C363" s="189">
        <v>5836055.46</v>
      </c>
      <c r="D363" s="175"/>
      <c r="E363" s="254"/>
    </row>
    <row r="364" spans="1:5" ht="12.65" customHeight="1" x14ac:dyDescent="0.35">
      <c r="A364" s="173" t="s">
        <v>432</v>
      </c>
      <c r="B364" s="172" t="s">
        <v>256</v>
      </c>
      <c r="C364" s="189">
        <v>856574455.58000004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6540756.96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11040376.25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879991644.25000012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206867186.94999993</v>
      </c>
      <c r="E368" s="175"/>
    </row>
    <row r="369" spans="1:5" ht="12.65" customHeight="1" x14ac:dyDescent="0.35">
      <c r="A369" s="254" t="s">
        <v>436</v>
      </c>
      <c r="B369" s="254"/>
      <c r="C369" s="254"/>
      <c r="D369" s="254"/>
      <c r="E369" s="254"/>
    </row>
    <row r="370" spans="1:5" ht="12.65" customHeight="1" x14ac:dyDescent="0.35">
      <c r="A370" s="173" t="s">
        <v>437</v>
      </c>
      <c r="B370" s="172" t="s">
        <v>256</v>
      </c>
      <c r="C370" s="189">
        <v>12749120.970000001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12749120.970000001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219616307.91999993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4" t="s">
        <v>441</v>
      </c>
      <c r="B377" s="254"/>
      <c r="C377" s="254"/>
      <c r="D377" s="254"/>
      <c r="E377" s="254"/>
    </row>
    <row r="378" spans="1:5" ht="12.65" customHeight="1" x14ac:dyDescent="0.35">
      <c r="A378" s="173" t="s">
        <v>442</v>
      </c>
      <c r="B378" s="172" t="s">
        <v>256</v>
      </c>
      <c r="C378" s="189">
        <v>78372057.700000003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18089218.510000002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8015271.1399999997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26995968.399999999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1326282.6100000001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46707602.539999999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11754327.390000001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4602498.3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1857674.04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5522544.8100000005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16727.3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7421157.6799999475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210681330.41999999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8934977.4999999404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222832.2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9157809.6999999397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9157809.6999999397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7"/>
    </row>
    <row r="412" spans="1:5" ht="12.65" customHeight="1" x14ac:dyDescent="0.35">
      <c r="A412" s="179" t="str">
        <f>C84&amp;"   "&amp;"H-"&amp;FIXED(C83,0,TRUE)&amp;"     FYE "&amp;C82</f>
        <v>St. Anthony Hospital   H-0     FYE 06/30/2021</v>
      </c>
      <c r="B412" s="179"/>
      <c r="C412" s="179"/>
      <c r="D412" s="179"/>
      <c r="E412" s="257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5111</v>
      </c>
      <c r="C414" s="194">
        <f>E138</f>
        <v>5111</v>
      </c>
      <c r="D414" s="179"/>
    </row>
    <row r="415" spans="1:5" ht="12.65" customHeight="1" x14ac:dyDescent="0.35">
      <c r="A415" s="179" t="s">
        <v>464</v>
      </c>
      <c r="B415" s="179">
        <f>D111</f>
        <v>29775</v>
      </c>
      <c r="C415" s="179">
        <f>E139</f>
        <v>29775</v>
      </c>
      <c r="D415" s="194">
        <f>SUM(C59:H59)+N59</f>
        <v>29775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78372057.700000003</v>
      </c>
      <c r="C427" s="179">
        <f t="shared" ref="C427:C434" si="13">CE61</f>
        <v>78372057.699999988</v>
      </c>
      <c r="D427" s="179"/>
    </row>
    <row r="428" spans="1:7" ht="12.65" customHeight="1" x14ac:dyDescent="0.35">
      <c r="A428" s="179" t="s">
        <v>3</v>
      </c>
      <c r="B428" s="179">
        <f t="shared" si="12"/>
        <v>18089218.510000002</v>
      </c>
      <c r="C428" s="179">
        <f t="shared" si="13"/>
        <v>18089219</v>
      </c>
      <c r="D428" s="179">
        <f>D173</f>
        <v>18089218.510000002</v>
      </c>
    </row>
    <row r="429" spans="1:7" ht="12.65" customHeight="1" x14ac:dyDescent="0.35">
      <c r="A429" s="179" t="s">
        <v>236</v>
      </c>
      <c r="B429" s="179">
        <f t="shared" si="12"/>
        <v>8015271.1399999997</v>
      </c>
      <c r="C429" s="179">
        <f t="shared" si="13"/>
        <v>8015271.1399999997</v>
      </c>
      <c r="D429" s="179"/>
    </row>
    <row r="430" spans="1:7" ht="12.65" customHeight="1" x14ac:dyDescent="0.35">
      <c r="A430" s="179" t="s">
        <v>237</v>
      </c>
      <c r="B430" s="179">
        <f t="shared" si="12"/>
        <v>26995968.399999999</v>
      </c>
      <c r="C430" s="179">
        <f t="shared" si="13"/>
        <v>26995968.399999995</v>
      </c>
      <c r="D430" s="179"/>
    </row>
    <row r="431" spans="1:7" ht="12.65" customHeight="1" x14ac:dyDescent="0.35">
      <c r="A431" s="179" t="s">
        <v>444</v>
      </c>
      <c r="B431" s="179">
        <f t="shared" si="12"/>
        <v>1326282.6100000001</v>
      </c>
      <c r="C431" s="179">
        <f t="shared" si="13"/>
        <v>1326282.6100000001</v>
      </c>
      <c r="D431" s="179"/>
    </row>
    <row r="432" spans="1:7" ht="12.65" customHeight="1" x14ac:dyDescent="0.35">
      <c r="A432" s="179" t="s">
        <v>445</v>
      </c>
      <c r="B432" s="179">
        <f t="shared" si="12"/>
        <v>46707602.539999999</v>
      </c>
      <c r="C432" s="179">
        <f t="shared" si="13"/>
        <v>46707602.539999999</v>
      </c>
      <c r="D432" s="179"/>
    </row>
    <row r="433" spans="1:7" ht="12.65" customHeight="1" x14ac:dyDescent="0.35">
      <c r="A433" s="179" t="s">
        <v>6</v>
      </c>
      <c r="B433" s="179">
        <f t="shared" si="12"/>
        <v>11754327.390000001</v>
      </c>
      <c r="C433" s="179">
        <f t="shared" si="13"/>
        <v>11754328</v>
      </c>
      <c r="D433" s="179">
        <f>C217</f>
        <v>11754327.390000001</v>
      </c>
    </row>
    <row r="434" spans="1:7" ht="12.65" customHeight="1" x14ac:dyDescent="0.35">
      <c r="A434" s="179" t="s">
        <v>474</v>
      </c>
      <c r="B434" s="179">
        <f t="shared" si="12"/>
        <v>4602498.3</v>
      </c>
      <c r="C434" s="179">
        <f t="shared" si="13"/>
        <v>4602498.2999999989</v>
      </c>
      <c r="D434" s="179">
        <f>D177</f>
        <v>4602498.3</v>
      </c>
    </row>
    <row r="435" spans="1:7" ht="12.65" customHeight="1" x14ac:dyDescent="0.35">
      <c r="A435" s="179" t="s">
        <v>447</v>
      </c>
      <c r="B435" s="179">
        <f t="shared" si="12"/>
        <v>1857674.04</v>
      </c>
      <c r="C435" s="179"/>
      <c r="D435" s="179">
        <f>D181</f>
        <v>1857674.04</v>
      </c>
    </row>
    <row r="436" spans="1:7" ht="12.65" customHeight="1" x14ac:dyDescent="0.35">
      <c r="A436" s="179" t="s">
        <v>475</v>
      </c>
      <c r="B436" s="179">
        <f t="shared" si="12"/>
        <v>5522544.8100000005</v>
      </c>
      <c r="C436" s="179"/>
      <c r="D436" s="179">
        <f>D186</f>
        <v>5522544.8100000005</v>
      </c>
    </row>
    <row r="437" spans="1:7" ht="12.65" customHeight="1" x14ac:dyDescent="0.35">
      <c r="A437" s="194" t="s">
        <v>449</v>
      </c>
      <c r="B437" s="194">
        <f t="shared" si="12"/>
        <v>16727.3</v>
      </c>
      <c r="C437" s="194"/>
      <c r="D437" s="194">
        <f>D190</f>
        <v>16727.3</v>
      </c>
    </row>
    <row r="438" spans="1:7" ht="12.65" customHeight="1" x14ac:dyDescent="0.35">
      <c r="A438" s="194" t="s">
        <v>476</v>
      </c>
      <c r="B438" s="194">
        <f>C386+C387+C388</f>
        <v>7396946.1500000004</v>
      </c>
      <c r="C438" s="194">
        <f>CD69</f>
        <v>7396946.1500000004</v>
      </c>
      <c r="D438" s="194">
        <f>D181+D186+D190</f>
        <v>7396946.1500000004</v>
      </c>
    </row>
    <row r="439" spans="1:7" ht="12.65" customHeight="1" x14ac:dyDescent="0.35">
      <c r="A439" s="179" t="s">
        <v>451</v>
      </c>
      <c r="B439" s="194">
        <f>C389</f>
        <v>7421157.6799999475</v>
      </c>
      <c r="C439" s="194">
        <f>SUM(C69:CC69)</f>
        <v>7421157.6799999997</v>
      </c>
      <c r="D439" s="179"/>
    </row>
    <row r="440" spans="1:7" ht="12.65" customHeight="1" x14ac:dyDescent="0.35">
      <c r="A440" s="179" t="s">
        <v>477</v>
      </c>
      <c r="B440" s="194">
        <f>B438+B439</f>
        <v>14818103.829999948</v>
      </c>
      <c r="C440" s="194">
        <f>CE69</f>
        <v>14818103.83</v>
      </c>
      <c r="D440" s="179"/>
    </row>
    <row r="441" spans="1:7" ht="12.65" customHeight="1" x14ac:dyDescent="0.35">
      <c r="A441" s="179" t="s">
        <v>478</v>
      </c>
      <c r="B441" s="179">
        <f>D390</f>
        <v>210681330.41999999</v>
      </c>
      <c r="C441" s="179">
        <f>SUM(C427:C437)+C440</f>
        <v>210681331.52000001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5836055.46</v>
      </c>
      <c r="C444" s="179">
        <f>C363</f>
        <v>5836055.46</v>
      </c>
      <c r="D444" s="179"/>
    </row>
    <row r="445" spans="1:7" ht="12.65" customHeight="1" x14ac:dyDescent="0.35">
      <c r="A445" s="179" t="s">
        <v>343</v>
      </c>
      <c r="B445" s="179">
        <f>D229</f>
        <v>856574455.58000004</v>
      </c>
      <c r="C445" s="179">
        <f>C364</f>
        <v>856574455.58000004</v>
      </c>
      <c r="D445" s="179"/>
    </row>
    <row r="446" spans="1:7" ht="12.65" customHeight="1" x14ac:dyDescent="0.35">
      <c r="A446" s="179" t="s">
        <v>351</v>
      </c>
      <c r="B446" s="179">
        <f>D236</f>
        <v>6540756.959999999</v>
      </c>
      <c r="C446" s="179">
        <f>C365</f>
        <v>6540756.96</v>
      </c>
      <c r="D446" s="179"/>
    </row>
    <row r="447" spans="1:7" ht="12.65" customHeight="1" x14ac:dyDescent="0.35">
      <c r="A447" s="179" t="s">
        <v>356</v>
      </c>
      <c r="B447" s="179">
        <f>D240</f>
        <v>11040376.25</v>
      </c>
      <c r="C447" s="179">
        <f>C366</f>
        <v>11040376.25</v>
      </c>
      <c r="D447" s="179"/>
    </row>
    <row r="448" spans="1:7" ht="12.65" customHeight="1" x14ac:dyDescent="0.35">
      <c r="A448" s="179" t="s">
        <v>358</v>
      </c>
      <c r="B448" s="179">
        <f>D242</f>
        <v>879991644.25000012</v>
      </c>
      <c r="C448" s="179">
        <f>D367</f>
        <v>879991644.25000012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3177</v>
      </c>
    </row>
    <row r="454" spans="1:7" ht="12.65" customHeight="1" x14ac:dyDescent="0.35">
      <c r="A454" s="179" t="s">
        <v>168</v>
      </c>
      <c r="B454" s="179">
        <f>C233</f>
        <v>1901198.59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4639558.3699999992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12749120.970000001</v>
      </c>
      <c r="C458" s="194">
        <f>CE70</f>
        <v>12749120.970000003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439712270.16000003</v>
      </c>
      <c r="C463" s="194">
        <f>CE73</f>
        <v>439712270.15999997</v>
      </c>
      <c r="D463" s="194">
        <f>E141+E147+E153</f>
        <v>439712270.16000003</v>
      </c>
    </row>
    <row r="464" spans="1:7" ht="12.65" customHeight="1" x14ac:dyDescent="0.35">
      <c r="A464" s="179" t="s">
        <v>246</v>
      </c>
      <c r="B464" s="194">
        <f>C360</f>
        <v>647146561.03999996</v>
      </c>
      <c r="C464" s="194">
        <f>CE74</f>
        <v>647146561.04000008</v>
      </c>
      <c r="D464" s="194">
        <f>E142+E148+E154</f>
        <v>647146561.03999996</v>
      </c>
    </row>
    <row r="465" spans="1:7" ht="12.65" customHeight="1" x14ac:dyDescent="0.35">
      <c r="A465" s="179" t="s">
        <v>247</v>
      </c>
      <c r="B465" s="194">
        <f>D361</f>
        <v>1086858831.2</v>
      </c>
      <c r="C465" s="194">
        <f>CE75</f>
        <v>1086858831.2</v>
      </c>
      <c r="D465" s="194">
        <f>D463+D464</f>
        <v>1086858831.2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3531776.4</v>
      </c>
      <c r="C468" s="179">
        <f>E195</f>
        <v>3531776.4</v>
      </c>
      <c r="D468" s="179"/>
    </row>
    <row r="469" spans="1:7" ht="12.65" customHeight="1" x14ac:dyDescent="0.35">
      <c r="A469" s="179" t="s">
        <v>333</v>
      </c>
      <c r="B469" s="179">
        <f t="shared" si="14"/>
        <v>2067269.5</v>
      </c>
      <c r="C469" s="179">
        <f>E196</f>
        <v>2067269.5</v>
      </c>
      <c r="D469" s="179"/>
    </row>
    <row r="470" spans="1:7" ht="12.65" customHeight="1" x14ac:dyDescent="0.35">
      <c r="A470" s="179" t="s">
        <v>334</v>
      </c>
      <c r="B470" s="179">
        <f t="shared" si="14"/>
        <v>134516969.13999999</v>
      </c>
      <c r="C470" s="179">
        <f>E197</f>
        <v>134516969.13999999</v>
      </c>
      <c r="D470" s="179"/>
    </row>
    <row r="471" spans="1:7" ht="12.65" customHeight="1" x14ac:dyDescent="0.35">
      <c r="A471" s="179" t="s">
        <v>494</v>
      </c>
      <c r="B471" s="179">
        <f t="shared" si="14"/>
        <v>15813846.527519133</v>
      </c>
      <c r="C471" s="179">
        <f>E198</f>
        <v>15813846.527519133</v>
      </c>
      <c r="D471" s="179"/>
    </row>
    <row r="472" spans="1:7" ht="12.65" customHeight="1" x14ac:dyDescent="0.35">
      <c r="A472" s="179" t="s">
        <v>377</v>
      </c>
      <c r="B472" s="179">
        <f t="shared" si="14"/>
        <v>1095331.4487173515</v>
      </c>
      <c r="C472" s="179">
        <f>E199</f>
        <v>1095331.4487173518</v>
      </c>
      <c r="D472" s="179"/>
    </row>
    <row r="473" spans="1:7" ht="12.65" customHeight="1" x14ac:dyDescent="0.35">
      <c r="A473" s="179" t="s">
        <v>495</v>
      </c>
      <c r="B473" s="179">
        <f t="shared" si="14"/>
        <v>76439822.673390165</v>
      </c>
      <c r="C473" s="179">
        <f>SUM(E200:E201)</f>
        <v>76439822.668449074</v>
      </c>
      <c r="D473" s="179"/>
    </row>
    <row r="474" spans="1:7" ht="12.65" customHeight="1" x14ac:dyDescent="0.35">
      <c r="A474" s="179" t="s">
        <v>339</v>
      </c>
      <c r="B474" s="179">
        <f t="shared" si="14"/>
        <v>10547322.926977299</v>
      </c>
      <c r="C474" s="179">
        <f>E202</f>
        <v>10547322.926977299</v>
      </c>
      <c r="D474" s="179"/>
    </row>
    <row r="475" spans="1:7" ht="12.65" customHeight="1" x14ac:dyDescent="0.35">
      <c r="A475" s="179" t="s">
        <v>340</v>
      </c>
      <c r="B475" s="179">
        <f t="shared" si="14"/>
        <v>130675.36695656569</v>
      </c>
      <c r="C475" s="179">
        <f>E203</f>
        <v>130675.36695656553</v>
      </c>
      <c r="D475" s="179"/>
    </row>
    <row r="476" spans="1:7" ht="12.65" customHeight="1" x14ac:dyDescent="0.35">
      <c r="A476" s="179" t="s">
        <v>203</v>
      </c>
      <c r="B476" s="179">
        <f>D275</f>
        <v>244143013.9835605</v>
      </c>
      <c r="C476" s="179">
        <f>E204</f>
        <v>244143013.97861943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140149394.03055274</v>
      </c>
      <c r="C478" s="179">
        <f>E217</f>
        <v>140149394.0239003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160267437.49774903</v>
      </c>
    </row>
    <row r="482" spans="1:12" ht="12.65" customHeight="1" x14ac:dyDescent="0.35">
      <c r="A482" s="180" t="s">
        <v>499</v>
      </c>
      <c r="C482" s="180">
        <f>D339</f>
        <v>160267437.48041594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209</v>
      </c>
      <c r="B493" s="258" t="str">
        <f>RIGHT('Prior Year'!C82,4)</f>
        <v>2020</v>
      </c>
      <c r="C493" s="258" t="str">
        <f>RIGHT(C82,4)</f>
        <v>2021</v>
      </c>
      <c r="D493" s="258" t="str">
        <f>RIGHT('Prior Year'!C82,4)</f>
        <v>2020</v>
      </c>
      <c r="E493" s="258" t="str">
        <f>RIGHT(C82,4)</f>
        <v>2021</v>
      </c>
      <c r="F493" s="258" t="str">
        <f>RIGHT('Prior Year'!C82,4)</f>
        <v>2020</v>
      </c>
      <c r="G493" s="258" t="str">
        <f>RIGHT(C82,4)</f>
        <v>2021</v>
      </c>
      <c r="H493" s="258"/>
      <c r="K493" s="258"/>
      <c r="L493" s="258"/>
    </row>
    <row r="494" spans="1:12" ht="12.65" customHeight="1" x14ac:dyDescent="0.3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5" customHeight="1" x14ac:dyDescent="0.35">
      <c r="A496" s="180" t="s">
        <v>512</v>
      </c>
      <c r="B496" s="237">
        <f>'Prior Year'!C71</f>
        <v>5505068.129999999</v>
      </c>
      <c r="C496" s="237">
        <f>C71</f>
        <v>7531528.3800000008</v>
      </c>
      <c r="D496" s="237">
        <f>'Prior Year'!C59</f>
        <v>3290</v>
      </c>
      <c r="E496" s="180">
        <f>C59</f>
        <v>4515</v>
      </c>
      <c r="F496" s="260">
        <f t="shared" ref="F496:G511" si="15">IF(B496=0,"",IF(D496=0,"",B496/D496))</f>
        <v>1673.272987841945</v>
      </c>
      <c r="G496" s="261">
        <f t="shared" si="15"/>
        <v>1668.1125980066447</v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5" customHeight="1" x14ac:dyDescent="0.35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5" customHeight="1" x14ac:dyDescent="0.35">
      <c r="A498" s="180" t="s">
        <v>514</v>
      </c>
      <c r="B498" s="237">
        <f>'Prior Year'!E71</f>
        <v>24202665.439999994</v>
      </c>
      <c r="C498" s="237">
        <f>E71</f>
        <v>22998696.260000002</v>
      </c>
      <c r="D498" s="237">
        <f>'Prior Year'!E59</f>
        <v>23978</v>
      </c>
      <c r="E498" s="180">
        <f>E59</f>
        <v>25260</v>
      </c>
      <c r="F498" s="260">
        <f t="shared" si="15"/>
        <v>1009.3696488447741</v>
      </c>
      <c r="G498" s="260">
        <f t="shared" si="15"/>
        <v>910.47887015043557</v>
      </c>
      <c r="H498" s="262" t="str">
        <f t="shared" si="16"/>
        <v/>
      </c>
      <c r="I498" s="264"/>
      <c r="K498" s="258"/>
      <c r="L498" s="258"/>
    </row>
    <row r="499" spans="1:12" ht="12.65" customHeight="1" x14ac:dyDescent="0.35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5" customHeight="1" x14ac:dyDescent="0.35">
      <c r="A500" s="180" t="s">
        <v>516</v>
      </c>
      <c r="B500" s="237">
        <f>'Prior Year'!G71</f>
        <v>0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5" customHeight="1" x14ac:dyDescent="0.35">
      <c r="A501" s="180" t="s">
        <v>517</v>
      </c>
      <c r="B501" s="237">
        <f>'Prior Year'!H71</f>
        <v>0</v>
      </c>
      <c r="C501" s="237">
        <f>H71</f>
        <v>0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5" customHeight="1" x14ac:dyDescent="0.3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5" customHeight="1" x14ac:dyDescent="0.35">
      <c r="A503" s="180" t="s">
        <v>519</v>
      </c>
      <c r="B503" s="237">
        <f>'Prior Year'!J71</f>
        <v>0</v>
      </c>
      <c r="C503" s="237">
        <f>J71</f>
        <v>0</v>
      </c>
      <c r="D503" s="237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5" customHeight="1" x14ac:dyDescent="0.35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5" customHeight="1" x14ac:dyDescent="0.35">
      <c r="A505" s="180" t="s">
        <v>521</v>
      </c>
      <c r="B505" s="237">
        <f>'Prior Year'!L71</f>
        <v>0</v>
      </c>
      <c r="C505" s="237">
        <f>L71</f>
        <v>0</v>
      </c>
      <c r="D505" s="237">
        <f>'Prior Year'!L59</f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5" customHeight="1" x14ac:dyDescent="0.3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5" customHeight="1" x14ac:dyDescent="0.35">
      <c r="A507" s="180" t="s">
        <v>523</v>
      </c>
      <c r="B507" s="237">
        <f>'Prior Year'!N71</f>
        <v>0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5" customHeight="1" x14ac:dyDescent="0.35">
      <c r="A508" s="180" t="s">
        <v>524</v>
      </c>
      <c r="B508" s="237">
        <f>'Prior Year'!O71</f>
        <v>0</v>
      </c>
      <c r="C508" s="237">
        <f>O71</f>
        <v>140549</v>
      </c>
      <c r="D508" s="237">
        <f>'Prior Year'!O59</f>
        <v>0</v>
      </c>
      <c r="E508" s="180">
        <f>O59</f>
        <v>0</v>
      </c>
      <c r="F508" s="260" t="str">
        <f t="shared" si="15"/>
        <v/>
      </c>
      <c r="G508" s="260" t="str">
        <f t="shared" si="15"/>
        <v/>
      </c>
      <c r="H508" s="262" t="str">
        <f t="shared" si="16"/>
        <v/>
      </c>
      <c r="I508" s="264"/>
      <c r="K508" s="258"/>
      <c r="L508" s="258"/>
    </row>
    <row r="509" spans="1:12" ht="12.65" customHeight="1" x14ac:dyDescent="0.35">
      <c r="A509" s="180" t="s">
        <v>525</v>
      </c>
      <c r="B509" s="237">
        <f>'Prior Year'!P71</f>
        <v>16550375.709999997</v>
      </c>
      <c r="C509" s="237">
        <f>P71</f>
        <v>21533447.639999989</v>
      </c>
      <c r="D509" s="237">
        <f>'Prior Year'!P59</f>
        <v>324182</v>
      </c>
      <c r="E509" s="180">
        <f>P59</f>
        <v>538460</v>
      </c>
      <c r="F509" s="260">
        <f t="shared" si="15"/>
        <v>51.052728744964242</v>
      </c>
      <c r="G509" s="260">
        <f t="shared" si="15"/>
        <v>39.990802733722077</v>
      </c>
      <c r="H509" s="262" t="str">
        <f t="shared" si="16"/>
        <v/>
      </c>
      <c r="I509" s="264"/>
      <c r="K509" s="258"/>
      <c r="L509" s="258"/>
    </row>
    <row r="510" spans="1:12" ht="12.65" customHeight="1" x14ac:dyDescent="0.35">
      <c r="A510" s="180" t="s">
        <v>526</v>
      </c>
      <c r="B510" s="237">
        <f>'Prior Year'!Q71</f>
        <v>2285180.9399999995</v>
      </c>
      <c r="C510" s="237">
        <f>Q71</f>
        <v>3688004.9899999988</v>
      </c>
      <c r="D510" s="237">
        <f>'Prior Year'!Q59</f>
        <v>10287</v>
      </c>
      <c r="E510" s="180">
        <f>Q59</f>
        <v>18202</v>
      </c>
      <c r="F510" s="260">
        <f t="shared" si="15"/>
        <v>222.14260134149893</v>
      </c>
      <c r="G510" s="260">
        <f t="shared" si="15"/>
        <v>202.61537138775952</v>
      </c>
      <c r="H510" s="262" t="str">
        <f t="shared" si="16"/>
        <v/>
      </c>
      <c r="I510" s="264"/>
      <c r="K510" s="258"/>
      <c r="L510" s="258"/>
    </row>
    <row r="511" spans="1:12" ht="12.65" customHeight="1" x14ac:dyDescent="0.35">
      <c r="A511" s="180" t="s">
        <v>527</v>
      </c>
      <c r="B511" s="237">
        <f>'Prior Year'!R71</f>
        <v>0</v>
      </c>
      <c r="C511" s="237">
        <f>R71</f>
        <v>0</v>
      </c>
      <c r="D511" s="237">
        <f>'Prior Year'!R59</f>
        <v>0</v>
      </c>
      <c r="E511" s="180">
        <f>R59</f>
        <v>0</v>
      </c>
      <c r="F511" s="260" t="str">
        <f t="shared" si="15"/>
        <v/>
      </c>
      <c r="G511" s="260" t="str">
        <f t="shared" si="15"/>
        <v/>
      </c>
      <c r="H511" s="262" t="str">
        <f t="shared" si="16"/>
        <v/>
      </c>
      <c r="I511" s="264"/>
      <c r="K511" s="258"/>
      <c r="L511" s="258"/>
    </row>
    <row r="512" spans="1:12" ht="12.65" customHeight="1" x14ac:dyDescent="0.35">
      <c r="A512" s="180" t="s">
        <v>528</v>
      </c>
      <c r="B512" s="237">
        <f>'Prior Year'!S71</f>
        <v>637453.53308670002</v>
      </c>
      <c r="C512" s="237">
        <f>S71</f>
        <v>131801.73755447596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5" customHeight="1" x14ac:dyDescent="0.35">
      <c r="A513" s="180" t="s">
        <v>1245</v>
      </c>
      <c r="B513" s="237">
        <f>'Prior Year'!T71</f>
        <v>562305.43999999994</v>
      </c>
      <c r="C513" s="237">
        <f>T71</f>
        <v>800902.01000000013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5" customHeight="1" x14ac:dyDescent="0.35">
      <c r="A514" s="180" t="s">
        <v>530</v>
      </c>
      <c r="B514" s="237">
        <f>'Prior Year'!U71</f>
        <v>4586997.2700000005</v>
      </c>
      <c r="C514" s="237">
        <f>U71</f>
        <v>5120527.7799999984</v>
      </c>
      <c r="D514" s="237">
        <f>'Prior Year'!U59</f>
        <v>357015</v>
      </c>
      <c r="E514" s="180">
        <f>U59</f>
        <v>415595</v>
      </c>
      <c r="F514" s="260">
        <f t="shared" si="17"/>
        <v>12.848192008739129</v>
      </c>
      <c r="G514" s="260">
        <f t="shared" si="17"/>
        <v>12.32095617127251</v>
      </c>
      <c r="H514" s="262" t="str">
        <f t="shared" si="16"/>
        <v/>
      </c>
      <c r="I514" s="264"/>
      <c r="K514" s="258"/>
      <c r="L514" s="258"/>
    </row>
    <row r="515" spans="1:12" ht="12.65" customHeight="1" x14ac:dyDescent="0.35">
      <c r="A515" s="180" t="s">
        <v>531</v>
      </c>
      <c r="B515" s="237">
        <f>'Prior Year'!V71</f>
        <v>608572.01</v>
      </c>
      <c r="C515" s="237">
        <f>V71</f>
        <v>761080.12</v>
      </c>
      <c r="D515" s="237">
        <f>'Prior Year'!V59</f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5" customHeight="1" x14ac:dyDescent="0.35">
      <c r="A516" s="180" t="s">
        <v>532</v>
      </c>
      <c r="B516" s="237">
        <f>'Prior Year'!W71</f>
        <v>944743.04</v>
      </c>
      <c r="C516" s="237">
        <f>W71</f>
        <v>658784.34000000008</v>
      </c>
      <c r="D516" s="237">
        <f>'Prior Year'!W59</f>
        <v>0</v>
      </c>
      <c r="E516" s="180">
        <f>W59</f>
        <v>8118</v>
      </c>
      <c r="F516" s="260" t="str">
        <f t="shared" si="17"/>
        <v/>
      </c>
      <c r="G516" s="260">
        <f t="shared" si="17"/>
        <v>81.151064301552111</v>
      </c>
      <c r="H516" s="262" t="str">
        <f t="shared" si="16"/>
        <v/>
      </c>
      <c r="I516" s="264"/>
      <c r="K516" s="258"/>
      <c r="L516" s="258"/>
    </row>
    <row r="517" spans="1:12" ht="12.65" customHeight="1" x14ac:dyDescent="0.35">
      <c r="A517" s="180" t="s">
        <v>533</v>
      </c>
      <c r="B517" s="237">
        <f>'Prior Year'!X71</f>
        <v>1796667.21</v>
      </c>
      <c r="C517" s="237">
        <f>X71</f>
        <v>1424826.0699999998</v>
      </c>
      <c r="D517" s="237">
        <f>'Prior Year'!X59</f>
        <v>16136</v>
      </c>
      <c r="E517" s="180">
        <f>X59</f>
        <v>17231</v>
      </c>
      <c r="F517" s="260">
        <f t="shared" si="17"/>
        <v>111.34526586514626</v>
      </c>
      <c r="G517" s="260">
        <f t="shared" si="17"/>
        <v>82.689691254134985</v>
      </c>
      <c r="H517" s="262">
        <f t="shared" si="16"/>
        <v>-0.25735781749101883</v>
      </c>
      <c r="I517" s="264" t="s">
        <v>1392</v>
      </c>
      <c r="K517" s="258"/>
      <c r="L517" s="258"/>
    </row>
    <row r="518" spans="1:12" ht="12.65" customHeight="1" x14ac:dyDescent="0.35">
      <c r="A518" s="180" t="s">
        <v>534</v>
      </c>
      <c r="B518" s="237">
        <f>'Prior Year'!Y71</f>
        <v>4616422.2899999991</v>
      </c>
      <c r="C518" s="237">
        <f>Y71</f>
        <v>3859050.95</v>
      </c>
      <c r="D518" s="237">
        <f>'Prior Year'!Y59</f>
        <v>94935</v>
      </c>
      <c r="E518" s="180">
        <f>Y59</f>
        <v>101534</v>
      </c>
      <c r="F518" s="260">
        <f t="shared" si="17"/>
        <v>48.627190077421382</v>
      </c>
      <c r="G518" s="260">
        <f t="shared" si="17"/>
        <v>38.007474836015525</v>
      </c>
      <c r="H518" s="262" t="str">
        <f t="shared" si="16"/>
        <v/>
      </c>
      <c r="I518" s="264"/>
      <c r="K518" s="258"/>
      <c r="L518" s="258"/>
    </row>
    <row r="519" spans="1:12" ht="12.65" customHeight="1" x14ac:dyDescent="0.35">
      <c r="A519" s="180" t="s">
        <v>535</v>
      </c>
      <c r="B519" s="237">
        <f>'Prior Year'!Z71</f>
        <v>0</v>
      </c>
      <c r="C519" s="237">
        <f>Z71</f>
        <v>0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5" customHeight="1" x14ac:dyDescent="0.35">
      <c r="A520" s="180" t="s">
        <v>536</v>
      </c>
      <c r="B520" s="237">
        <f>'Prior Year'!AA71</f>
        <v>521933.25999999995</v>
      </c>
      <c r="C520" s="237">
        <f>AA71</f>
        <v>724401.49000000011</v>
      </c>
      <c r="D520" s="237">
        <f>'Prior Year'!AA59</f>
        <v>550</v>
      </c>
      <c r="E520" s="180">
        <f>AA59</f>
        <v>1567</v>
      </c>
      <c r="F520" s="260">
        <f t="shared" si="17"/>
        <v>948.96956363636355</v>
      </c>
      <c r="G520" s="260">
        <f t="shared" si="17"/>
        <v>462.28557115507346</v>
      </c>
      <c r="H520" s="262">
        <f t="shared" si="16"/>
        <v>-0.51285521804973611</v>
      </c>
      <c r="I520" s="264" t="s">
        <v>1391</v>
      </c>
      <c r="K520" s="258"/>
      <c r="L520" s="258"/>
    </row>
    <row r="521" spans="1:12" ht="12.65" customHeight="1" x14ac:dyDescent="0.35">
      <c r="A521" s="180" t="s">
        <v>537</v>
      </c>
      <c r="B521" s="237">
        <f>'Prior Year'!AB71</f>
        <v>9411262.5399999991</v>
      </c>
      <c r="C521" s="237">
        <f>AB71</f>
        <v>9614715.0699999984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5" customHeight="1" x14ac:dyDescent="0.35">
      <c r="A522" s="180" t="s">
        <v>538</v>
      </c>
      <c r="B522" s="237">
        <f>'Prior Year'!AC71</f>
        <v>1713024.7000000002</v>
      </c>
      <c r="C522" s="237">
        <f>AC71</f>
        <v>1717645.4099999995</v>
      </c>
      <c r="D522" s="237">
        <f>'Prior Year'!AC59</f>
        <v>42524</v>
      </c>
      <c r="E522" s="180">
        <f>AC59</f>
        <v>20406</v>
      </c>
      <c r="F522" s="260">
        <f t="shared" si="17"/>
        <v>40.283715078543885</v>
      </c>
      <c r="G522" s="260">
        <f t="shared" si="17"/>
        <v>84.173547486033499</v>
      </c>
      <c r="H522" s="262">
        <f t="shared" si="16"/>
        <v>1.0895179931124686</v>
      </c>
      <c r="I522" s="264" t="s">
        <v>1393</v>
      </c>
      <c r="K522" s="258"/>
      <c r="L522" s="258"/>
    </row>
    <row r="523" spans="1:12" ht="12.65" customHeight="1" x14ac:dyDescent="0.35">
      <c r="A523" s="180" t="s">
        <v>539</v>
      </c>
      <c r="B523" s="237">
        <f>'Prior Year'!AD71</f>
        <v>452753.45999999996</v>
      </c>
      <c r="C523" s="237">
        <f>AD71</f>
        <v>626580.88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5" customHeight="1" x14ac:dyDescent="0.35">
      <c r="A524" s="180" t="s">
        <v>540</v>
      </c>
      <c r="B524" s="237">
        <f>'Prior Year'!AE71</f>
        <v>2353731.4699999997</v>
      </c>
      <c r="C524" s="237">
        <f>AE71</f>
        <v>2550791.9800000004</v>
      </c>
      <c r="D524" s="237">
        <f>'Prior Year'!AE59</f>
        <v>44189</v>
      </c>
      <c r="E524" s="180">
        <f>AE59</f>
        <v>56248</v>
      </c>
      <c r="F524" s="260">
        <f t="shared" si="17"/>
        <v>53.265099232840747</v>
      </c>
      <c r="G524" s="260">
        <f t="shared" si="17"/>
        <v>45.349025387569341</v>
      </c>
      <c r="H524" s="262" t="str">
        <f t="shared" si="16"/>
        <v/>
      </c>
      <c r="I524" s="264"/>
      <c r="K524" s="258"/>
      <c r="L524" s="258"/>
    </row>
    <row r="525" spans="1:12" ht="12.65" customHeight="1" x14ac:dyDescent="0.35">
      <c r="A525" s="180" t="s">
        <v>541</v>
      </c>
      <c r="B525" s="237">
        <f>'Prior Year'!AF71</f>
        <v>0</v>
      </c>
      <c r="C525" s="237">
        <f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5" customHeight="1" x14ac:dyDescent="0.35">
      <c r="A526" s="180" t="s">
        <v>542</v>
      </c>
      <c r="B526" s="237">
        <f>'Prior Year'!AG71</f>
        <v>10224681.717867114</v>
      </c>
      <c r="C526" s="237">
        <f>AG71</f>
        <v>8245053.6236000005</v>
      </c>
      <c r="D526" s="237">
        <f>'Prior Year'!AG59</f>
        <v>32509</v>
      </c>
      <c r="E526" s="180">
        <f>AG59</f>
        <v>30042</v>
      </c>
      <c r="F526" s="260">
        <f t="shared" si="17"/>
        <v>314.51849388991093</v>
      </c>
      <c r="G526" s="260">
        <f t="shared" si="17"/>
        <v>274.45088954130887</v>
      </c>
      <c r="H526" s="262" t="str">
        <f t="shared" si="16"/>
        <v/>
      </c>
      <c r="I526" s="264"/>
      <c r="K526" s="258"/>
      <c r="L526" s="258"/>
    </row>
    <row r="527" spans="1:12" ht="12.65" customHeight="1" x14ac:dyDescent="0.35">
      <c r="A527" s="180" t="s">
        <v>543</v>
      </c>
      <c r="B527" s="237">
        <f>'Prior Year'!AH71</f>
        <v>0</v>
      </c>
      <c r="C527" s="237">
        <f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5" customHeight="1" x14ac:dyDescent="0.35">
      <c r="A528" s="180" t="s">
        <v>544</v>
      </c>
      <c r="B528" s="237">
        <f>'Prior Year'!AI71</f>
        <v>0</v>
      </c>
      <c r="C528" s="237">
        <f>AI71</f>
        <v>0</v>
      </c>
      <c r="D528" s="237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5" customHeight="1" x14ac:dyDescent="0.35">
      <c r="A529" s="180" t="s">
        <v>545</v>
      </c>
      <c r="B529" s="237">
        <f>'Prior Year'!AJ71</f>
        <v>45968610.589999996</v>
      </c>
      <c r="C529" s="237">
        <f>AJ71</f>
        <v>42152503.289999984</v>
      </c>
      <c r="D529" s="237">
        <f>'Prior Year'!AJ59</f>
        <v>191341</v>
      </c>
      <c r="E529" s="180">
        <f>AJ59</f>
        <v>175480.14</v>
      </c>
      <c r="F529" s="260">
        <f t="shared" si="18"/>
        <v>240.2444357978687</v>
      </c>
      <c r="G529" s="260">
        <f t="shared" si="18"/>
        <v>240.21238694019723</v>
      </c>
      <c r="H529" s="262" t="str">
        <f t="shared" si="16"/>
        <v/>
      </c>
      <c r="I529" s="264"/>
      <c r="K529" s="258"/>
      <c r="L529" s="258"/>
    </row>
    <row r="530" spans="1:12" ht="12.65" customHeight="1" x14ac:dyDescent="0.35">
      <c r="A530" s="180" t="s">
        <v>546</v>
      </c>
      <c r="B530" s="237">
        <f>'Prior Year'!AK71</f>
        <v>471147.94999999995</v>
      </c>
      <c r="C530" s="237">
        <f>AK71</f>
        <v>415908.48</v>
      </c>
      <c r="D530" s="237">
        <f>'Prior Year'!AK59</f>
        <v>10047</v>
      </c>
      <c r="E530" s="180">
        <f>AK59</f>
        <v>13559</v>
      </c>
      <c r="F530" s="260">
        <f t="shared" si="18"/>
        <v>46.894391360605148</v>
      </c>
      <c r="G530" s="260">
        <f t="shared" si="18"/>
        <v>30.673978906999039</v>
      </c>
      <c r="H530" s="262">
        <f t="shared" si="16"/>
        <v>-0.34589237610262469</v>
      </c>
      <c r="I530" s="264" t="s">
        <v>1394</v>
      </c>
      <c r="K530" s="258"/>
      <c r="L530" s="258"/>
    </row>
    <row r="531" spans="1:12" ht="12.65" customHeight="1" x14ac:dyDescent="0.35">
      <c r="A531" s="180" t="s">
        <v>547</v>
      </c>
      <c r="B531" s="237">
        <f>'Prior Year'!AL71</f>
        <v>107676.82</v>
      </c>
      <c r="C531" s="237">
        <f>AL71</f>
        <v>142274.97</v>
      </c>
      <c r="D531" s="237">
        <f>'Prior Year'!AL59</f>
        <v>1828</v>
      </c>
      <c r="E531" s="180">
        <f>AL59</f>
        <v>1976</v>
      </c>
      <c r="F531" s="260">
        <f t="shared" si="18"/>
        <v>58.904168490153175</v>
      </c>
      <c r="G531" s="260">
        <f t="shared" si="18"/>
        <v>72.001503036437242</v>
      </c>
      <c r="H531" s="262" t="str">
        <f t="shared" si="16"/>
        <v/>
      </c>
      <c r="I531" s="264"/>
      <c r="K531" s="258"/>
      <c r="L531" s="258"/>
    </row>
    <row r="532" spans="1:12" ht="12.65" customHeight="1" x14ac:dyDescent="0.35">
      <c r="A532" s="180" t="s">
        <v>548</v>
      </c>
      <c r="B532" s="237">
        <f>'Prior Year'!AM71</f>
        <v>0</v>
      </c>
      <c r="C532" s="237">
        <f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5" customHeight="1" x14ac:dyDescent="0.35">
      <c r="A533" s="180" t="s">
        <v>1246</v>
      </c>
      <c r="B533" s="237">
        <f>'Prior Year'!AN71</f>
        <v>164571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5" customHeight="1" x14ac:dyDescent="0.35">
      <c r="A534" s="180" t="s">
        <v>549</v>
      </c>
      <c r="B534" s="237">
        <f>'Prior Year'!AO71</f>
        <v>0</v>
      </c>
      <c r="C534" s="237">
        <f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5" customHeight="1" x14ac:dyDescent="0.35">
      <c r="A535" s="180" t="s">
        <v>550</v>
      </c>
      <c r="B535" s="237">
        <f>'Prior Year'!AP71</f>
        <v>0</v>
      </c>
      <c r="C535" s="237">
        <f>AP71</f>
        <v>0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5" customHeight="1" x14ac:dyDescent="0.3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5" customHeight="1" x14ac:dyDescent="0.35">
      <c r="A537" s="180" t="s">
        <v>552</v>
      </c>
      <c r="B537" s="237">
        <f>'Prior Year'!AR71</f>
        <v>41020.116420000006</v>
      </c>
      <c r="C537" s="237">
        <f>AR71</f>
        <v>174170.75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5" customHeight="1" x14ac:dyDescent="0.35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5" customHeight="1" x14ac:dyDescent="0.35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5" customHeight="1" x14ac:dyDescent="0.35">
      <c r="A540" s="180" t="s">
        <v>555</v>
      </c>
      <c r="B540" s="237">
        <f>'Prior Year'!AU71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5" customHeight="1" x14ac:dyDescent="0.35">
      <c r="A541" s="180" t="s">
        <v>556</v>
      </c>
      <c r="B541" s="237">
        <f>'Prior Year'!AV71</f>
        <v>1221430.96</v>
      </c>
      <c r="C541" s="237">
        <f>AV71</f>
        <v>1940113.9800000007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5" customHeight="1" x14ac:dyDescent="0.35">
      <c r="A542" s="180" t="s">
        <v>1247</v>
      </c>
      <c r="B542" s="237">
        <f>'Prior Year'!AW71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5" customHeight="1" x14ac:dyDescent="0.35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5" customHeight="1" x14ac:dyDescent="0.35">
      <c r="A544" s="180" t="s">
        <v>558</v>
      </c>
      <c r="B544" s="237">
        <f>'Prior Year'!AY71</f>
        <v>2855928.21</v>
      </c>
      <c r="C544" s="237">
        <f>AY71</f>
        <v>2445181.2500000005</v>
      </c>
      <c r="D544" s="237">
        <f>'Prior Year'!AY59</f>
        <v>116234</v>
      </c>
      <c r="E544" s="180">
        <f>AY59</f>
        <v>124206</v>
      </c>
      <c r="F544" s="260">
        <f t="shared" ref="F544:G550" si="19">IF(B544=0,"",IF(D544=0,"",B544/D544))</f>
        <v>24.570506134177606</v>
      </c>
      <c r="G544" s="260">
        <f t="shared" si="19"/>
        <v>19.6864986393572</v>
      </c>
      <c r="H544" s="262" t="str">
        <f t="shared" si="16"/>
        <v/>
      </c>
      <c r="I544" s="264"/>
      <c r="K544" s="258"/>
      <c r="L544" s="258"/>
    </row>
    <row r="545" spans="1:13" ht="12.65" customHeight="1" x14ac:dyDescent="0.35">
      <c r="A545" s="180" t="s">
        <v>559</v>
      </c>
      <c r="B545" s="237">
        <f>'Prior Year'!AZ71</f>
        <v>70682</v>
      </c>
      <c r="C545" s="237">
        <f>AZ71</f>
        <v>0</v>
      </c>
      <c r="D545" s="237">
        <f>'Prior Year'!AZ59</f>
        <v>134902</v>
      </c>
      <c r="E545" s="180">
        <f>AZ59</f>
        <v>120474</v>
      </c>
      <c r="F545" s="260">
        <f t="shared" si="19"/>
        <v>0.52395071978176755</v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5" customHeight="1" x14ac:dyDescent="0.35">
      <c r="A546" s="180" t="s">
        <v>560</v>
      </c>
      <c r="B546" s="237">
        <f>'Prior Year'!BA71</f>
        <v>111674.45000000001</v>
      </c>
      <c r="C546" s="237">
        <f>BA71</f>
        <v>84000.639999999985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5" customHeight="1" x14ac:dyDescent="0.35">
      <c r="A547" s="180" t="s">
        <v>561</v>
      </c>
      <c r="B547" s="237">
        <f>'Prior Year'!BB71</f>
        <v>0</v>
      </c>
      <c r="C547" s="237">
        <f>BB71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5" customHeight="1" x14ac:dyDescent="0.35">
      <c r="A548" s="180" t="s">
        <v>562</v>
      </c>
      <c r="B548" s="237">
        <f>'Prior Year'!BC71</f>
        <v>24382.34</v>
      </c>
      <c r="C548" s="237">
        <f>BC71</f>
        <v>134172.96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5" customHeight="1" x14ac:dyDescent="0.35">
      <c r="A549" s="180" t="s">
        <v>563</v>
      </c>
      <c r="B549" s="237">
        <f>'Prior Year'!BD71</f>
        <v>712315.03</v>
      </c>
      <c r="C549" s="237">
        <f>BD71</f>
        <v>234992.52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5" customHeight="1" x14ac:dyDescent="0.35">
      <c r="A550" s="180" t="s">
        <v>564</v>
      </c>
      <c r="B550" s="237">
        <f>'Prior Year'!BE71</f>
        <v>4451323.8517000005</v>
      </c>
      <c r="C550" s="237">
        <f>BE71</f>
        <v>5917878.7400000002</v>
      </c>
      <c r="D550" s="237">
        <f>'Prior Year'!BE59</f>
        <v>170535.03999999998</v>
      </c>
      <c r="E550" s="180">
        <f>BE59</f>
        <v>285856.33999999997</v>
      </c>
      <c r="F550" s="260">
        <f t="shared" si="19"/>
        <v>26.102106943534896</v>
      </c>
      <c r="G550" s="260">
        <f t="shared" si="19"/>
        <v>20.70228262210312</v>
      </c>
      <c r="H550" s="262" t="str">
        <f t="shared" si="16"/>
        <v/>
      </c>
      <c r="I550" s="264"/>
      <c r="K550" s="258"/>
      <c r="L550" s="258"/>
    </row>
    <row r="551" spans="1:13" ht="12.65" customHeight="1" x14ac:dyDescent="0.35">
      <c r="A551" s="180" t="s">
        <v>565</v>
      </c>
      <c r="B551" s="237">
        <f>'Prior Year'!BF71</f>
        <v>1734098.72</v>
      </c>
      <c r="C551" s="237">
        <f>BF71</f>
        <v>1897088.98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5" customHeight="1" x14ac:dyDescent="0.35">
      <c r="A552" s="180" t="s">
        <v>566</v>
      </c>
      <c r="B552" s="237">
        <f>'Prior Year'!BG71</f>
        <v>7301</v>
      </c>
      <c r="C552" s="237">
        <f>BG71</f>
        <v>0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5" customHeight="1" x14ac:dyDescent="0.35">
      <c r="A553" s="180" t="s">
        <v>567</v>
      </c>
      <c r="B553" s="237">
        <f>'Prior Year'!BH71</f>
        <v>0</v>
      </c>
      <c r="C553" s="237">
        <f>BH71</f>
        <v>0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5" customHeight="1" x14ac:dyDescent="0.35">
      <c r="A554" s="180" t="s">
        <v>568</v>
      </c>
      <c r="B554" s="237">
        <f>'Prior Year'!BI71</f>
        <v>-1278.8899999999849</v>
      </c>
      <c r="C554" s="237">
        <f>BI71</f>
        <v>-9562.1900000000023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5" customHeight="1" x14ac:dyDescent="0.35">
      <c r="A555" s="180" t="s">
        <v>569</v>
      </c>
      <c r="B555" s="237">
        <f>'Prior Year'!BJ71</f>
        <v>0</v>
      </c>
      <c r="C555" s="237">
        <f>BJ71</f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5" customHeight="1" x14ac:dyDescent="0.35">
      <c r="A556" s="180" t="s">
        <v>570</v>
      </c>
      <c r="B556" s="237">
        <f>'Prior Year'!BK71</f>
        <v>2074569.3557599147</v>
      </c>
      <c r="C556" s="237">
        <f>BK71</f>
        <v>4966434.3342865603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5" customHeight="1" x14ac:dyDescent="0.35">
      <c r="A557" s="180" t="s">
        <v>571</v>
      </c>
      <c r="B557" s="237">
        <f>'Prior Year'!BL71</f>
        <v>6247637.2804328818</v>
      </c>
      <c r="C557" s="237">
        <f>BL71</f>
        <v>3893729.5757600004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5" customHeight="1" x14ac:dyDescent="0.35">
      <c r="A558" s="180" t="s">
        <v>572</v>
      </c>
      <c r="B558" s="237">
        <f>'Prior Year'!BM71</f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5" customHeight="1" x14ac:dyDescent="0.35">
      <c r="A559" s="180" t="s">
        <v>573</v>
      </c>
      <c r="B559" s="237">
        <f>'Prior Year'!BN71</f>
        <v>6109259.8863056693</v>
      </c>
      <c r="C559" s="237">
        <f>BN71</f>
        <v>3596118.0428137998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5" customHeight="1" x14ac:dyDescent="0.35">
      <c r="A560" s="180" t="s">
        <v>574</v>
      </c>
      <c r="B560" s="237">
        <f>'Prior Year'!BO71</f>
        <v>1956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5" customHeight="1" x14ac:dyDescent="0.35">
      <c r="A561" s="180" t="s">
        <v>575</v>
      </c>
      <c r="B561" s="237">
        <f>'Prior Year'!BP71</f>
        <v>0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5" customHeight="1" x14ac:dyDescent="0.3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5" customHeight="1" x14ac:dyDescent="0.35">
      <c r="A563" s="180" t="s">
        <v>577</v>
      </c>
      <c r="B563" s="237">
        <f>'Prior Year'!BR71</f>
        <v>18726</v>
      </c>
      <c r="C563" s="237">
        <f>BR71</f>
        <v>14951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5" customHeight="1" x14ac:dyDescent="0.35">
      <c r="A564" s="180" t="s">
        <v>1248</v>
      </c>
      <c r="B564" s="237">
        <f>'Prior Year'!BS71</f>
        <v>16460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5" customHeight="1" x14ac:dyDescent="0.35">
      <c r="A565" s="180" t="s">
        <v>578</v>
      </c>
      <c r="B565" s="237">
        <f>'Prior Year'!BT71</f>
        <v>4368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5" customHeight="1" x14ac:dyDescent="0.3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5" customHeight="1" x14ac:dyDescent="0.35">
      <c r="A567" s="180" t="s">
        <v>580</v>
      </c>
      <c r="B567" s="237">
        <f>'Prior Year'!BV71</f>
        <v>754694.56557392946</v>
      </c>
      <c r="C567" s="237">
        <f>BV71</f>
        <v>1899678.7888979402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5" customHeight="1" x14ac:dyDescent="0.35">
      <c r="A568" s="180" t="s">
        <v>581</v>
      </c>
      <c r="B568" s="237">
        <f>'Prior Year'!BW71</f>
        <v>76669.855123407004</v>
      </c>
      <c r="C568" s="237">
        <f>BW71</f>
        <v>21747.474446723998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5" customHeight="1" x14ac:dyDescent="0.35">
      <c r="A569" s="180" t="s">
        <v>582</v>
      </c>
      <c r="B569" s="237">
        <f>'Prior Year'!BX71</f>
        <v>83503.258065817005</v>
      </c>
      <c r="C569" s="237">
        <f>BX71</f>
        <v>1603552.0323632641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5" customHeight="1" x14ac:dyDescent="0.35">
      <c r="A570" s="180" t="s">
        <v>583</v>
      </c>
      <c r="B570" s="237">
        <f>'Prior Year'!BY71</f>
        <v>2929029.2067400003</v>
      </c>
      <c r="C570" s="237">
        <f>BY71</f>
        <v>1918748.27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5" customHeight="1" x14ac:dyDescent="0.35">
      <c r="A571" s="180" t="s">
        <v>584</v>
      </c>
      <c r="B571" s="237">
        <f>'Prior Year'!BZ71</f>
        <v>4564.5300000000007</v>
      </c>
      <c r="C571" s="237">
        <f>BZ71</f>
        <v>103505.15000000001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5" customHeight="1" x14ac:dyDescent="0.35">
      <c r="A572" s="180" t="s">
        <v>585</v>
      </c>
      <c r="B572" s="237">
        <f>'Prior Year'!CA71</f>
        <v>342481.66000000003</v>
      </c>
      <c r="C572" s="237">
        <f>CA71</f>
        <v>273906.76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5" customHeight="1" x14ac:dyDescent="0.35">
      <c r="A573" s="180" t="s">
        <v>586</v>
      </c>
      <c r="B573" s="237">
        <f>'Prior Year'!CB71</f>
        <v>0</v>
      </c>
      <c r="C573" s="237">
        <f>CB71</f>
        <v>34820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5" customHeight="1" x14ac:dyDescent="0.35">
      <c r="A574" s="180" t="s">
        <v>587</v>
      </c>
      <c r="B574" s="237">
        <f>'Prior Year'!CC71</f>
        <v>19856942.172677424</v>
      </c>
      <c r="C574" s="237">
        <f>CC71</f>
        <v>25471523.120277233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5" customHeight="1" x14ac:dyDescent="0.35">
      <c r="A575" s="180" t="s">
        <v>588</v>
      </c>
      <c r="B575" s="237">
        <f>'Prior Year'!CD71</f>
        <v>-2937482.3200000003</v>
      </c>
      <c r="C575" s="237">
        <f>CD71</f>
        <v>6476383.9000000004</v>
      </c>
      <c r="D575" s="181" t="s">
        <v>529</v>
      </c>
      <c r="E575" s="181" t="s">
        <v>529</v>
      </c>
      <c r="F575" s="260"/>
      <c r="G575" s="260"/>
      <c r="H575" s="262"/>
    </row>
    <row r="576" spans="1:13" ht="12.65" customHeight="1" x14ac:dyDescent="0.35">
      <c r="M576" s="262"/>
    </row>
    <row r="577" spans="13:13" ht="12.65" customHeight="1" x14ac:dyDescent="0.35">
      <c r="M577" s="262"/>
    </row>
    <row r="578" spans="13:13" ht="12.65" customHeight="1" x14ac:dyDescent="0.35">
      <c r="M578" s="262"/>
    </row>
    <row r="612" spans="1:14" ht="12.65" customHeight="1" x14ac:dyDescent="0.35">
      <c r="A612" s="196"/>
      <c r="C612" s="181" t="s">
        <v>589</v>
      </c>
      <c r="D612" s="180">
        <f>CE76-(BE76+CD76)</f>
        <v>266828.83999999997</v>
      </c>
      <c r="E612" s="180">
        <f>SUM(C624:D647)+SUM(C668:D713)</f>
        <v>165602479.87697914</v>
      </c>
      <c r="F612" s="180">
        <f>CE64-(AX64+BD64+BE64+BG64+BJ64+BN64+BP64+BQ64+CB64+CC64+CD64)</f>
        <v>26932530.209999993</v>
      </c>
      <c r="G612" s="180">
        <f>CE77-(AX77+AY77+BD77+BE77+BG77+BJ77+BN77+BP77+BQ77+CB77+CC77+CD77)</f>
        <v>124206</v>
      </c>
      <c r="H612" s="197">
        <f>CE60-(AX60+AY60+AZ60+BD60+BE60+BG60+BJ60+BN60+BO60+BP60+BQ60+BR60+CB60+CC60+CD60)</f>
        <v>734.59700961538454</v>
      </c>
      <c r="I612" s="180">
        <f>CE78-(AX78+AY78+AZ78+BD78+BE78+BF78+BG78+BJ78+BN78+BO78+BP78+BQ78+BR78+CB78+CC78+CD78)</f>
        <v>52908.959999999985</v>
      </c>
      <c r="J612" s="180">
        <f>CE79-(AX79+AY79+AZ79+BA79+BD79+BE79+BF79+BG79+BJ79+BN79+BO79+BP79+BQ79+BR79+CB79+CC79+CD79)</f>
        <v>805898.70999999985</v>
      </c>
      <c r="K612" s="180">
        <f>CE75-(AW75+AX75+AY75+AZ75+BA75+BB75+BC75+BD75+BE75+BF75+BG75+BH75+BI75+BJ75+BK75+BL75+BM75+BN75+BO75+BP75+BQ75+BR75+BS75+BT75+BU75+BV75+BW75+BX75+CB75+CC75+CD75)</f>
        <v>1086858831.2</v>
      </c>
      <c r="L612" s="197">
        <f>CE80-(AW80+AX80+AY80+AZ80+BA80+BB80+BC80+BD80+BE80+BF80+BG80+BH80+BI80+BJ80+BK80+BL80+BM80+BN80+BO80+BP80+BQ80+BR80+BS80+BT80+BU80+BV80+BW80+BX80+BY80+BZ80+CA80+CB80+CC80+CD80)</f>
        <v>243.0532259615384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5917878.7400000002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0">
        <f>CD69-CD70</f>
        <v>6476383.9000000004</v>
      </c>
      <c r="D615" s="263">
        <f>SUM(C614:C615)</f>
        <v>12394262.640000001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3596118.0428137998</v>
      </c>
      <c r="D619" s="180">
        <f>(D615/D612)*BN76</f>
        <v>3227269.5099297366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25471523.120277233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34820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32329730.673020769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234992.52</v>
      </c>
      <c r="D624" s="180">
        <f>(D615/D612)*BD76</f>
        <v>0</v>
      </c>
      <c r="E624" s="180">
        <f>(E623/E612)*SUM(C624:D624)</f>
        <v>45876.395615682806</v>
      </c>
      <c r="F624" s="180">
        <f>SUM(C624:E624)</f>
        <v>280868.91561568278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2445181.2500000005</v>
      </c>
      <c r="D625" s="180">
        <f>(D615/D612)*AY76</f>
        <v>340155.0796110346</v>
      </c>
      <c r="E625" s="180">
        <f>(E623/E612)*SUM(C625:D625)</f>
        <v>543767.058542841</v>
      </c>
      <c r="F625" s="180">
        <f>(F624/F612)*AY64</f>
        <v>7637.7062364799094</v>
      </c>
      <c r="G625" s="180">
        <f>SUM(C625:F625)</f>
        <v>3336741.094390356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14951</v>
      </c>
      <c r="D626" s="180">
        <f>(D615/D612)*BR76</f>
        <v>40551.056192876305</v>
      </c>
      <c r="E626" s="180">
        <f>(E623/E612)*SUM(C626:D626)</f>
        <v>10835.384408781401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66337.440601657712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1897088.98</v>
      </c>
      <c r="D629" s="180">
        <f>(D615/D612)*BF76</f>
        <v>33908.672417869078</v>
      </c>
      <c r="E629" s="180">
        <f>(E623/E612)*SUM(C629:D629)</f>
        <v>376978.85973254353</v>
      </c>
      <c r="F629" s="180">
        <f>(F624/F612)*BF64</f>
        <v>1921.5969582375515</v>
      </c>
      <c r="G629" s="180">
        <f>(G625/G612)*BF77</f>
        <v>0</v>
      </c>
      <c r="H629" s="180">
        <f>(H628/H612)*BF60</f>
        <v>2297.0764303381229</v>
      </c>
      <c r="I629" s="180">
        <f>SUM(C629:H629)</f>
        <v>2312195.1855389881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84000.639999999985</v>
      </c>
      <c r="D630" s="180">
        <f>(D615/D612)*BA76</f>
        <v>41480.060916653543</v>
      </c>
      <c r="E630" s="180">
        <f>(E623/E612)*SUM(C630:D630)</f>
        <v>24496.959636781503</v>
      </c>
      <c r="F630" s="180">
        <f>(F624/F612)*BA64</f>
        <v>0</v>
      </c>
      <c r="G630" s="180">
        <f>(G625/G612)*BA77</f>
        <v>0</v>
      </c>
      <c r="H630" s="180">
        <f>(H628/H612)*BA60</f>
        <v>113.50845762346886</v>
      </c>
      <c r="I630" s="180">
        <f>(I629/I612)*BA78</f>
        <v>10958.164012166957</v>
      </c>
      <c r="J630" s="180">
        <f>SUM(C630:I630)</f>
        <v>161049.33302322548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134172.96</v>
      </c>
      <c r="D633" s="180">
        <f>(D615/D612)*BC76</f>
        <v>0</v>
      </c>
      <c r="E633" s="180">
        <f>(E623/E612)*SUM(C633:D633)</f>
        <v>26193.905209779379</v>
      </c>
      <c r="F633" s="180">
        <f>(F624/F612)*BC64</f>
        <v>1.1262901275881925</v>
      </c>
      <c r="G633" s="180">
        <f>(G625/G612)*BC77</f>
        <v>0</v>
      </c>
      <c r="H633" s="180">
        <f>(H628/H612)*BC60</f>
        <v>205.52096291317403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-9562.1900000000023</v>
      </c>
      <c r="D634" s="180">
        <f>(D615/D612)*BI76</f>
        <v>31307.459191292819</v>
      </c>
      <c r="E634" s="180">
        <f>(E623/E612)*SUM(C634:D634)</f>
        <v>4245.2184103105419</v>
      </c>
      <c r="F634" s="180">
        <f>(F624/F612)*BI64</f>
        <v>299.1971995297136</v>
      </c>
      <c r="G634" s="180">
        <f>(G625/G612)*BI77</f>
        <v>0</v>
      </c>
      <c r="H634" s="180">
        <f>(H628/H612)*BI60</f>
        <v>0</v>
      </c>
      <c r="I634" s="180">
        <f>(I629/I612)*BI78</f>
        <v>8270.7755254205258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4966434.3342865603</v>
      </c>
      <c r="D635" s="180">
        <f>(D615/D612)*BK76</f>
        <v>0</v>
      </c>
      <c r="E635" s="180">
        <f>(E623/E612)*SUM(C635:D635)</f>
        <v>969571.73921553139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3893729.5757600004</v>
      </c>
      <c r="D637" s="180">
        <f>(D615/D612)*BL76</f>
        <v>0</v>
      </c>
      <c r="E637" s="180">
        <f>(E623/E612)*SUM(C637:D637)</f>
        <v>760153.03992676269</v>
      </c>
      <c r="F637" s="180">
        <f>(F624/F612)*BL64</f>
        <v>257.26447950449887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1899678.7888979402</v>
      </c>
      <c r="D642" s="180">
        <f>(D615/D612)*BV76</f>
        <v>43198.719655641427</v>
      </c>
      <c r="E642" s="180">
        <f>(E623/E612)*SUM(C642:D642)</f>
        <v>379298.10368098639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11412.19768344375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21747.474446723998</v>
      </c>
      <c r="D643" s="180">
        <f>(D615/D612)*BW76</f>
        <v>0</v>
      </c>
      <c r="E643" s="180">
        <f>(E623/E612)*SUM(C643:D643)</f>
        <v>4245.6489311228406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1603552.0323632641</v>
      </c>
      <c r="D644" s="180">
        <f>(D615/D612)*BX76</f>
        <v>0</v>
      </c>
      <c r="E644" s="180">
        <f>(E623/E612)*SUM(C644:D644)</f>
        <v>313053.31517373113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15061466.20729059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1918748.27</v>
      </c>
      <c r="D645" s="180">
        <f>(D615/D612)*BY76</f>
        <v>6503.0330664406456</v>
      </c>
      <c r="E645" s="180">
        <f>(E623/E612)*SUM(C645:D645)</f>
        <v>375857.02914750169</v>
      </c>
      <c r="F645" s="180">
        <f>(F624/F612)*BY64</f>
        <v>11.888826585676769</v>
      </c>
      <c r="G645" s="180">
        <f>(G625/G612)*BY77</f>
        <v>0</v>
      </c>
      <c r="H645" s="180">
        <f>(H628/H612)*BY60</f>
        <v>1380.8900444222459</v>
      </c>
      <c r="I645" s="180">
        <f>(I629/I612)*BY78</f>
        <v>1717.965242668952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103505.15000000001</v>
      </c>
      <c r="D646" s="180">
        <f>(D615/D612)*BZ76</f>
        <v>0</v>
      </c>
      <c r="E646" s="180">
        <f>(E623/E612)*SUM(C646:D646)</f>
        <v>20206.78449535582</v>
      </c>
      <c r="F646" s="180">
        <f>(F624/F612)*BZ64</f>
        <v>0.7988317016042179</v>
      </c>
      <c r="G646" s="180">
        <f>(G625/G612)*BZ77</f>
        <v>0</v>
      </c>
      <c r="H646" s="180">
        <f>(H628/H612)*BZ60</f>
        <v>48.877329005798998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273906.76</v>
      </c>
      <c r="D647" s="180">
        <f>(D615/D612)*CA76</f>
        <v>0</v>
      </c>
      <c r="E647" s="180">
        <f>(E623/E612)*SUM(C647:D647)</f>
        <v>53473.42495654706</v>
      </c>
      <c r="F647" s="180">
        <f>(F624/F612)*CA64</f>
        <v>0</v>
      </c>
      <c r="G647" s="180">
        <f>(G625/G612)*CA77</f>
        <v>0</v>
      </c>
      <c r="H647" s="180">
        <f>(H628/H612)*CA60</f>
        <v>192.13765731775064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2755553.0095975478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60978851.348845527</v>
      </c>
      <c r="L648" s="263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7531528.3800000008</v>
      </c>
      <c r="D668" s="180">
        <f>(D615/D612)*C76</f>
        <v>646308.58633182244</v>
      </c>
      <c r="E668" s="180">
        <f>(E623/E612)*SUM(C668:D668)</f>
        <v>1596517.5570183853</v>
      </c>
      <c r="F668" s="180">
        <f>(F624/F612)*C64</f>
        <v>5440.7746207880591</v>
      </c>
      <c r="G668" s="180">
        <f>(G625/G612)*C77</f>
        <v>255535.81380803717</v>
      </c>
      <c r="H668" s="180">
        <f>(H628/H612)*C60</f>
        <v>3790.6882409629952</v>
      </c>
      <c r="I668" s="180">
        <f>(I629/I612)*C78</f>
        <v>170741.20276068425</v>
      </c>
      <c r="J668" s="180">
        <f>(J630/J612)*C79</f>
        <v>17406.567110171014</v>
      </c>
      <c r="K668" s="180">
        <f>(K644/K612)*C75</f>
        <v>430794.32184716617</v>
      </c>
      <c r="L668" s="180">
        <f>(L647/L612)*C80</f>
        <v>330169.45641740022</v>
      </c>
      <c r="M668" s="180">
        <f t="shared" ref="M668:M713" si="20">ROUND(SUM(D668:L668),0)</f>
        <v>3456705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22998696.260000002</v>
      </c>
      <c r="D670" s="180">
        <f>(D615/D612)*E76</f>
        <v>3875010.6215456235</v>
      </c>
      <c r="E670" s="180">
        <f>(E623/E612)*SUM(C670:D670)</f>
        <v>5246417.2415261762</v>
      </c>
      <c r="F670" s="180">
        <f>(F624/F612)*E64</f>
        <v>14390.621683101333</v>
      </c>
      <c r="G670" s="180">
        <f>(G625/G612)*E77</f>
        <v>2990886.5877708574</v>
      </c>
      <c r="H670" s="180">
        <f>(H628/H612)*E60</f>
        <v>15349.048612472787</v>
      </c>
      <c r="I670" s="180">
        <f>(I629/I612)*E78</f>
        <v>1023696.7111766653</v>
      </c>
      <c r="J670" s="180">
        <f>(J630/J612)*E79</f>
        <v>73340.81260516819</v>
      </c>
      <c r="K670" s="180">
        <f>(K644/K612)*E75</f>
        <v>1975327.5804030041</v>
      </c>
      <c r="L670" s="180">
        <f>(L647/L612)*E80</f>
        <v>1372964.2547697341</v>
      </c>
      <c r="M670" s="180">
        <f t="shared" si="20"/>
        <v>16587383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140549</v>
      </c>
      <c r="D680" s="180">
        <f>(D615/D612)*O76</f>
        <v>0</v>
      </c>
      <c r="E680" s="180">
        <f>(E623/E612)*SUM(C680:D680)</f>
        <v>27438.667100504321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27439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21533447.639999989</v>
      </c>
      <c r="D681" s="180">
        <f>(D615/D612)*P76</f>
        <v>1304508.4331279935</v>
      </c>
      <c r="E681" s="180">
        <f>(E623/E612)*SUM(C681:D681)</f>
        <v>4458538.11799799</v>
      </c>
      <c r="F681" s="180">
        <f>(F624/F612)*P64</f>
        <v>122613.02880203497</v>
      </c>
      <c r="G681" s="180">
        <f>(G625/G612)*P77</f>
        <v>0</v>
      </c>
      <c r="H681" s="180">
        <f>(H628/H612)*P60</f>
        <v>3922.9948029681746</v>
      </c>
      <c r="I681" s="180">
        <f>(I629/I612)*P78</f>
        <v>344623.82767939178</v>
      </c>
      <c r="J681" s="180">
        <f>(J630/J612)*P79</f>
        <v>22350.879475357429</v>
      </c>
      <c r="K681" s="180">
        <f>(K644/K612)*P75</f>
        <v>3630973.5550422496</v>
      </c>
      <c r="L681" s="180">
        <f>(L647/L612)*P80</f>
        <v>196281.65421968786</v>
      </c>
      <c r="M681" s="180">
        <f t="shared" si="20"/>
        <v>10083812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3688004.9899999988</v>
      </c>
      <c r="D682" s="180">
        <f>(D615/D612)*Q76</f>
        <v>168196.30523986841</v>
      </c>
      <c r="E682" s="180">
        <f>(E623/E612)*SUM(C682:D682)</f>
        <v>752826.58441269794</v>
      </c>
      <c r="F682" s="180">
        <f>(F624/F612)*Q64</f>
        <v>2407.6180541115705</v>
      </c>
      <c r="G682" s="180">
        <f>(G625/G612)*Q77</f>
        <v>0</v>
      </c>
      <c r="H682" s="180">
        <f>(H628/H612)*Q60</f>
        <v>2147.1761138416387</v>
      </c>
      <c r="I682" s="180">
        <f>(I629/I612)*Q78</f>
        <v>44433.943883601962</v>
      </c>
      <c r="J682" s="180">
        <f>(J630/J612)*Q79</f>
        <v>0</v>
      </c>
      <c r="K682" s="180">
        <f>(K644/K612)*Q75</f>
        <v>431167.71138643485</v>
      </c>
      <c r="L682" s="180">
        <f>(L647/L612)*Q80</f>
        <v>197119.02938402005</v>
      </c>
      <c r="M682" s="180">
        <f t="shared" si="20"/>
        <v>1598298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131801.73755447596</v>
      </c>
      <c r="D684" s="180">
        <f>(D615/D612)*S76</f>
        <v>382424.79454289877</v>
      </c>
      <c r="E684" s="180">
        <f>(E623/E612)*SUM(C684:D684)</f>
        <v>100389.8329299153</v>
      </c>
      <c r="F684" s="180">
        <f>(F624/F612)*S64</f>
        <v>-9263.8792756874118</v>
      </c>
      <c r="G684" s="180">
        <f>(G625/G612)*S77</f>
        <v>0</v>
      </c>
      <c r="H684" s="180">
        <f>(H628/H612)*S60</f>
        <v>816.98728951733369</v>
      </c>
      <c r="I684" s="180">
        <f>(I629/I612)*S78</f>
        <v>101028.62744923914</v>
      </c>
      <c r="J684" s="180">
        <f>(J630/J612)*S79</f>
        <v>477.40142633123753</v>
      </c>
      <c r="K684" s="180">
        <f>(K644/K612)*S75</f>
        <v>0</v>
      </c>
      <c r="L684" s="180">
        <f>(L647/L612)*S80</f>
        <v>0</v>
      </c>
      <c r="M684" s="180">
        <f t="shared" si="20"/>
        <v>575874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800902.01000000013</v>
      </c>
      <c r="D685" s="180">
        <f>(D615/D612)*T76</f>
        <v>0</v>
      </c>
      <c r="E685" s="180">
        <f>(E623/E612)*SUM(C685:D685)</f>
        <v>156356.02980109985</v>
      </c>
      <c r="F685" s="180">
        <f>(F624/F612)*T64</f>
        <v>2191.4113340609479</v>
      </c>
      <c r="G685" s="180">
        <f>(G625/G612)*T77</f>
        <v>0</v>
      </c>
      <c r="H685" s="180">
        <f>(H628/H612)*T60</f>
        <v>337.44546727467787</v>
      </c>
      <c r="I685" s="180">
        <f>(I629/I612)*T78</f>
        <v>0</v>
      </c>
      <c r="J685" s="180">
        <f>(J630/J612)*T79</f>
        <v>0</v>
      </c>
      <c r="K685" s="180">
        <f>(K644/K612)*T75</f>
        <v>88861.698258844612</v>
      </c>
      <c r="L685" s="180">
        <f>(L647/L612)*T80</f>
        <v>35835.383765636194</v>
      </c>
      <c r="M685" s="180">
        <f t="shared" si="20"/>
        <v>283582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5120527.7799999984</v>
      </c>
      <c r="D686" s="180">
        <f>(D615/D612)*U76</f>
        <v>338854.47299774649</v>
      </c>
      <c r="E686" s="180">
        <f>(E623/E612)*SUM(C686:D686)</f>
        <v>1065807.4565767553</v>
      </c>
      <c r="F686" s="180">
        <f>(F624/F612)*U64</f>
        <v>15453.568419624977</v>
      </c>
      <c r="G686" s="180">
        <f>(G625/G612)*U77</f>
        <v>0</v>
      </c>
      <c r="H686" s="180">
        <f>(H628/H612)*U60</f>
        <v>2110.3309956731705</v>
      </c>
      <c r="I686" s="180">
        <f>(I629/I612)*U78</f>
        <v>89518.260323357172</v>
      </c>
      <c r="J686" s="180">
        <f>(J630/J612)*U79</f>
        <v>0</v>
      </c>
      <c r="K686" s="180">
        <f>(K644/K612)*U75</f>
        <v>737643.90185641602</v>
      </c>
      <c r="L686" s="180">
        <f>(L647/L612)*U80</f>
        <v>0</v>
      </c>
      <c r="M686" s="180">
        <f t="shared" si="20"/>
        <v>2249388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761080.12</v>
      </c>
      <c r="D687" s="180">
        <f>(D615/D612)*V76</f>
        <v>0</v>
      </c>
      <c r="E687" s="180">
        <f>(E623/E612)*SUM(C687:D687)</f>
        <v>148581.80456276372</v>
      </c>
      <c r="F687" s="180">
        <f>(F624/F612)*V64</f>
        <v>851.96756695687873</v>
      </c>
      <c r="G687" s="180">
        <f>(G625/G612)*V77</f>
        <v>0</v>
      </c>
      <c r="H687" s="180">
        <f>(H628/H612)*V60</f>
        <v>263.89633177205405</v>
      </c>
      <c r="I687" s="180">
        <f>(I629/I612)*V78</f>
        <v>0</v>
      </c>
      <c r="J687" s="180">
        <f>(J630/J612)*V79</f>
        <v>0</v>
      </c>
      <c r="K687" s="180">
        <f>(K644/K612)*V75</f>
        <v>225385.0799611384</v>
      </c>
      <c r="L687" s="180">
        <f>(L647/L612)*V80</f>
        <v>2077.9854693092398</v>
      </c>
      <c r="M687" s="180">
        <f t="shared" si="20"/>
        <v>377161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658784.34000000008</v>
      </c>
      <c r="D688" s="180">
        <f>(D615/D612)*W76</f>
        <v>51095.259807747927</v>
      </c>
      <c r="E688" s="180">
        <f>(E623/E612)*SUM(C688:D688)</f>
        <v>138586.18717005476</v>
      </c>
      <c r="F688" s="180">
        <f>(F624/F612)*W64</f>
        <v>403.36339341318273</v>
      </c>
      <c r="G688" s="180">
        <f>(G625/G612)*W77</f>
        <v>0</v>
      </c>
      <c r="H688" s="180">
        <f>(H628/H612)*W60</f>
        <v>296.54923561399886</v>
      </c>
      <c r="I688" s="180">
        <f>(I629/I612)*W78</f>
        <v>13498.29833525605</v>
      </c>
      <c r="J688" s="180">
        <f>(J630/J612)*W79</f>
        <v>0</v>
      </c>
      <c r="K688" s="180">
        <f>(K644/K612)*W75</f>
        <v>282761.19214894279</v>
      </c>
      <c r="L688" s="180">
        <f>(L647/L612)*W80</f>
        <v>21.802386625844505</v>
      </c>
      <c r="M688" s="180">
        <f t="shared" si="20"/>
        <v>486663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1424826.0699999998</v>
      </c>
      <c r="D689" s="180">
        <f>(D615/D612)*X76</f>
        <v>45335.430520329071</v>
      </c>
      <c r="E689" s="180">
        <f>(E623/E612)*SUM(C689:D689)</f>
        <v>287012.15943731519</v>
      </c>
      <c r="F689" s="180">
        <f>(F624/F612)*X64</f>
        <v>1238.7835683872092</v>
      </c>
      <c r="G689" s="180">
        <f>(G625/G612)*X77</f>
        <v>0</v>
      </c>
      <c r="H689" s="180">
        <f>(H628/H612)*X60</f>
        <v>601.8593134913483</v>
      </c>
      <c r="I689" s="180">
        <f>(I629/I612)*X78</f>
        <v>11976.671977463551</v>
      </c>
      <c r="J689" s="180">
        <f>(J630/J612)*X79</f>
        <v>0</v>
      </c>
      <c r="K689" s="180">
        <f>(K644/K612)*X75</f>
        <v>1475880.7375768775</v>
      </c>
      <c r="L689" s="180">
        <f>(L647/L612)*X80</f>
        <v>2116.5211876704202</v>
      </c>
      <c r="M689" s="180">
        <f t="shared" si="20"/>
        <v>1824162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3859050.95</v>
      </c>
      <c r="D690" s="180">
        <f>(D615/D612)*Y76</f>
        <v>696428.39117960422</v>
      </c>
      <c r="E690" s="180">
        <f>(E623/E612)*SUM(C690:D690)</f>
        <v>889343.08409061539</v>
      </c>
      <c r="F690" s="180">
        <f>(F624/F612)*Y64</f>
        <v>2243.0134634037522</v>
      </c>
      <c r="G690" s="180">
        <f>(G625/G612)*Y77</f>
        <v>0</v>
      </c>
      <c r="H690" s="180">
        <f>(H628/H612)*Y60</f>
        <v>1711.2947971429442</v>
      </c>
      <c r="I690" s="180">
        <f>(I629/I612)*Y78</f>
        <v>183981.80630953997</v>
      </c>
      <c r="J690" s="180">
        <f>(J630/J612)*Y79</f>
        <v>13057.069096724877</v>
      </c>
      <c r="K690" s="180">
        <f>(K644/K612)*Y75</f>
        <v>408740.986290959</v>
      </c>
      <c r="L690" s="180">
        <f>(L647/L612)*Y80</f>
        <v>0</v>
      </c>
      <c r="M690" s="180">
        <f t="shared" si="20"/>
        <v>2195506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724401.49000000011</v>
      </c>
      <c r="D692" s="180">
        <f>(D615/D612)*AA76</f>
        <v>0</v>
      </c>
      <c r="E692" s="180">
        <f>(E623/E612)*SUM(C692:D692)</f>
        <v>141421.2220024284</v>
      </c>
      <c r="F692" s="180">
        <f>(F624/F612)*AA64</f>
        <v>3617.5642152153605</v>
      </c>
      <c r="G692" s="180">
        <f>(G625/G612)*AA77</f>
        <v>0</v>
      </c>
      <c r="H692" s="180">
        <f>(H628/H612)*AA60</f>
        <v>219.98531797763661</v>
      </c>
      <c r="I692" s="180">
        <f>(I629/I612)*AA78</f>
        <v>0</v>
      </c>
      <c r="J692" s="180">
        <f>(J630/J612)*AA79</f>
        <v>0</v>
      </c>
      <c r="K692" s="180">
        <f>(K644/K612)*AA75</f>
        <v>132664.77308904866</v>
      </c>
      <c r="L692" s="180">
        <f>(L647/L612)*AA80</f>
        <v>141.71551306798929</v>
      </c>
      <c r="M692" s="180">
        <f t="shared" si="20"/>
        <v>278065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9614715.0699999984</v>
      </c>
      <c r="D693" s="180">
        <f>(D615/D612)*AB76</f>
        <v>101493.76607266293</v>
      </c>
      <c r="E693" s="180">
        <f>(E623/E612)*SUM(C693:D693)</f>
        <v>1896846.080242309</v>
      </c>
      <c r="F693" s="180">
        <f>(F624/F612)*AB64</f>
        <v>76342.170209504795</v>
      </c>
      <c r="G693" s="180">
        <f>(G625/G612)*AB77</f>
        <v>0</v>
      </c>
      <c r="H693" s="180">
        <f>(H628/H612)*AB60</f>
        <v>2557.2155725097491</v>
      </c>
      <c r="I693" s="180">
        <f>(I629/I612)*AB78</f>
        <v>26812.528965940426</v>
      </c>
      <c r="J693" s="180">
        <f>(J630/J612)*AB79</f>
        <v>0</v>
      </c>
      <c r="K693" s="180">
        <f>(K644/K612)*AB75</f>
        <v>1896768.5228477013</v>
      </c>
      <c r="L693" s="180">
        <f>(L647/L612)*AB80</f>
        <v>0</v>
      </c>
      <c r="M693" s="180">
        <f t="shared" si="20"/>
        <v>4000820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1717645.4099999995</v>
      </c>
      <c r="D694" s="180">
        <f>(D615/D612)*AC76</f>
        <v>30517.805176082169</v>
      </c>
      <c r="E694" s="180">
        <f>(E623/E612)*SUM(C694:D694)</f>
        <v>341285.02158367401</v>
      </c>
      <c r="F694" s="180">
        <f>(F624/F612)*AC64</f>
        <v>2587.9122834411842</v>
      </c>
      <c r="G694" s="180">
        <f>(G625/G612)*AC77</f>
        <v>0</v>
      </c>
      <c r="H694" s="180">
        <f>(H628/H612)*AC60</f>
        <v>1205.2160324520605</v>
      </c>
      <c r="I694" s="180">
        <f>(I629/I612)*AC78</f>
        <v>8062.1654602392964</v>
      </c>
      <c r="J694" s="180">
        <f>(J630/J612)*AC79</f>
        <v>0</v>
      </c>
      <c r="K694" s="180">
        <f>(K644/K612)*AC75</f>
        <v>340381.09509004612</v>
      </c>
      <c r="L694" s="180">
        <f>(L647/L612)*AC80</f>
        <v>0</v>
      </c>
      <c r="M694" s="180">
        <f t="shared" si="20"/>
        <v>724039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626580.88</v>
      </c>
      <c r="D695" s="180">
        <f>(D615/D612)*AD76</f>
        <v>0</v>
      </c>
      <c r="E695" s="180">
        <f>(E623/E612)*SUM(C695:D695)</f>
        <v>122324.20136650595</v>
      </c>
      <c r="F695" s="180">
        <f>(F624/F612)*AD64</f>
        <v>23.408793154568407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28997.958296158224</v>
      </c>
      <c r="L695" s="180">
        <f>(L647/L612)*AD80</f>
        <v>0</v>
      </c>
      <c r="M695" s="180">
        <f t="shared" si="20"/>
        <v>151346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2550791.9800000004</v>
      </c>
      <c r="D696" s="180">
        <f>(D615/D612)*AE76</f>
        <v>269504.27036777587</v>
      </c>
      <c r="E696" s="180">
        <f>(E623/E612)*SUM(C696:D696)</f>
        <v>550592.10623086616</v>
      </c>
      <c r="F696" s="180">
        <f>(F624/F612)*AE64</f>
        <v>158.11163240839531</v>
      </c>
      <c r="G696" s="180">
        <f>(G625/G612)*AE77</f>
        <v>0</v>
      </c>
      <c r="H696" s="180">
        <f>(H628/H612)*AE60</f>
        <v>1289.4488889724028</v>
      </c>
      <c r="I696" s="180">
        <f>(I629/I612)*AE78</f>
        <v>71197.388128323277</v>
      </c>
      <c r="J696" s="180">
        <f>(J630/J612)*AE79</f>
        <v>1610.7796783631375</v>
      </c>
      <c r="K696" s="180">
        <f>(K644/K612)*AE75</f>
        <v>155200.64203451559</v>
      </c>
      <c r="L696" s="180">
        <f>(L647/L612)*AE80</f>
        <v>0</v>
      </c>
      <c r="M696" s="180">
        <f t="shared" si="20"/>
        <v>1049553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8245053.6236000005</v>
      </c>
      <c r="D698" s="180">
        <f>(D615/D612)*AG76</f>
        <v>720210.91210830142</v>
      </c>
      <c r="E698" s="180">
        <f>(E623/E612)*SUM(C698:D698)</f>
        <v>1750243.0402440254</v>
      </c>
      <c r="F698" s="180">
        <f>(F624/F612)*AG64</f>
        <v>8560.3238974179403</v>
      </c>
      <c r="G698" s="180">
        <f>(G625/G612)*AG77</f>
        <v>90318.692811461413</v>
      </c>
      <c r="H698" s="180">
        <f>(H628/H612)*AG60</f>
        <v>3347.6168599041562</v>
      </c>
      <c r="I698" s="180">
        <f>(I629/I612)*AG78</f>
        <v>190264.65062558642</v>
      </c>
      <c r="J698" s="180">
        <f>(J630/J612)*AG79</f>
        <v>32500.043235416775</v>
      </c>
      <c r="K698" s="180">
        <f>(K644/K612)*AG75</f>
        <v>1707453.808307623</v>
      </c>
      <c r="L698" s="180">
        <f>(L647/L612)*AG80</f>
        <v>242554.821570514</v>
      </c>
      <c r="M698" s="180">
        <f t="shared" si="20"/>
        <v>4745454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42152503.289999984</v>
      </c>
      <c r="D701" s="180">
        <f>(D615/D612)*AJ76</f>
        <v>0</v>
      </c>
      <c r="E701" s="180">
        <f>(E623/E612)*SUM(C701:D701)</f>
        <v>8229219.0284329494</v>
      </c>
      <c r="F701" s="180">
        <f>(F624/F612)*AJ64</f>
        <v>18749.058188524607</v>
      </c>
      <c r="G701" s="180">
        <f>(G625/G612)*AJ77</f>
        <v>0</v>
      </c>
      <c r="H701" s="180">
        <f>(H628/H612)*AJ60</f>
        <v>21324.22046202602</v>
      </c>
      <c r="I701" s="180">
        <f>(I629/I612)*AJ78</f>
        <v>0</v>
      </c>
      <c r="J701" s="180">
        <f>(J630/J612)*AJ79</f>
        <v>0</v>
      </c>
      <c r="K701" s="180">
        <f>(K644/K612)*AJ75</f>
        <v>1056081.8057730005</v>
      </c>
      <c r="L701" s="180">
        <f>(L647/L612)*AJ80</f>
        <v>346272.75368521555</v>
      </c>
      <c r="M701" s="180">
        <f t="shared" si="20"/>
        <v>9671647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415908.48</v>
      </c>
      <c r="D702" s="180">
        <f>(D615/D612)*AK76</f>
        <v>0</v>
      </c>
      <c r="E702" s="180">
        <f>(E623/E612)*SUM(C702:D702)</f>
        <v>81195.699200967341</v>
      </c>
      <c r="F702" s="180">
        <f>(F624/F612)*AK64</f>
        <v>31.868587732353753</v>
      </c>
      <c r="G702" s="180">
        <f>(G625/G612)*AK77</f>
        <v>0</v>
      </c>
      <c r="H702" s="180">
        <f>(H628/H612)*AK60</f>
        <v>265.84091834708488</v>
      </c>
      <c r="I702" s="180">
        <f>(I629/I612)*AK78</f>
        <v>0</v>
      </c>
      <c r="J702" s="180">
        <f>(J630/J612)*AK79</f>
        <v>0</v>
      </c>
      <c r="K702" s="180">
        <f>(K644/K612)*AK75</f>
        <v>41820.71290906729</v>
      </c>
      <c r="L702" s="180">
        <f>(L647/L612)*AK80</f>
        <v>0</v>
      </c>
      <c r="M702" s="180">
        <f t="shared" si="20"/>
        <v>123314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142274.97</v>
      </c>
      <c r="D703" s="180">
        <f>(D615/D612)*AL76</f>
        <v>0</v>
      </c>
      <c r="E703" s="180">
        <f>(E623/E612)*SUM(C703:D703)</f>
        <v>27775.619453459214</v>
      </c>
      <c r="F703" s="180">
        <f>(F624/F612)*AL64</f>
        <v>0</v>
      </c>
      <c r="G703" s="180">
        <f>(G625/G612)*AL77</f>
        <v>0</v>
      </c>
      <c r="H703" s="180">
        <f>(H628/H612)*AL60</f>
        <v>95.129748336974956</v>
      </c>
      <c r="I703" s="180">
        <f>(I629/I612)*AL78</f>
        <v>0</v>
      </c>
      <c r="J703" s="180">
        <f>(J630/J612)*AL79</f>
        <v>0</v>
      </c>
      <c r="K703" s="180">
        <f>(K644/K612)*AL75</f>
        <v>12145.671093979572</v>
      </c>
      <c r="L703" s="180">
        <f>(L647/L612)*AL80</f>
        <v>0</v>
      </c>
      <c r="M703" s="180">
        <f t="shared" si="20"/>
        <v>40016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174170.75</v>
      </c>
      <c r="D709" s="180">
        <f>(D615/D612)*AR76</f>
        <v>0</v>
      </c>
      <c r="E709" s="180">
        <f>(E623/E612)*SUM(C709:D709)</f>
        <v>34002.470511317493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34002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1940113.9800000007</v>
      </c>
      <c r="D713" s="180">
        <f>(D615/D612)*AV76</f>
        <v>0</v>
      </c>
      <c r="E713" s="180">
        <f>(E623/E612)*SUM(C713:D713)</f>
        <v>378758.59404374642</v>
      </c>
      <c r="F713" s="180">
        <f>(F624/F612)*AV64</f>
        <v>2698.6473559215656</v>
      </c>
      <c r="G713" s="180">
        <f>(G625/G612)*AV77</f>
        <v>0</v>
      </c>
      <c r="H713" s="180">
        <f>(H628/H612)*AV60</f>
        <v>446.48471877995797</v>
      </c>
      <c r="I713" s="180">
        <f>(I629/I612)*AV78</f>
        <v>0</v>
      </c>
      <c r="J713" s="180">
        <f>(J630/J612)*AV79</f>
        <v>305.78039569285119</v>
      </c>
      <c r="K713" s="180">
        <f>(K644/K612)*AV75</f>
        <v>2414.453077416299</v>
      </c>
      <c r="L713" s="180">
        <f>(L647/L612)*AV80</f>
        <v>29997.631228666633</v>
      </c>
      <c r="M713" s="180">
        <f t="shared" si="20"/>
        <v>414622</v>
      </c>
      <c r="N713" s="199" t="s">
        <v>741</v>
      </c>
    </row>
    <row r="715" spans="1:83" ht="12.65" customHeight="1" x14ac:dyDescent="0.35">
      <c r="C715" s="180">
        <f>SUM(C614:C647)+SUM(C668:C713)</f>
        <v>197932210.54999995</v>
      </c>
      <c r="D715" s="180">
        <f>SUM(D616:D647)+SUM(D668:D713)</f>
        <v>12394262.640000001</v>
      </c>
      <c r="E715" s="180">
        <f>SUM(E624:E647)+SUM(E668:E713)</f>
        <v>32329730.67302078</v>
      </c>
      <c r="F715" s="180">
        <f>SUM(F625:F648)+SUM(F668:F713)</f>
        <v>280868.91561568284</v>
      </c>
      <c r="G715" s="180">
        <f>SUM(G626:G647)+SUM(G668:G713)</f>
        <v>3336741.094390356</v>
      </c>
      <c r="H715" s="180">
        <f>SUM(H629:H647)+SUM(H668:H713)</f>
        <v>66337.440601657741</v>
      </c>
      <c r="I715" s="180">
        <f>SUM(I630:I647)+SUM(I668:I713)</f>
        <v>2312195.185538989</v>
      </c>
      <c r="J715" s="180">
        <f>SUM(J631:J647)+SUM(J668:J713)</f>
        <v>161049.33302322554</v>
      </c>
      <c r="K715" s="180">
        <f>SUM(K668:K713)</f>
        <v>15061466.207290592</v>
      </c>
      <c r="L715" s="180">
        <f>SUM(L668:L713)</f>
        <v>2755553.0095975474</v>
      </c>
      <c r="M715" s="180">
        <f>SUM(M668:M713)</f>
        <v>60978851</v>
      </c>
      <c r="N715" s="198" t="s">
        <v>742</v>
      </c>
    </row>
    <row r="716" spans="1:83" ht="12.65" customHeight="1" x14ac:dyDescent="0.35">
      <c r="C716" s="180">
        <f>CE71</f>
        <v>197932210.55000001</v>
      </c>
      <c r="D716" s="180">
        <f>D615</f>
        <v>12394262.640000001</v>
      </c>
      <c r="E716" s="180">
        <f>E623</f>
        <v>32329730.673020769</v>
      </c>
      <c r="F716" s="180">
        <f>F624</f>
        <v>280868.91561568278</v>
      </c>
      <c r="G716" s="180">
        <f>G625</f>
        <v>3336741.094390356</v>
      </c>
      <c r="H716" s="180">
        <f>H628</f>
        <v>66337.440601657712</v>
      </c>
      <c r="I716" s="180">
        <f>I629</f>
        <v>2312195.1855389881</v>
      </c>
      <c r="J716" s="180">
        <f>J630</f>
        <v>161049.33302322548</v>
      </c>
      <c r="K716" s="180">
        <f>K644</f>
        <v>15061466.20729059</v>
      </c>
      <c r="L716" s="180">
        <f>L647</f>
        <v>2755553.0095975478</v>
      </c>
      <c r="M716" s="180">
        <f>C648</f>
        <v>60978851.348845527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209*2021*A</v>
      </c>
      <c r="B722" s="273">
        <f>ROUND(C165,0)</f>
        <v>4854317</v>
      </c>
      <c r="C722" s="273">
        <f>ROUND(C166,0)</f>
        <v>165128</v>
      </c>
      <c r="D722" s="273">
        <f>ROUND(C167,0)</f>
        <v>751927</v>
      </c>
      <c r="E722" s="273">
        <f>ROUND(C168,0)</f>
        <v>7663333</v>
      </c>
      <c r="F722" s="273">
        <f>ROUND(C169,0)</f>
        <v>124732</v>
      </c>
      <c r="G722" s="273">
        <f>ROUND(C170,0)</f>
        <v>3347027</v>
      </c>
      <c r="H722" s="273">
        <f>ROUND(C171+C172,0)</f>
        <v>1182755</v>
      </c>
      <c r="I722" s="273">
        <f>ROUND(C175,0)</f>
        <v>3671578</v>
      </c>
      <c r="J722" s="273">
        <f>ROUND(C176,0)</f>
        <v>930920</v>
      </c>
      <c r="K722" s="273">
        <f>ROUND(C179,0)</f>
        <v>1619431</v>
      </c>
      <c r="L722" s="273">
        <f>ROUND(C180,0)</f>
        <v>238243</v>
      </c>
      <c r="M722" s="273">
        <f>ROUND(C183,0)</f>
        <v>100046</v>
      </c>
      <c r="N722" s="273">
        <f>ROUND(C184,0)</f>
        <v>5422499</v>
      </c>
      <c r="O722" s="273">
        <f>ROUND(C185,0)</f>
        <v>0</v>
      </c>
      <c r="P722" s="273">
        <f>ROUND(C188,0)</f>
        <v>0</v>
      </c>
      <c r="Q722" s="273">
        <f>ROUND(C189,0)</f>
        <v>16727</v>
      </c>
      <c r="R722" s="273">
        <f>ROUND(B195,0)</f>
        <v>3531776</v>
      </c>
      <c r="S722" s="273">
        <f>ROUND(C195,0)</f>
        <v>0</v>
      </c>
      <c r="T722" s="273">
        <f>ROUND(D195,0)</f>
        <v>0</v>
      </c>
      <c r="U722" s="273">
        <f>ROUND(B196,0)</f>
        <v>2067270</v>
      </c>
      <c r="V722" s="273">
        <f>ROUND(C196,0)</f>
        <v>0</v>
      </c>
      <c r="W722" s="273">
        <f>ROUND(D196,0)</f>
        <v>0</v>
      </c>
      <c r="X722" s="273">
        <f>ROUND(B197,0)</f>
        <v>134516969</v>
      </c>
      <c r="Y722" s="273">
        <f>ROUND(C197,0)</f>
        <v>0</v>
      </c>
      <c r="Z722" s="273">
        <f>ROUND(D197,0)</f>
        <v>0</v>
      </c>
      <c r="AA722" s="273">
        <f>ROUND(B198,0)</f>
        <v>15839935</v>
      </c>
      <c r="AB722" s="273">
        <f>ROUND(C198,0)</f>
        <v>-26089</v>
      </c>
      <c r="AC722" s="273">
        <f>ROUND(D198,0)</f>
        <v>0</v>
      </c>
      <c r="AD722" s="273">
        <f>ROUND(B199,0)</f>
        <v>1111600</v>
      </c>
      <c r="AE722" s="273">
        <f>ROUND(C199,0)</f>
        <v>-15963</v>
      </c>
      <c r="AF722" s="273">
        <f>ROUND(D199,0)</f>
        <v>306</v>
      </c>
      <c r="AG722" s="273">
        <f>ROUND(B200,0)</f>
        <v>77903795</v>
      </c>
      <c r="AH722" s="273">
        <f>ROUND(C200,0)</f>
        <v>2003183</v>
      </c>
      <c r="AI722" s="273">
        <f>ROUND(D200,0)</f>
        <v>3467156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10921115</v>
      </c>
      <c r="AN722" s="273">
        <f>ROUND(C202,0)</f>
        <v>-350657</v>
      </c>
      <c r="AO722" s="273">
        <f>ROUND(D202,0)</f>
        <v>23134</v>
      </c>
      <c r="AP722" s="273">
        <f>ROUND(B203,0)</f>
        <v>449378</v>
      </c>
      <c r="AQ722" s="273">
        <f>ROUND(C203,0)</f>
        <v>-318703</v>
      </c>
      <c r="AR722" s="273">
        <f>ROUND(D203,0)</f>
        <v>0</v>
      </c>
      <c r="AS722" s="273"/>
      <c r="AT722" s="273"/>
      <c r="AU722" s="273"/>
      <c r="AV722" s="273">
        <f>ROUND(B209,0)</f>
        <v>894196</v>
      </c>
      <c r="AW722" s="273">
        <f>ROUND(C209,0)</f>
        <v>86929</v>
      </c>
      <c r="AX722" s="273">
        <f>ROUND(D209,0)</f>
        <v>0</v>
      </c>
      <c r="AY722" s="273">
        <f>ROUND(B210,0)</f>
        <v>57313107</v>
      </c>
      <c r="AZ722" s="273">
        <f>ROUND(C210,0)</f>
        <v>4140556</v>
      </c>
      <c r="BA722" s="273">
        <f>ROUND(D210,0)</f>
        <v>0</v>
      </c>
      <c r="BB722" s="273">
        <f>ROUND(B211,0)</f>
        <v>3206202</v>
      </c>
      <c r="BC722" s="273">
        <f>ROUND(C211,0)</f>
        <v>1048675</v>
      </c>
      <c r="BD722" s="273">
        <f>ROUND(D211,0)</f>
        <v>5796</v>
      </c>
      <c r="BE722" s="273">
        <f>ROUND(B212,0)</f>
        <v>794133</v>
      </c>
      <c r="BF722" s="273">
        <f>ROUND(C212,0)</f>
        <v>36474</v>
      </c>
      <c r="BG722" s="273">
        <f>ROUND(D212,0)</f>
        <v>11406</v>
      </c>
      <c r="BH722" s="273">
        <f>ROUND(B213,0)</f>
        <v>65788852</v>
      </c>
      <c r="BI722" s="273">
        <f>ROUND(C213,0)</f>
        <v>5895224</v>
      </c>
      <c r="BJ722" s="273">
        <f>ROUND(D213,0)</f>
        <v>7197772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7923921</v>
      </c>
      <c r="BO722" s="273">
        <f>ROUND(C215,0)</f>
        <v>546468</v>
      </c>
      <c r="BP722" s="273">
        <f>ROUND(D215,0)</f>
        <v>310371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463787789</v>
      </c>
      <c r="BU722" s="273">
        <f>ROUND(C224,0)</f>
        <v>140138665</v>
      </c>
      <c r="BV722" s="273">
        <f>ROUND(C225,0)</f>
        <v>0</v>
      </c>
      <c r="BW722" s="273">
        <f>ROUND(C226,0)</f>
        <v>49428437</v>
      </c>
      <c r="BX722" s="273">
        <f>ROUND(C227,0)</f>
        <v>188930018</v>
      </c>
      <c r="BY722" s="273">
        <f>ROUND(C228,0)</f>
        <v>14289547</v>
      </c>
      <c r="BZ722" s="273">
        <f>ROUND(C231,0)</f>
        <v>3177</v>
      </c>
      <c r="CA722" s="273">
        <f>ROUND(C233,0)</f>
        <v>1901199</v>
      </c>
      <c r="CB722" s="273">
        <f>ROUND(C234,0)</f>
        <v>4639558</v>
      </c>
      <c r="CC722" s="273">
        <f>ROUND(C238+C239,0)</f>
        <v>11040376</v>
      </c>
      <c r="CD722" s="273">
        <f>D221</f>
        <v>5836055.46</v>
      </c>
      <c r="CE722" s="273"/>
    </row>
    <row r="723" spans="1:84" ht="12.65" customHeight="1" x14ac:dyDescent="0.3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5" customHeight="1" x14ac:dyDescent="0.35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209*2021*A</v>
      </c>
      <c r="B726" s="273">
        <f>ROUND(C111,0)</f>
        <v>5111</v>
      </c>
      <c r="C726" s="273">
        <f>ROUND(C112,0)</f>
        <v>0</v>
      </c>
      <c r="D726" s="273">
        <f>ROUND(C113,0)</f>
        <v>0</v>
      </c>
      <c r="E726" s="273">
        <f>ROUND(C114,0)</f>
        <v>0</v>
      </c>
      <c r="F726" s="273">
        <f>ROUND(D111,0)</f>
        <v>29775</v>
      </c>
      <c r="G726" s="273">
        <f>ROUND(D112,0)</f>
        <v>0</v>
      </c>
      <c r="H726" s="273">
        <f>ROUND(D113,0)</f>
        <v>0</v>
      </c>
      <c r="I726" s="273">
        <f>ROUND(D114,0)</f>
        <v>0</v>
      </c>
      <c r="J726" s="273">
        <f>ROUND(C116,0)</f>
        <v>16</v>
      </c>
      <c r="K726" s="273">
        <f>ROUND(C117,0)</f>
        <v>0</v>
      </c>
      <c r="L726" s="273">
        <f>ROUND(C118,0)</f>
        <v>96</v>
      </c>
      <c r="M726" s="273">
        <f>ROUND(C119,0)</f>
        <v>0</v>
      </c>
      <c r="N726" s="273">
        <f>ROUND(C120,0)</f>
        <v>0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0</v>
      </c>
      <c r="T726" s="273"/>
      <c r="U726" s="273">
        <f>ROUND(C126,0)</f>
        <v>0</v>
      </c>
      <c r="V726" s="273">
        <f>ROUND(C128,0)</f>
        <v>112</v>
      </c>
      <c r="W726" s="273">
        <f>ROUND(C129,0)</f>
        <v>0</v>
      </c>
      <c r="X726" s="273">
        <f>ROUND(B138,0)</f>
        <v>3183</v>
      </c>
      <c r="Y726" s="273">
        <f>ROUND(B139,0)</f>
        <v>19159</v>
      </c>
      <c r="Z726" s="273">
        <f>ROUND(B140,0)</f>
        <v>0</v>
      </c>
      <c r="AA726" s="273">
        <f>ROUND(B141,0)</f>
        <v>268727078</v>
      </c>
      <c r="AB726" s="273">
        <f>ROUND(B142,0)</f>
        <v>274977031</v>
      </c>
      <c r="AC726" s="273">
        <f>ROUND(C138,0)</f>
        <v>715</v>
      </c>
      <c r="AD726" s="273">
        <f>ROUND(C139,0)</f>
        <v>4953</v>
      </c>
      <c r="AE726" s="273">
        <f>ROUND(C140,0)</f>
        <v>0</v>
      </c>
      <c r="AF726" s="273">
        <f>ROUND(C141,0)</f>
        <v>65975219</v>
      </c>
      <c r="AG726" s="273">
        <f>ROUND(C142,0)</f>
        <v>93702911</v>
      </c>
      <c r="AH726" s="273">
        <f>ROUND(D138,0)</f>
        <v>1213</v>
      </c>
      <c r="AI726" s="273">
        <f>ROUND(D139,0)</f>
        <v>5663</v>
      </c>
      <c r="AJ726" s="273">
        <f>ROUND(D140,0)</f>
        <v>0</v>
      </c>
      <c r="AK726" s="273">
        <f>ROUND(D141,0)</f>
        <v>105009972</v>
      </c>
      <c r="AL726" s="273">
        <f>ROUND(D142,0)</f>
        <v>278466619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5" customHeight="1" x14ac:dyDescent="0.3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5" customHeight="1" x14ac:dyDescent="0.35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209*2021*A</v>
      </c>
      <c r="B730" s="273">
        <f>ROUND(C250,0)</f>
        <v>217639</v>
      </c>
      <c r="C730" s="273">
        <f>ROUND(C251,0)</f>
        <v>0</v>
      </c>
      <c r="D730" s="273">
        <f>ROUND(C252,0)</f>
        <v>131508248</v>
      </c>
      <c r="E730" s="273">
        <f>ROUND(C253,0)</f>
        <v>105052626</v>
      </c>
      <c r="F730" s="273">
        <f>ROUND(C254,0)</f>
        <v>0</v>
      </c>
      <c r="G730" s="273">
        <f>ROUND(C255,0)</f>
        <v>2154048</v>
      </c>
      <c r="H730" s="273">
        <f>ROUND(C256,0)</f>
        <v>0</v>
      </c>
      <c r="I730" s="273">
        <f>ROUND(C257,0)</f>
        <v>5321736</v>
      </c>
      <c r="J730" s="273">
        <f>ROUND(C258,0)</f>
        <v>337690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3531776</v>
      </c>
      <c r="P730" s="273">
        <f>ROUND(C268,0)</f>
        <v>2067270</v>
      </c>
      <c r="Q730" s="273">
        <f>ROUND(C269,0)</f>
        <v>134516969</v>
      </c>
      <c r="R730" s="273">
        <f>ROUND(C270,0)</f>
        <v>15813847</v>
      </c>
      <c r="S730" s="273">
        <f>ROUND(C271,0)</f>
        <v>1095331</v>
      </c>
      <c r="T730" s="273">
        <f>ROUND(C272,0)</f>
        <v>76439823</v>
      </c>
      <c r="U730" s="273">
        <f>ROUND(C273,0)</f>
        <v>10547323</v>
      </c>
      <c r="V730" s="273">
        <f>ROUND(C274,0)</f>
        <v>130675</v>
      </c>
      <c r="W730" s="273">
        <f>ROUND(C275,0)</f>
        <v>0</v>
      </c>
      <c r="X730" s="273">
        <f>ROUND(C276,0)</f>
        <v>140149394</v>
      </c>
      <c r="Y730" s="273">
        <f>ROUND(C279,0)</f>
        <v>0</v>
      </c>
      <c r="Z730" s="273">
        <f>ROUND(C280,0)</f>
        <v>0</v>
      </c>
      <c r="AA730" s="273">
        <f>ROUND(C281,0)</f>
        <v>1583527</v>
      </c>
      <c r="AB730" s="273">
        <f>ROUND(C282,0)</f>
        <v>19152249</v>
      </c>
      <c r="AC730" s="273">
        <f>ROUND(C286,0)</f>
        <v>1019589</v>
      </c>
      <c r="AD730" s="273">
        <f>ROUND(C287,0)</f>
        <v>0</v>
      </c>
      <c r="AE730" s="273">
        <f>ROUND(C288,0)</f>
        <v>0</v>
      </c>
      <c r="AF730" s="273">
        <f>ROUND(C289,0)</f>
        <v>31716</v>
      </c>
      <c r="AG730" s="273">
        <f>ROUND(C304,0)</f>
        <v>115253</v>
      </c>
      <c r="AH730" s="273">
        <f>ROUND(C305,0)</f>
        <v>2012414</v>
      </c>
      <c r="AI730" s="273">
        <f>ROUND(C306,0)</f>
        <v>8404605</v>
      </c>
      <c r="AJ730" s="273">
        <f>ROUND(C307,0)</f>
        <v>6391206</v>
      </c>
      <c r="AK730" s="273">
        <f>ROUND(C308,0)</f>
        <v>0</v>
      </c>
      <c r="AL730" s="273">
        <f>ROUND(C309,0)</f>
        <v>19297490</v>
      </c>
      <c r="AM730" s="273">
        <f>ROUND(C310,0)</f>
        <v>0</v>
      </c>
      <c r="AN730" s="273">
        <f>ROUND(C311,0)</f>
        <v>0</v>
      </c>
      <c r="AO730" s="273">
        <f>ROUND(C312,0)</f>
        <v>0</v>
      </c>
      <c r="AP730" s="273">
        <f>ROUND(C313,0)</f>
        <v>395226</v>
      </c>
      <c r="AQ730" s="273">
        <f>ROUND(C316,0)</f>
        <v>0</v>
      </c>
      <c r="AR730" s="273">
        <f>ROUND(C317,0)</f>
        <v>0</v>
      </c>
      <c r="AS730" s="273">
        <f>ROUND(C318,0)</f>
        <v>19321346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1965101</v>
      </c>
      <c r="AX730" s="273">
        <f>ROUND(C325,0)</f>
        <v>0</v>
      </c>
      <c r="AY730" s="273">
        <f>ROUND(C326,0)</f>
        <v>0</v>
      </c>
      <c r="AZ730" s="273">
        <f>ROUND(C327,0)</f>
        <v>0</v>
      </c>
      <c r="BA730" s="273">
        <f>ROUND(C328,0)</f>
        <v>0</v>
      </c>
      <c r="BB730" s="273">
        <f>ROUND(C332,0)</f>
        <v>102760022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775.65</v>
      </c>
      <c r="BJ730" s="273">
        <f>ROUND(C359,0)</f>
        <v>439712270</v>
      </c>
      <c r="BK730" s="273">
        <f>ROUND(C360,0)</f>
        <v>647146561</v>
      </c>
      <c r="BL730" s="273">
        <f>ROUND(C364,0)</f>
        <v>856574456</v>
      </c>
      <c r="BM730" s="273">
        <f>ROUND(C365,0)</f>
        <v>6540757</v>
      </c>
      <c r="BN730" s="273">
        <f>ROUND(C366,0)</f>
        <v>11040376</v>
      </c>
      <c r="BO730" s="273">
        <f>ROUND(C370,0)</f>
        <v>12749121</v>
      </c>
      <c r="BP730" s="273">
        <f>ROUND(C371,0)</f>
        <v>0</v>
      </c>
      <c r="BQ730" s="273">
        <f>ROUND(C378,0)</f>
        <v>78372058</v>
      </c>
      <c r="BR730" s="273">
        <f>ROUND(C379,0)</f>
        <v>18089219</v>
      </c>
      <c r="BS730" s="273">
        <f>ROUND(C380,0)</f>
        <v>8015271</v>
      </c>
      <c r="BT730" s="273">
        <f>ROUND(C381,0)</f>
        <v>26995968</v>
      </c>
      <c r="BU730" s="273">
        <f>ROUND(C382,0)</f>
        <v>1326283</v>
      </c>
      <c r="BV730" s="273">
        <f>ROUND(C383,0)</f>
        <v>46707603</v>
      </c>
      <c r="BW730" s="273">
        <f>ROUND(C384,0)</f>
        <v>11754327</v>
      </c>
      <c r="BX730" s="273">
        <f>ROUND(C385,0)</f>
        <v>4602498</v>
      </c>
      <c r="BY730" s="273">
        <f>ROUND(C386,0)</f>
        <v>1857674</v>
      </c>
      <c r="BZ730" s="273">
        <f>ROUND(C387,0)</f>
        <v>5522545</v>
      </c>
      <c r="CA730" s="273">
        <f>ROUND(C388,0)</f>
        <v>16727</v>
      </c>
      <c r="CB730" s="273">
        <f>C363</f>
        <v>5836055.46</v>
      </c>
      <c r="CC730" s="273">
        <f>ROUND(C389,0)</f>
        <v>7421158</v>
      </c>
      <c r="CD730" s="273">
        <f>ROUND(C392,0)</f>
        <v>222832</v>
      </c>
      <c r="CE730" s="273">
        <f>ROUND(C394,0)</f>
        <v>0</v>
      </c>
      <c r="CF730" s="201">
        <f>ROUND(C395,0)</f>
        <v>0</v>
      </c>
    </row>
    <row r="731" spans="1:84" ht="12.65" customHeight="1" x14ac:dyDescent="0.3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5" customHeight="1" x14ac:dyDescent="0.35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209*2021*6010*A</v>
      </c>
      <c r="B734" s="273">
        <f>ROUND(C59,0)</f>
        <v>4515</v>
      </c>
      <c r="C734" s="273">
        <f>ROUND(C60,2)</f>
        <v>41.98</v>
      </c>
      <c r="D734" s="273">
        <f>ROUND(C61,0)</f>
        <v>4424625</v>
      </c>
      <c r="E734" s="273">
        <f>ROUND(C62,0)</f>
        <v>1020666</v>
      </c>
      <c r="F734" s="273">
        <f>ROUND(C63,0)</f>
        <v>1021377</v>
      </c>
      <c r="G734" s="273">
        <f>ROUND(C64,0)</f>
        <v>521716</v>
      </c>
      <c r="H734" s="273">
        <f>ROUND(C65,0)</f>
        <v>365</v>
      </c>
      <c r="I734" s="273">
        <f>ROUND(C66,0)</f>
        <v>65893</v>
      </c>
      <c r="J734" s="273">
        <f>ROUND(C67,0)</f>
        <v>466988</v>
      </c>
      <c r="K734" s="273">
        <f>ROUND(C68,0)</f>
        <v>8213</v>
      </c>
      <c r="L734" s="273">
        <f>ROUND(C69,0)</f>
        <v>21270</v>
      </c>
      <c r="M734" s="273">
        <f>ROUND(C70,0)</f>
        <v>19583</v>
      </c>
      <c r="N734" s="273">
        <f>ROUND(C75,0)</f>
        <v>31086788</v>
      </c>
      <c r="O734" s="273">
        <f>ROUND(C73,0)</f>
        <v>30653845</v>
      </c>
      <c r="P734" s="273">
        <f>IF(C76&gt;0,ROUND(C76,0),0)</f>
        <v>13914</v>
      </c>
      <c r="Q734" s="273">
        <f>IF(C77&gt;0,ROUND(C77,0),0)</f>
        <v>9512</v>
      </c>
      <c r="R734" s="273">
        <f>IF(C78&gt;0,ROUND(C78,0),0)</f>
        <v>3907</v>
      </c>
      <c r="S734" s="273">
        <f>IF(C79&gt;0,ROUND(C79,0),0)</f>
        <v>87103</v>
      </c>
      <c r="T734" s="273">
        <f>IF(C80&gt;0,ROUND(C80,2),0)</f>
        <v>29.12</v>
      </c>
      <c r="U734" s="273"/>
      <c r="V734" s="273"/>
      <c r="W734" s="273"/>
      <c r="X734" s="273"/>
      <c r="Y734" s="273">
        <f>IF(M668&lt;&gt;0,ROUND(M668,0),0)</f>
        <v>3456705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5" customHeight="1" x14ac:dyDescent="0.35">
      <c r="A735" s="209" t="str">
        <f>RIGHT($C$83,3)&amp;"*"&amp;RIGHT($C$82,4)&amp;"*"&amp;D$55&amp;"*"&amp;"A"</f>
        <v>209*2021*6030*A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1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5" customHeight="1" x14ac:dyDescent="0.35">
      <c r="A736" s="209" t="str">
        <f>RIGHT($C$83,3)&amp;"*"&amp;RIGHT($C$82,4)&amp;"*"&amp;E$55&amp;"*"&amp;"A"</f>
        <v>209*2021*6070*A</v>
      </c>
      <c r="B736" s="273">
        <f>ROUND(E59,0)</f>
        <v>25260</v>
      </c>
      <c r="C736" s="275">
        <f>ROUND(E60,2)</f>
        <v>169.97</v>
      </c>
      <c r="D736" s="273">
        <f>ROUND(E61,0)</f>
        <v>15210970</v>
      </c>
      <c r="E736" s="273">
        <f>ROUND(E62,0)</f>
        <v>3508983</v>
      </c>
      <c r="F736" s="273">
        <f>ROUND(E63,0)</f>
        <v>-1963</v>
      </c>
      <c r="G736" s="273">
        <f>ROUND(E64,0)</f>
        <v>1379917</v>
      </c>
      <c r="H736" s="273">
        <f>ROUND(E65,0)</f>
        <v>2496</v>
      </c>
      <c r="I736" s="273">
        <f>ROUND(E66,0)</f>
        <v>446006</v>
      </c>
      <c r="J736" s="273">
        <f>ROUND(E67,0)</f>
        <v>2443108</v>
      </c>
      <c r="K736" s="273">
        <f>ROUND(E68,0)</f>
        <v>14456</v>
      </c>
      <c r="L736" s="273">
        <f>ROUND(E69,0)</f>
        <v>30647</v>
      </c>
      <c r="M736" s="273">
        <f>ROUND(E70,0)</f>
        <v>35925</v>
      </c>
      <c r="N736" s="273">
        <f>ROUND(E75,0)</f>
        <v>142542711</v>
      </c>
      <c r="O736" s="273">
        <f>ROUND(E73,0)</f>
        <v>117464011</v>
      </c>
      <c r="P736" s="273">
        <f>IF(E76&gt;0,ROUND(E76,0),0)</f>
        <v>83423</v>
      </c>
      <c r="Q736" s="273">
        <f>IF(E77&gt;0,ROUND(E77,0),0)</f>
        <v>111332</v>
      </c>
      <c r="R736" s="273">
        <f>IF(E78&gt;0,ROUND(E78,0),0)</f>
        <v>23425</v>
      </c>
      <c r="S736" s="273">
        <f>IF(E79&gt;0,ROUND(E79,0),0)</f>
        <v>367001</v>
      </c>
      <c r="T736" s="275">
        <f>IF(E80&gt;0,ROUND(E80,2),0)</f>
        <v>121.1</v>
      </c>
      <c r="U736" s="273"/>
      <c r="V736" s="274"/>
      <c r="W736" s="273"/>
      <c r="X736" s="273"/>
      <c r="Y736" s="273">
        <f t="shared" si="21"/>
        <v>16587383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5" customHeight="1" x14ac:dyDescent="0.35">
      <c r="A737" s="209" t="str">
        <f>RIGHT($C$83,3)&amp;"*"&amp;RIGHT($C$82,4)&amp;"*"&amp;F$55&amp;"*"&amp;"A"</f>
        <v>209*2021*6100*A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5" customHeight="1" x14ac:dyDescent="0.35">
      <c r="A738" s="209" t="str">
        <f>RIGHT($C$83,3)&amp;"*"&amp;RIGHT($C$82,4)&amp;"*"&amp;G$55&amp;"*"&amp;"A"</f>
        <v>209*2021*6120*A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0</v>
      </c>
      <c r="J738" s="273">
        <f>ROUND(G67,0)</f>
        <v>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0</v>
      </c>
      <c r="O738" s="273">
        <f>ROUND(G73,0)</f>
        <v>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0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5" customHeight="1" x14ac:dyDescent="0.35">
      <c r="A739" s="209" t="str">
        <f>RIGHT($C$83,3)&amp;"*"&amp;RIGHT($C$82,4)&amp;"*"&amp;H$55&amp;"*"&amp;"A"</f>
        <v>209*2021*6140*A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0</v>
      </c>
      <c r="H739" s="273">
        <f>ROUND(H65,0)</f>
        <v>0</v>
      </c>
      <c r="I739" s="273">
        <f>ROUND(H66,0)</f>
        <v>0</v>
      </c>
      <c r="J739" s="273">
        <f>ROUND(H67,0)</f>
        <v>0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0</v>
      </c>
      <c r="O739" s="273">
        <f>ROUND(H73,0)</f>
        <v>0</v>
      </c>
      <c r="P739" s="273">
        <f>IF(H76&gt;0,ROUND(H76,0),0)</f>
        <v>0</v>
      </c>
      <c r="Q739" s="273">
        <f>IF(H77&gt;0,ROUND(H77,0),0)</f>
        <v>0</v>
      </c>
      <c r="R739" s="273">
        <f>IF(H78&gt;0,ROUND(H78,0),0)</f>
        <v>0</v>
      </c>
      <c r="S739" s="273">
        <f>IF(H79&gt;0,ROUND(H79,0),0)</f>
        <v>0</v>
      </c>
      <c r="T739" s="275">
        <f>IF(H80&gt;0,ROUND(H80,2),0)</f>
        <v>0</v>
      </c>
      <c r="U739" s="273"/>
      <c r="V739" s="274"/>
      <c r="W739" s="273"/>
      <c r="X739" s="273"/>
      <c r="Y739" s="273">
        <f t="shared" si="21"/>
        <v>0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5" customHeight="1" x14ac:dyDescent="0.35">
      <c r="A740" s="209" t="str">
        <f>RIGHT($C$83,3)&amp;"*"&amp;RIGHT($C$82,4)&amp;"*"&amp;I$55&amp;"*"&amp;"A"</f>
        <v>209*2021*6150*A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1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5" customHeight="1" x14ac:dyDescent="0.35">
      <c r="A741" s="209" t="str">
        <f>RIGHT($C$83,3)&amp;"*"&amp;RIGHT($C$82,4)&amp;"*"&amp;J$55&amp;"*"&amp;"A"</f>
        <v>209*2021*6170*A</v>
      </c>
      <c r="B741" s="273">
        <f>ROUND(J59,0)</f>
        <v>0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0</v>
      </c>
      <c r="G741" s="273">
        <f>ROUND(J64,0)</f>
        <v>0</v>
      </c>
      <c r="H741" s="273">
        <f>ROUND(J65,0)</f>
        <v>0</v>
      </c>
      <c r="I741" s="273">
        <f>ROUND(J66,0)</f>
        <v>0</v>
      </c>
      <c r="J741" s="273">
        <f>ROUND(J67,0)</f>
        <v>0</v>
      </c>
      <c r="K741" s="273">
        <f>ROUND(J68,0)</f>
        <v>0</v>
      </c>
      <c r="L741" s="273">
        <f>ROUND(J69,0)</f>
        <v>0</v>
      </c>
      <c r="M741" s="273">
        <f>ROUND(J70,0)</f>
        <v>0</v>
      </c>
      <c r="N741" s="273">
        <f>ROUND(J75,0)</f>
        <v>0</v>
      </c>
      <c r="O741" s="273">
        <f>ROUND(J73,0)</f>
        <v>0</v>
      </c>
      <c r="P741" s="273">
        <f>IF(J76&gt;0,ROUND(J76,0),0)</f>
        <v>0</v>
      </c>
      <c r="Q741" s="273">
        <f>IF(J77&gt;0,ROUND(J77,0),0)</f>
        <v>0</v>
      </c>
      <c r="R741" s="273">
        <f>IF(J78&gt;0,ROUND(J78,0),0)</f>
        <v>0</v>
      </c>
      <c r="S741" s="273">
        <f>IF(J79&gt;0,ROUND(J79,0),0)</f>
        <v>0</v>
      </c>
      <c r="T741" s="275">
        <f>IF(J80&gt;0,ROUND(J80,2),0)</f>
        <v>0</v>
      </c>
      <c r="U741" s="273"/>
      <c r="V741" s="274"/>
      <c r="W741" s="273"/>
      <c r="X741" s="273"/>
      <c r="Y741" s="273">
        <f t="shared" si="21"/>
        <v>0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5" customHeight="1" x14ac:dyDescent="0.35">
      <c r="A742" s="209" t="str">
        <f>RIGHT($C$83,3)&amp;"*"&amp;RIGHT($C$82,4)&amp;"*"&amp;K$55&amp;"*"&amp;"A"</f>
        <v>209*2021*6200*A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5" customHeight="1" x14ac:dyDescent="0.35">
      <c r="A743" s="209" t="str">
        <f>RIGHT($C$83,3)&amp;"*"&amp;RIGHT($C$82,4)&amp;"*"&amp;L$55&amp;"*"&amp;"A"</f>
        <v>209*2021*6210*A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5" customHeight="1" x14ac:dyDescent="0.35">
      <c r="A744" s="209" t="str">
        <f>RIGHT($C$83,3)&amp;"*"&amp;RIGHT($C$82,4)&amp;"*"&amp;M$55&amp;"*"&amp;"A"</f>
        <v>209*2021*6330*A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5" customHeight="1" x14ac:dyDescent="0.35">
      <c r="A745" s="209" t="str">
        <f>RIGHT($C$83,3)&amp;"*"&amp;RIGHT($C$82,4)&amp;"*"&amp;N$55&amp;"*"&amp;"A"</f>
        <v>209*2021*6400*A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5" customHeight="1" x14ac:dyDescent="0.35">
      <c r="A746" s="209" t="str">
        <f>RIGHT($C$83,3)&amp;"*"&amp;RIGHT($C$82,4)&amp;"*"&amp;O$55&amp;"*"&amp;"A"</f>
        <v>209*2021*7010*A</v>
      </c>
      <c r="B746" s="273">
        <f>ROUND(O59,0)</f>
        <v>0</v>
      </c>
      <c r="C746" s="275">
        <f>ROUND(O60,2)</f>
        <v>0</v>
      </c>
      <c r="D746" s="273">
        <f>ROUND(O61,0)</f>
        <v>0</v>
      </c>
      <c r="E746" s="273">
        <f>ROUND(O62,0)</f>
        <v>0</v>
      </c>
      <c r="F746" s="273">
        <f>ROUND(O63,0)</f>
        <v>0</v>
      </c>
      <c r="G746" s="273">
        <f>ROUND(O64,0)</f>
        <v>0</v>
      </c>
      <c r="H746" s="273">
        <f>ROUND(O65,0)</f>
        <v>0</v>
      </c>
      <c r="I746" s="273">
        <f>ROUND(O66,0)</f>
        <v>140549</v>
      </c>
      <c r="J746" s="273">
        <f>ROUND(O67,0)</f>
        <v>0</v>
      </c>
      <c r="K746" s="273">
        <f>ROUND(O68,0)</f>
        <v>0</v>
      </c>
      <c r="L746" s="273">
        <f>ROUND(O69,0)</f>
        <v>0</v>
      </c>
      <c r="M746" s="273">
        <f>ROUND(O70,0)</f>
        <v>0</v>
      </c>
      <c r="N746" s="273">
        <f>ROUND(O75,0)</f>
        <v>0</v>
      </c>
      <c r="O746" s="273">
        <f>ROUND(O73,0)</f>
        <v>0</v>
      </c>
      <c r="P746" s="273">
        <f>IF(O76&gt;0,ROUND(O76,0),0)</f>
        <v>0</v>
      </c>
      <c r="Q746" s="273">
        <f>IF(O77&gt;0,ROUND(O77,0),0)</f>
        <v>0</v>
      </c>
      <c r="R746" s="273">
        <f>IF(O78&gt;0,ROUND(O78,0),0)</f>
        <v>0</v>
      </c>
      <c r="S746" s="273">
        <f>IF(O79&gt;0,ROUND(O79,0),0)</f>
        <v>0</v>
      </c>
      <c r="T746" s="275">
        <f>IF(O80&gt;0,ROUND(O80,2),0)</f>
        <v>0</v>
      </c>
      <c r="U746" s="273"/>
      <c r="V746" s="274"/>
      <c r="W746" s="273"/>
      <c r="X746" s="273"/>
      <c r="Y746" s="273">
        <f t="shared" si="21"/>
        <v>27439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5" customHeight="1" x14ac:dyDescent="0.35">
      <c r="A747" s="209" t="str">
        <f>RIGHT($C$83,3)&amp;"*"&amp;RIGHT($C$82,4)&amp;"*"&amp;P$55&amp;"*"&amp;"A"</f>
        <v>209*2021*7020*A</v>
      </c>
      <c r="B747" s="273">
        <f>ROUND(P59,0)</f>
        <v>538460</v>
      </c>
      <c r="C747" s="275">
        <f>ROUND(P60,2)</f>
        <v>43.44</v>
      </c>
      <c r="D747" s="273">
        <f>ROUND(P61,0)</f>
        <v>4514769</v>
      </c>
      <c r="E747" s="273">
        <f>ROUND(P62,0)</f>
        <v>1041702</v>
      </c>
      <c r="F747" s="273">
        <f>ROUND(P63,0)</f>
        <v>751861</v>
      </c>
      <c r="G747" s="273">
        <f>ROUND(P64,0)</f>
        <v>11757368</v>
      </c>
      <c r="H747" s="273">
        <f>ROUND(P65,0)</f>
        <v>2213</v>
      </c>
      <c r="I747" s="273">
        <f>ROUND(P66,0)</f>
        <v>1580231</v>
      </c>
      <c r="J747" s="273">
        <f>ROUND(P67,0)</f>
        <v>1575255</v>
      </c>
      <c r="K747" s="273">
        <f>ROUND(P68,0)</f>
        <v>282607</v>
      </c>
      <c r="L747" s="273">
        <f>ROUND(P69,0)</f>
        <v>32642</v>
      </c>
      <c r="M747" s="273">
        <f>ROUND(P70,0)</f>
        <v>5200</v>
      </c>
      <c r="N747" s="273">
        <f>ROUND(P75,0)</f>
        <v>262016700</v>
      </c>
      <c r="O747" s="273">
        <f>ROUND(P73,0)</f>
        <v>68140156</v>
      </c>
      <c r="P747" s="273">
        <f>IF(P76&gt;0,ROUND(P76,0),0)</f>
        <v>28084</v>
      </c>
      <c r="Q747" s="273">
        <f>IF(P77&gt;0,ROUND(P77,0),0)</f>
        <v>0</v>
      </c>
      <c r="R747" s="273">
        <f>IF(P78&gt;0,ROUND(P78,0),0)</f>
        <v>7886</v>
      </c>
      <c r="S747" s="273">
        <f>IF(P79&gt;0,ROUND(P79,0),0)</f>
        <v>111845</v>
      </c>
      <c r="T747" s="275">
        <f>IF(P80&gt;0,ROUND(P80,2),0)</f>
        <v>17.309999999999999</v>
      </c>
      <c r="U747" s="273"/>
      <c r="V747" s="274"/>
      <c r="W747" s="273"/>
      <c r="X747" s="273"/>
      <c r="Y747" s="273">
        <f t="shared" si="21"/>
        <v>10083812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5" customHeight="1" x14ac:dyDescent="0.35">
      <c r="A748" s="209" t="str">
        <f>RIGHT($C$83,3)&amp;"*"&amp;RIGHT($C$82,4)&amp;"*"&amp;Q$55&amp;"*"&amp;"A"</f>
        <v>209*2021*7030*A</v>
      </c>
      <c r="B748" s="273">
        <f>ROUND(Q59,0)</f>
        <v>18202</v>
      </c>
      <c r="C748" s="275">
        <f>ROUND(Q60,2)</f>
        <v>23.78</v>
      </c>
      <c r="D748" s="273">
        <f>ROUND(Q61,0)</f>
        <v>2704533</v>
      </c>
      <c r="E748" s="273">
        <f>ROUND(Q62,0)</f>
        <v>623878</v>
      </c>
      <c r="F748" s="273">
        <f>ROUND(Q63,0)</f>
        <v>0</v>
      </c>
      <c r="G748" s="273">
        <f>ROUND(Q64,0)</f>
        <v>230867</v>
      </c>
      <c r="H748" s="273">
        <f>ROUND(Q65,0)</f>
        <v>817</v>
      </c>
      <c r="I748" s="273">
        <f>ROUND(Q66,0)</f>
        <v>9326</v>
      </c>
      <c r="J748" s="273">
        <f>ROUND(Q67,0)</f>
        <v>111252</v>
      </c>
      <c r="K748" s="273">
        <f>ROUND(Q68,0)</f>
        <v>427</v>
      </c>
      <c r="L748" s="273">
        <f>ROUND(Q69,0)</f>
        <v>6904</v>
      </c>
      <c r="M748" s="273">
        <f>ROUND(Q70,0)</f>
        <v>0</v>
      </c>
      <c r="N748" s="273">
        <f>ROUND(Q75,0)</f>
        <v>31113733</v>
      </c>
      <c r="O748" s="273">
        <f>ROUND(Q73,0)</f>
        <v>4397352</v>
      </c>
      <c r="P748" s="273">
        <f>IF(Q76&gt;0,ROUND(Q76,0),0)</f>
        <v>3621</v>
      </c>
      <c r="Q748" s="273">
        <f>IF(Q77&gt;0,ROUND(Q77,0),0)</f>
        <v>0</v>
      </c>
      <c r="R748" s="273">
        <f>IF(Q78&gt;0,ROUND(Q78,0),0)</f>
        <v>1017</v>
      </c>
      <c r="S748" s="273">
        <f>IF(Q79&gt;0,ROUND(Q79,0),0)</f>
        <v>0</v>
      </c>
      <c r="T748" s="275">
        <f>IF(Q80&gt;0,ROUND(Q80,2),0)</f>
        <v>17.39</v>
      </c>
      <c r="U748" s="273"/>
      <c r="V748" s="274"/>
      <c r="W748" s="273"/>
      <c r="X748" s="273"/>
      <c r="Y748" s="273">
        <f t="shared" si="21"/>
        <v>1598298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5" customHeight="1" x14ac:dyDescent="0.35">
      <c r="A749" s="209" t="str">
        <f>RIGHT($C$83,3)&amp;"*"&amp;RIGHT($C$82,4)&amp;"*"&amp;R$55&amp;"*"&amp;"A"</f>
        <v>209*2021*7040*A</v>
      </c>
      <c r="B749" s="273">
        <f>ROUND(R59,0)</f>
        <v>0</v>
      </c>
      <c r="C749" s="275">
        <f>ROUND(R60,2)</f>
        <v>0</v>
      </c>
      <c r="D749" s="273">
        <f>ROUND(R61,0)</f>
        <v>0</v>
      </c>
      <c r="E749" s="273">
        <f>ROUND(R62,0)</f>
        <v>0</v>
      </c>
      <c r="F749" s="273">
        <f>ROUND(R63,0)</f>
        <v>0</v>
      </c>
      <c r="G749" s="273">
        <f>ROUND(R64,0)</f>
        <v>0</v>
      </c>
      <c r="H749" s="273">
        <f>ROUND(R65,0)</f>
        <v>0</v>
      </c>
      <c r="I749" s="273">
        <f>ROUND(R66,0)</f>
        <v>0</v>
      </c>
      <c r="J749" s="273">
        <f>ROUND(R67,0)</f>
        <v>0</v>
      </c>
      <c r="K749" s="273">
        <f>ROUND(R68,0)</f>
        <v>0</v>
      </c>
      <c r="L749" s="273">
        <f>ROUND(R69,0)</f>
        <v>0</v>
      </c>
      <c r="M749" s="273">
        <f>ROUND(R70,0)</f>
        <v>0</v>
      </c>
      <c r="N749" s="273">
        <f>ROUND(R75,0)</f>
        <v>0</v>
      </c>
      <c r="O749" s="273">
        <f>ROUND(R73,0)</f>
        <v>0</v>
      </c>
      <c r="P749" s="273">
        <f>IF(R76&gt;0,ROUND(R76,0),0)</f>
        <v>0</v>
      </c>
      <c r="Q749" s="273">
        <f>IF(R77&gt;0,ROUND(R77,0),0)</f>
        <v>0</v>
      </c>
      <c r="R749" s="273">
        <f>IF(R78&gt;0,ROUND(R78,0),0)</f>
        <v>0</v>
      </c>
      <c r="S749" s="273">
        <f>IF(R79&gt;0,ROUND(R79,0),0)</f>
        <v>0</v>
      </c>
      <c r="T749" s="275">
        <f>IF(R80&gt;0,ROUND(R80,2),0)</f>
        <v>0</v>
      </c>
      <c r="U749" s="273"/>
      <c r="V749" s="274"/>
      <c r="W749" s="273"/>
      <c r="X749" s="273"/>
      <c r="Y749" s="273">
        <f t="shared" si="21"/>
        <v>0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5" customHeight="1" x14ac:dyDescent="0.35">
      <c r="A750" s="209" t="str">
        <f>RIGHT($C$83,3)&amp;"*"&amp;RIGHT($C$82,4)&amp;"*"&amp;S$55&amp;"*"&amp;"A"</f>
        <v>209*2021*7050*A</v>
      </c>
      <c r="B750" s="273"/>
      <c r="C750" s="275">
        <f>ROUND(S60,2)</f>
        <v>9.0500000000000007</v>
      </c>
      <c r="D750" s="273">
        <f>ROUND(S61,0)</f>
        <v>484133</v>
      </c>
      <c r="E750" s="273">
        <f>ROUND(S62,0)</f>
        <v>111934</v>
      </c>
      <c r="F750" s="273">
        <f>ROUND(S63,0)</f>
        <v>0</v>
      </c>
      <c r="G750" s="273">
        <f>ROUND(S64,0)</f>
        <v>-888314</v>
      </c>
      <c r="H750" s="273">
        <f>ROUND(S65,0)</f>
        <v>0</v>
      </c>
      <c r="I750" s="273">
        <f>ROUND(S66,0)</f>
        <v>117768</v>
      </c>
      <c r="J750" s="273">
        <f>ROUND(S67,0)</f>
        <v>249403</v>
      </c>
      <c r="K750" s="273">
        <f>ROUND(S68,0)</f>
        <v>56316</v>
      </c>
      <c r="L750" s="273">
        <f>ROUND(S69,0)</f>
        <v>561</v>
      </c>
      <c r="M750" s="273">
        <f>ROUND(S70,0)</f>
        <v>0</v>
      </c>
      <c r="N750" s="273">
        <f>ROUND(S75,0)</f>
        <v>0</v>
      </c>
      <c r="O750" s="273">
        <f>ROUND(S73,0)</f>
        <v>0</v>
      </c>
      <c r="P750" s="273">
        <f>IF(S76&gt;0,ROUND(S76,0),0)</f>
        <v>8233</v>
      </c>
      <c r="Q750" s="273">
        <f>IF(S77&gt;0,ROUND(S77,0),0)</f>
        <v>0</v>
      </c>
      <c r="R750" s="273">
        <f>IF(S78&gt;0,ROUND(S78,0),0)</f>
        <v>2312</v>
      </c>
      <c r="S750" s="273">
        <f>IF(S79&gt;0,ROUND(S79,0),0)</f>
        <v>2389</v>
      </c>
      <c r="T750" s="275">
        <f>IF(S80&gt;0,ROUND(S80,2),0)</f>
        <v>0</v>
      </c>
      <c r="U750" s="273"/>
      <c r="V750" s="274"/>
      <c r="W750" s="273"/>
      <c r="X750" s="273"/>
      <c r="Y750" s="273">
        <f t="shared" si="21"/>
        <v>575874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5" customHeight="1" x14ac:dyDescent="0.35">
      <c r="A751" s="209" t="str">
        <f>RIGHT($C$83,3)&amp;"*"&amp;RIGHT($C$82,4)&amp;"*"&amp;T$55&amp;"*"&amp;"A"</f>
        <v>209*2021*7060*A</v>
      </c>
      <c r="B751" s="273"/>
      <c r="C751" s="275">
        <f>ROUND(T60,2)</f>
        <v>3.74</v>
      </c>
      <c r="D751" s="273">
        <f>ROUND(T61,0)</f>
        <v>418132</v>
      </c>
      <c r="E751" s="273">
        <f>ROUND(T62,0)</f>
        <v>96454</v>
      </c>
      <c r="F751" s="273">
        <f>ROUND(T63,0)</f>
        <v>0</v>
      </c>
      <c r="G751" s="273">
        <f>ROUND(T64,0)</f>
        <v>210135</v>
      </c>
      <c r="H751" s="273">
        <f>ROUND(T65,0)</f>
        <v>544</v>
      </c>
      <c r="I751" s="273">
        <f>ROUND(T66,0)</f>
        <v>57472</v>
      </c>
      <c r="J751" s="273">
        <f>ROUND(T67,0)</f>
        <v>15627</v>
      </c>
      <c r="K751" s="273">
        <f>ROUND(T68,0)</f>
        <v>0</v>
      </c>
      <c r="L751" s="273">
        <f>ROUND(T69,0)</f>
        <v>2539</v>
      </c>
      <c r="M751" s="273">
        <f>ROUND(T70,0)</f>
        <v>0</v>
      </c>
      <c r="N751" s="273">
        <f>ROUND(T75,0)</f>
        <v>6412398</v>
      </c>
      <c r="O751" s="273">
        <f>ROUND(T73,0)</f>
        <v>5263463</v>
      </c>
      <c r="P751" s="273">
        <f>IF(T76&gt;0,ROUND(T76,0),0)</f>
        <v>0</v>
      </c>
      <c r="Q751" s="273">
        <f>IF(T77&gt;0,ROUND(T77,0),0)</f>
        <v>0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3.16</v>
      </c>
      <c r="U751" s="273"/>
      <c r="V751" s="274"/>
      <c r="W751" s="273"/>
      <c r="X751" s="273"/>
      <c r="Y751" s="273">
        <f t="shared" si="21"/>
        <v>283582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5" customHeight="1" x14ac:dyDescent="0.35">
      <c r="A752" s="209" t="str">
        <f>RIGHT($C$83,3)&amp;"*"&amp;RIGHT($C$82,4)&amp;"*"&amp;U$55&amp;"*"&amp;"A"</f>
        <v>209*2021*7070*A</v>
      </c>
      <c r="B752" s="273">
        <f>ROUND(U59,0)</f>
        <v>415595</v>
      </c>
      <c r="C752" s="275">
        <f>ROUND(U60,2)</f>
        <v>23.37</v>
      </c>
      <c r="D752" s="273">
        <f>ROUND(U61,0)</f>
        <v>1710820</v>
      </c>
      <c r="E752" s="273">
        <f>ROUND(U62,0)</f>
        <v>394649</v>
      </c>
      <c r="F752" s="273">
        <f>ROUND(U63,0)</f>
        <v>18359</v>
      </c>
      <c r="G752" s="273">
        <f>ROUND(U64,0)</f>
        <v>1481843</v>
      </c>
      <c r="H752" s="273">
        <f>ROUND(U65,0)</f>
        <v>107</v>
      </c>
      <c r="I752" s="273">
        <f>ROUND(U66,0)</f>
        <v>1220869</v>
      </c>
      <c r="J752" s="273">
        <f>ROUND(U67,0)</f>
        <v>203462</v>
      </c>
      <c r="K752" s="273">
        <f>ROUND(U68,0)</f>
        <v>102683</v>
      </c>
      <c r="L752" s="273">
        <f>ROUND(U69,0)</f>
        <v>24958</v>
      </c>
      <c r="M752" s="273">
        <f>ROUND(U70,0)</f>
        <v>37222</v>
      </c>
      <c r="N752" s="273">
        <f>ROUND(U75,0)</f>
        <v>53229531</v>
      </c>
      <c r="O752" s="273">
        <f>ROUND(U73,0)</f>
        <v>31968698</v>
      </c>
      <c r="P752" s="273">
        <f>IF(U76&gt;0,ROUND(U76,0),0)</f>
        <v>7295</v>
      </c>
      <c r="Q752" s="273">
        <f>IF(U77&gt;0,ROUND(U77,0),0)</f>
        <v>0</v>
      </c>
      <c r="R752" s="273">
        <f>IF(U78&gt;0,ROUND(U78,0),0)</f>
        <v>2048</v>
      </c>
      <c r="S752" s="273">
        <f>IF(U79&gt;0,ROUND(U79,0),0)</f>
        <v>0</v>
      </c>
      <c r="T752" s="275">
        <f>IF(U80&gt;0,ROUND(U80,2),0)</f>
        <v>0</v>
      </c>
      <c r="U752" s="273"/>
      <c r="V752" s="274"/>
      <c r="W752" s="273"/>
      <c r="X752" s="273"/>
      <c r="Y752" s="273">
        <f t="shared" si="21"/>
        <v>2249388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5" customHeight="1" x14ac:dyDescent="0.35">
      <c r="A753" s="209" t="str">
        <f>RIGHT($C$83,3)&amp;"*"&amp;RIGHT($C$82,4)&amp;"*"&amp;V$55&amp;"*"&amp;"A"</f>
        <v>209*2021*7110*A</v>
      </c>
      <c r="B753" s="273">
        <f>ROUND(V59,0)</f>
        <v>0</v>
      </c>
      <c r="C753" s="275">
        <f>ROUND(V60,2)</f>
        <v>2.92</v>
      </c>
      <c r="D753" s="273">
        <f>ROUND(V61,0)</f>
        <v>449350</v>
      </c>
      <c r="E753" s="273">
        <f>ROUND(V62,0)</f>
        <v>103655</v>
      </c>
      <c r="F753" s="273">
        <f>ROUND(V63,0)</f>
        <v>0</v>
      </c>
      <c r="G753" s="273">
        <f>ROUND(V64,0)</f>
        <v>81695</v>
      </c>
      <c r="H753" s="273">
        <f>ROUND(V65,0)</f>
        <v>492</v>
      </c>
      <c r="I753" s="273">
        <f>ROUND(V66,0)</f>
        <v>73846</v>
      </c>
      <c r="J753" s="273">
        <f>ROUND(V67,0)</f>
        <v>50828</v>
      </c>
      <c r="K753" s="273">
        <f>ROUND(V68,0)</f>
        <v>0</v>
      </c>
      <c r="L753" s="273">
        <f>ROUND(V69,0)</f>
        <v>1214</v>
      </c>
      <c r="M753" s="273">
        <f>ROUND(V70,0)</f>
        <v>0</v>
      </c>
      <c r="N753" s="273">
        <f>ROUND(V75,0)</f>
        <v>16264138</v>
      </c>
      <c r="O753" s="273">
        <f>ROUND(V73,0)</f>
        <v>6975571</v>
      </c>
      <c r="P753" s="273">
        <f>IF(V76&gt;0,ROUND(V76,0),0)</f>
        <v>0</v>
      </c>
      <c r="Q753" s="273">
        <f>IF(V77&gt;0,ROUND(V77,0),0)</f>
        <v>0</v>
      </c>
      <c r="R753" s="273">
        <f>IF(V78&gt;0,ROUND(V78,0),0)</f>
        <v>0</v>
      </c>
      <c r="S753" s="273">
        <f>IF(V79&gt;0,ROUND(V79,0),0)</f>
        <v>0</v>
      </c>
      <c r="T753" s="275">
        <f>IF(V80&gt;0,ROUND(V80,2),0)</f>
        <v>0.18</v>
      </c>
      <c r="U753" s="273"/>
      <c r="V753" s="274"/>
      <c r="W753" s="273"/>
      <c r="X753" s="273"/>
      <c r="Y753" s="273">
        <f t="shared" si="21"/>
        <v>377161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5" customHeight="1" x14ac:dyDescent="0.35">
      <c r="A754" s="209" t="str">
        <f>RIGHT($C$83,3)&amp;"*"&amp;RIGHT($C$82,4)&amp;"*"&amp;W$55&amp;"*"&amp;"A"</f>
        <v>209*2021*7120*A</v>
      </c>
      <c r="B754" s="273">
        <f>ROUND(W59,0)</f>
        <v>8118</v>
      </c>
      <c r="C754" s="275">
        <f>ROUND(W60,2)</f>
        <v>3.28</v>
      </c>
      <c r="D754" s="273">
        <f>ROUND(W61,0)</f>
        <v>376999</v>
      </c>
      <c r="E754" s="273">
        <f>ROUND(W62,0)</f>
        <v>86966</v>
      </c>
      <c r="F754" s="273">
        <f>ROUND(W63,0)</f>
        <v>0</v>
      </c>
      <c r="G754" s="273">
        <f>ROUND(W64,0)</f>
        <v>38679</v>
      </c>
      <c r="H754" s="273">
        <f>ROUND(W65,0)</f>
        <v>0</v>
      </c>
      <c r="I754" s="273">
        <f>ROUND(W66,0)</f>
        <v>131437</v>
      </c>
      <c r="J754" s="273">
        <f>ROUND(W67,0)</f>
        <v>24143</v>
      </c>
      <c r="K754" s="273">
        <f>ROUND(W68,0)</f>
        <v>402</v>
      </c>
      <c r="L754" s="273">
        <f>ROUND(W69,0)</f>
        <v>159</v>
      </c>
      <c r="M754" s="273">
        <f>ROUND(W70,0)</f>
        <v>0</v>
      </c>
      <c r="N754" s="273">
        <f>ROUND(W75,0)</f>
        <v>20404487</v>
      </c>
      <c r="O754" s="273">
        <f>ROUND(W73,0)</f>
        <v>4366859</v>
      </c>
      <c r="P754" s="273">
        <f>IF(W76&gt;0,ROUND(W76,0),0)</f>
        <v>1100</v>
      </c>
      <c r="Q754" s="273">
        <f>IF(W77&gt;0,ROUND(W77,0),0)</f>
        <v>0</v>
      </c>
      <c r="R754" s="273">
        <f>IF(W78&gt;0,ROUND(W78,0),0)</f>
        <v>309</v>
      </c>
      <c r="S754" s="273">
        <f>IF(W79&gt;0,ROUND(W79,0),0)</f>
        <v>0</v>
      </c>
      <c r="T754" s="275">
        <f>IF(W80&gt;0,ROUND(W80,2),0)</f>
        <v>0</v>
      </c>
      <c r="U754" s="273"/>
      <c r="V754" s="274"/>
      <c r="W754" s="273"/>
      <c r="X754" s="273"/>
      <c r="Y754" s="273">
        <f t="shared" si="21"/>
        <v>486663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5" customHeight="1" x14ac:dyDescent="0.35">
      <c r="A755" s="209" t="str">
        <f>RIGHT($C$83,3)&amp;"*"&amp;RIGHT($C$82,4)&amp;"*"&amp;X$55&amp;"*"&amp;"A"</f>
        <v>209*2021*7130*A</v>
      </c>
      <c r="B755" s="273">
        <f>ROUND(X59,0)</f>
        <v>17231</v>
      </c>
      <c r="C755" s="275">
        <f>ROUND(X60,2)</f>
        <v>6.66</v>
      </c>
      <c r="D755" s="273">
        <f>ROUND(X61,0)</f>
        <v>886662</v>
      </c>
      <c r="E755" s="273">
        <f>ROUND(X62,0)</f>
        <v>204534</v>
      </c>
      <c r="F755" s="273">
        <f>ROUND(X63,0)</f>
        <v>0</v>
      </c>
      <c r="G755" s="273">
        <f>ROUND(X64,0)</f>
        <v>118787</v>
      </c>
      <c r="H755" s="273">
        <f>ROUND(X65,0)</f>
        <v>0</v>
      </c>
      <c r="I755" s="273">
        <f>ROUND(X66,0)</f>
        <v>193595</v>
      </c>
      <c r="J755" s="273">
        <f>ROUND(X67,0)</f>
        <v>21020</v>
      </c>
      <c r="K755" s="273">
        <f>ROUND(X68,0)</f>
        <v>0</v>
      </c>
      <c r="L755" s="273">
        <f>ROUND(X69,0)</f>
        <v>228</v>
      </c>
      <c r="M755" s="273">
        <f>ROUND(X70,0)</f>
        <v>0</v>
      </c>
      <c r="N755" s="273">
        <f>ROUND(X75,0)</f>
        <v>106501850</v>
      </c>
      <c r="O755" s="273">
        <f>ROUND(X73,0)</f>
        <v>30854800</v>
      </c>
      <c r="P755" s="273">
        <f>IF(X76&gt;0,ROUND(X76,0),0)</f>
        <v>976</v>
      </c>
      <c r="Q755" s="273">
        <f>IF(X77&gt;0,ROUND(X77,0),0)</f>
        <v>0</v>
      </c>
      <c r="R755" s="273">
        <f>IF(X78&gt;0,ROUND(X78,0),0)</f>
        <v>274</v>
      </c>
      <c r="S755" s="273">
        <f>IF(X79&gt;0,ROUND(X79,0),0)</f>
        <v>0</v>
      </c>
      <c r="T755" s="275">
        <f>IF(X80&gt;0,ROUND(X80,2),0)</f>
        <v>0.19</v>
      </c>
      <c r="U755" s="273"/>
      <c r="V755" s="274"/>
      <c r="W755" s="273"/>
      <c r="X755" s="273"/>
      <c r="Y755" s="273">
        <f t="shared" si="21"/>
        <v>1824162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5" customHeight="1" x14ac:dyDescent="0.35">
      <c r="A756" s="209" t="str">
        <f>RIGHT($C$83,3)&amp;"*"&amp;RIGHT($C$82,4)&amp;"*"&amp;Y$55&amp;"*"&amp;"A"</f>
        <v>209*2021*7140*A</v>
      </c>
      <c r="B756" s="273">
        <f>ROUND(Y59,0)</f>
        <v>101534</v>
      </c>
      <c r="C756" s="275">
        <f>ROUND(Y60,2)</f>
        <v>18.95</v>
      </c>
      <c r="D756" s="273">
        <f>ROUND(Y61,0)</f>
        <v>1743771</v>
      </c>
      <c r="E756" s="273">
        <f>ROUND(Y62,0)</f>
        <v>402251</v>
      </c>
      <c r="F756" s="273">
        <f>ROUND(Y63,0)</f>
        <v>26327</v>
      </c>
      <c r="G756" s="273">
        <f>ROUND(Y64,0)</f>
        <v>215083</v>
      </c>
      <c r="H756" s="273">
        <f>ROUND(Y65,0)</f>
        <v>160</v>
      </c>
      <c r="I756" s="273">
        <f>ROUND(Y66,0)</f>
        <v>760958</v>
      </c>
      <c r="J756" s="273">
        <f>ROUND(Y67,0)</f>
        <v>641312</v>
      </c>
      <c r="K756" s="273">
        <f>ROUND(Y68,0)</f>
        <v>60835</v>
      </c>
      <c r="L756" s="273">
        <f>ROUND(Y69,0)</f>
        <v>8355</v>
      </c>
      <c r="M756" s="273">
        <f>ROUND(Y70,0)</f>
        <v>0</v>
      </c>
      <c r="N756" s="273">
        <f>ROUND(Y75,0)</f>
        <v>29495385</v>
      </c>
      <c r="O756" s="273">
        <f>ROUND(Y73,0)</f>
        <v>8197230</v>
      </c>
      <c r="P756" s="273">
        <f>IF(Y76&gt;0,ROUND(Y76,0),0)</f>
        <v>14993</v>
      </c>
      <c r="Q756" s="273">
        <f>IF(Y77&gt;0,ROUND(Y77,0),0)</f>
        <v>0</v>
      </c>
      <c r="R756" s="273">
        <f>IF(Y78&gt;0,ROUND(Y78,0),0)</f>
        <v>4210</v>
      </c>
      <c r="S756" s="273">
        <f>IF(Y79&gt;0,ROUND(Y79,0),0)</f>
        <v>65338</v>
      </c>
      <c r="T756" s="275">
        <f>IF(Y80&gt;0,ROUND(Y80,2),0)</f>
        <v>0</v>
      </c>
      <c r="U756" s="273"/>
      <c r="V756" s="274"/>
      <c r="W756" s="273"/>
      <c r="X756" s="273"/>
      <c r="Y756" s="273">
        <f t="shared" si="21"/>
        <v>2195506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5" customHeight="1" x14ac:dyDescent="0.35">
      <c r="A757" s="209" t="str">
        <f>RIGHT($C$83,3)&amp;"*"&amp;RIGHT($C$82,4)&amp;"*"&amp;Z$55&amp;"*"&amp;"A"</f>
        <v>209*2021*7150*A</v>
      </c>
      <c r="B757" s="273">
        <f>ROUND(Z59,0)</f>
        <v>0</v>
      </c>
      <c r="C757" s="275">
        <f>ROUND(Z60,2)</f>
        <v>0</v>
      </c>
      <c r="D757" s="273">
        <f>ROUND(Z61,0)</f>
        <v>0</v>
      </c>
      <c r="E757" s="273">
        <f>ROUND(Z62,0)</f>
        <v>0</v>
      </c>
      <c r="F757" s="273">
        <f>ROUND(Z63,0)</f>
        <v>0</v>
      </c>
      <c r="G757" s="273">
        <f>ROUND(Z64,0)</f>
        <v>0</v>
      </c>
      <c r="H757" s="273">
        <f>ROUND(Z65,0)</f>
        <v>0</v>
      </c>
      <c r="I757" s="273">
        <f>ROUND(Z66,0)</f>
        <v>0</v>
      </c>
      <c r="J757" s="273">
        <f>ROUND(Z67,0)</f>
        <v>0</v>
      </c>
      <c r="K757" s="273">
        <f>ROUND(Z68,0)</f>
        <v>0</v>
      </c>
      <c r="L757" s="273">
        <f>ROUND(Z69,0)</f>
        <v>0</v>
      </c>
      <c r="M757" s="273">
        <f>ROUND(Z70,0)</f>
        <v>0</v>
      </c>
      <c r="N757" s="273">
        <f>ROUND(Z75,0)</f>
        <v>0</v>
      </c>
      <c r="O757" s="273">
        <f>ROUND(Z73,0)</f>
        <v>0</v>
      </c>
      <c r="P757" s="273">
        <f>IF(Z76&gt;0,ROUND(Z76,0),0)</f>
        <v>0</v>
      </c>
      <c r="Q757" s="273">
        <f>IF(Z77&gt;0,ROUND(Z77,0),0)</f>
        <v>0</v>
      </c>
      <c r="R757" s="273">
        <f>IF(Z78&gt;0,ROUND(Z78,0),0)</f>
        <v>0</v>
      </c>
      <c r="S757" s="273">
        <f>IF(Z79&gt;0,ROUND(Z79,0),0)</f>
        <v>0</v>
      </c>
      <c r="T757" s="275">
        <f>IF(Z80&gt;0,ROUND(Z80,2),0)</f>
        <v>0</v>
      </c>
      <c r="U757" s="273"/>
      <c r="V757" s="274"/>
      <c r="W757" s="273"/>
      <c r="X757" s="273"/>
      <c r="Y757" s="273">
        <f t="shared" si="21"/>
        <v>0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5" customHeight="1" x14ac:dyDescent="0.35">
      <c r="A758" s="209" t="str">
        <f>RIGHT($C$83,3)&amp;"*"&amp;RIGHT($C$82,4)&amp;"*"&amp;AA$55&amp;"*"&amp;"A"</f>
        <v>209*2021*7160*A</v>
      </c>
      <c r="B758" s="273">
        <f>ROUND(AA59,0)</f>
        <v>1567</v>
      </c>
      <c r="C758" s="275">
        <f>ROUND(AA60,2)</f>
        <v>2.44</v>
      </c>
      <c r="D758" s="273">
        <f>ROUND(AA61,0)</f>
        <v>290109</v>
      </c>
      <c r="E758" s="273">
        <f>ROUND(AA62,0)</f>
        <v>66922</v>
      </c>
      <c r="F758" s="273">
        <f>ROUND(AA63,0)</f>
        <v>0</v>
      </c>
      <c r="G758" s="273">
        <f>ROUND(AA64,0)</f>
        <v>346888</v>
      </c>
      <c r="H758" s="273">
        <f>ROUND(AA65,0)</f>
        <v>0</v>
      </c>
      <c r="I758" s="273">
        <f>ROUND(AA66,0)</f>
        <v>16336</v>
      </c>
      <c r="J758" s="273">
        <f>ROUND(AA67,0)</f>
        <v>3476</v>
      </c>
      <c r="K758" s="273">
        <f>ROUND(AA68,0)</f>
        <v>453</v>
      </c>
      <c r="L758" s="273">
        <f>ROUND(AA69,0)</f>
        <v>218</v>
      </c>
      <c r="M758" s="273">
        <f>ROUND(AA70,0)</f>
        <v>0</v>
      </c>
      <c r="N758" s="273">
        <f>ROUND(AA75,0)</f>
        <v>9573296</v>
      </c>
      <c r="O758" s="273">
        <f>ROUND(AA73,0)</f>
        <v>1086537</v>
      </c>
      <c r="P758" s="273">
        <f>IF(AA76&gt;0,ROUND(AA76,0),0)</f>
        <v>0</v>
      </c>
      <c r="Q758" s="273">
        <f>IF(AA77&gt;0,ROUND(AA77,0),0)</f>
        <v>0</v>
      </c>
      <c r="R758" s="273">
        <f>IF(AA78&gt;0,ROUND(AA78,0),0)</f>
        <v>0</v>
      </c>
      <c r="S758" s="273">
        <f>IF(AA79&gt;0,ROUND(AA79,0),0)</f>
        <v>0</v>
      </c>
      <c r="T758" s="275">
        <f>IF(AA80&gt;0,ROUND(AA80,2),0)</f>
        <v>0.01</v>
      </c>
      <c r="U758" s="273"/>
      <c r="V758" s="274"/>
      <c r="W758" s="273"/>
      <c r="X758" s="273"/>
      <c r="Y758" s="273">
        <f t="shared" si="21"/>
        <v>278065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5" customHeight="1" x14ac:dyDescent="0.35">
      <c r="A759" s="209" t="str">
        <f>RIGHT($C$83,3)&amp;"*"&amp;RIGHT($C$82,4)&amp;"*"&amp;AB$55&amp;"*"&amp;"A"</f>
        <v>209*2021*7170*A</v>
      </c>
      <c r="B759" s="273"/>
      <c r="C759" s="275">
        <f>ROUND(AB60,2)</f>
        <v>28.32</v>
      </c>
      <c r="D759" s="273">
        <f>ROUND(AB61,0)</f>
        <v>3325405</v>
      </c>
      <c r="E759" s="273">
        <f>ROUND(AB62,0)</f>
        <v>767099</v>
      </c>
      <c r="F759" s="273">
        <f>ROUND(AB63,0)</f>
        <v>0</v>
      </c>
      <c r="G759" s="273">
        <f>ROUND(AB64,0)</f>
        <v>7320453</v>
      </c>
      <c r="H759" s="273">
        <f>ROUND(AB65,0)</f>
        <v>320</v>
      </c>
      <c r="I759" s="273">
        <f>ROUND(AB66,0)</f>
        <v>361894</v>
      </c>
      <c r="J759" s="273">
        <f>ROUND(AB67,0)</f>
        <v>182158</v>
      </c>
      <c r="K759" s="273">
        <f>ROUND(AB68,0)</f>
        <v>56311</v>
      </c>
      <c r="L759" s="273">
        <f>ROUND(AB69,0)</f>
        <v>6931210</v>
      </c>
      <c r="M759" s="273">
        <f>ROUND(AB70,0)</f>
        <v>9330135</v>
      </c>
      <c r="N759" s="273">
        <f>ROUND(AB75,0)</f>
        <v>136873767</v>
      </c>
      <c r="O759" s="273">
        <f>ROUND(AB73,0)</f>
        <v>71544521</v>
      </c>
      <c r="P759" s="273">
        <f>IF(AB76&gt;0,ROUND(AB76,0),0)</f>
        <v>2185</v>
      </c>
      <c r="Q759" s="273">
        <f>IF(AB77&gt;0,ROUND(AB77,0),0)</f>
        <v>0</v>
      </c>
      <c r="R759" s="273">
        <f>IF(AB78&gt;0,ROUND(AB78,0),0)</f>
        <v>614</v>
      </c>
      <c r="S759" s="273">
        <f>IF(AB79&gt;0,ROUND(AB79,0),0)</f>
        <v>0</v>
      </c>
      <c r="T759" s="275">
        <f>IF(AB80&gt;0,ROUND(AB80,2),0)</f>
        <v>0</v>
      </c>
      <c r="U759" s="273"/>
      <c r="V759" s="274"/>
      <c r="W759" s="273"/>
      <c r="X759" s="273"/>
      <c r="Y759" s="273">
        <f t="shared" si="21"/>
        <v>4000820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5" customHeight="1" x14ac:dyDescent="0.35">
      <c r="A760" s="209" t="str">
        <f>RIGHT($C$83,3)&amp;"*"&amp;RIGHT($C$82,4)&amp;"*"&amp;AC$55&amp;"*"&amp;"A"</f>
        <v>209*2021*7180*A</v>
      </c>
      <c r="B760" s="273">
        <f>ROUND(AC59,0)</f>
        <v>20406</v>
      </c>
      <c r="C760" s="275">
        <f>ROUND(AC60,2)</f>
        <v>13.35</v>
      </c>
      <c r="D760" s="273">
        <f>ROUND(AC61,0)</f>
        <v>1139895</v>
      </c>
      <c r="E760" s="273">
        <f>ROUND(AC62,0)</f>
        <v>263287</v>
      </c>
      <c r="F760" s="273">
        <f>ROUND(AC63,0)</f>
        <v>675</v>
      </c>
      <c r="G760" s="273">
        <f>ROUND(AC64,0)</f>
        <v>248155</v>
      </c>
      <c r="H760" s="273">
        <f>ROUND(AC65,0)</f>
        <v>1033</v>
      </c>
      <c r="I760" s="273">
        <f>ROUND(AC66,0)</f>
        <v>7491</v>
      </c>
      <c r="J760" s="273">
        <f>ROUND(AC67,0)</f>
        <v>48671</v>
      </c>
      <c r="K760" s="273">
        <f>ROUND(AC68,0)</f>
        <v>3796</v>
      </c>
      <c r="L760" s="273">
        <f>ROUND(AC69,0)</f>
        <v>4643</v>
      </c>
      <c r="M760" s="273">
        <f>ROUND(AC70,0)</f>
        <v>0</v>
      </c>
      <c r="N760" s="273">
        <f>ROUND(AC75,0)</f>
        <v>24562429</v>
      </c>
      <c r="O760" s="273">
        <f>ROUND(AC73,0)</f>
        <v>22239366</v>
      </c>
      <c r="P760" s="273">
        <f>IF(AC76&gt;0,ROUND(AC76,0),0)</f>
        <v>657</v>
      </c>
      <c r="Q760" s="273">
        <f>IF(AC77&gt;0,ROUND(AC77,0),0)</f>
        <v>0</v>
      </c>
      <c r="R760" s="273">
        <f>IF(AC78&gt;0,ROUND(AC78,0),0)</f>
        <v>184</v>
      </c>
      <c r="S760" s="273">
        <f>IF(AC79&gt;0,ROUND(AC79,0),0)</f>
        <v>0</v>
      </c>
      <c r="T760" s="275">
        <f>IF(AC80&gt;0,ROUND(AC80,2),0)</f>
        <v>0</v>
      </c>
      <c r="U760" s="273"/>
      <c r="V760" s="274"/>
      <c r="W760" s="273"/>
      <c r="X760" s="273"/>
      <c r="Y760" s="273">
        <f t="shared" si="21"/>
        <v>724039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5" customHeight="1" x14ac:dyDescent="0.35">
      <c r="A761" s="209" t="str">
        <f>RIGHT($C$83,3)&amp;"*"&amp;RIGHT($C$82,4)&amp;"*"&amp;AD$55&amp;"*"&amp;"A"</f>
        <v>209*2021*7190*A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2245</v>
      </c>
      <c r="H761" s="273">
        <f>ROUND(AD65,0)</f>
        <v>0</v>
      </c>
      <c r="I761" s="273">
        <f>ROUND(AD66,0)</f>
        <v>624336</v>
      </c>
      <c r="J761" s="273">
        <f>ROUND(AD67,0)</f>
        <v>0</v>
      </c>
      <c r="K761" s="273">
        <f>ROUND(AD68,0)</f>
        <v>0</v>
      </c>
      <c r="L761" s="273">
        <f>ROUND(AD69,0)</f>
        <v>0</v>
      </c>
      <c r="M761" s="273">
        <f>ROUND(AD70,0)</f>
        <v>0</v>
      </c>
      <c r="N761" s="273">
        <f>ROUND(AD75,0)</f>
        <v>2092538</v>
      </c>
      <c r="O761" s="273">
        <f>ROUND(AD73,0)</f>
        <v>1903599</v>
      </c>
      <c r="P761" s="273">
        <f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>
        <f t="shared" si="21"/>
        <v>151346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5" customHeight="1" x14ac:dyDescent="0.35">
      <c r="A762" s="209" t="str">
        <f>RIGHT($C$83,3)&amp;"*"&amp;RIGHT($C$82,4)&amp;"*"&amp;AE$55&amp;"*"&amp;"A"</f>
        <v>209*2021*7200*A</v>
      </c>
      <c r="B762" s="273">
        <f>ROUND(AE59,0)</f>
        <v>56248</v>
      </c>
      <c r="C762" s="275">
        <f>ROUND(AE60,2)</f>
        <v>14.28</v>
      </c>
      <c r="D762" s="273">
        <f>ROUND(AE61,0)</f>
        <v>1499485</v>
      </c>
      <c r="E762" s="273">
        <f>ROUND(AE62,0)</f>
        <v>345899</v>
      </c>
      <c r="F762" s="273">
        <f>ROUND(AE63,0)</f>
        <v>0</v>
      </c>
      <c r="G762" s="273">
        <f>ROUND(AE64,0)</f>
        <v>15161</v>
      </c>
      <c r="H762" s="273">
        <f>ROUND(AE65,0)</f>
        <v>107</v>
      </c>
      <c r="I762" s="273">
        <f>ROUND(AE66,0)</f>
        <v>348392</v>
      </c>
      <c r="J762" s="273">
        <f>ROUND(AE67,0)</f>
        <v>100344</v>
      </c>
      <c r="K762" s="273">
        <f>ROUND(AE68,0)</f>
        <v>238056</v>
      </c>
      <c r="L762" s="273">
        <f>ROUND(AE69,0)</f>
        <v>3348</v>
      </c>
      <c r="M762" s="273">
        <f>ROUND(AE70,0)</f>
        <v>0</v>
      </c>
      <c r="N762" s="273">
        <f>ROUND(AE75,0)</f>
        <v>11199520</v>
      </c>
      <c r="O762" s="273">
        <f>ROUND(AE73,0)</f>
        <v>3284191</v>
      </c>
      <c r="P762" s="273">
        <f>IF(AE76&gt;0,ROUND(AE76,0),0)</f>
        <v>5802</v>
      </c>
      <c r="Q762" s="273">
        <f>IF(AE77&gt;0,ROUND(AE77,0),0)</f>
        <v>0</v>
      </c>
      <c r="R762" s="273">
        <f>IF(AE78&gt;0,ROUND(AE78,0),0)</f>
        <v>1629</v>
      </c>
      <c r="S762" s="273">
        <f>IF(AE79&gt;0,ROUND(AE79,0),0)</f>
        <v>8060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1049553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5" customHeight="1" x14ac:dyDescent="0.35">
      <c r="A763" s="209" t="str">
        <f>RIGHT($C$83,3)&amp;"*"&amp;RIGHT($C$82,4)&amp;"*"&amp;AF$55&amp;"*"&amp;"A"</f>
        <v>209*2021*7220*A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5" customHeight="1" x14ac:dyDescent="0.35">
      <c r="A764" s="209" t="str">
        <f>RIGHT($C$83,3)&amp;"*"&amp;RIGHT($C$82,4)&amp;"*"&amp;AG$55&amp;"*"&amp;"A"</f>
        <v>209*2021*7230*A</v>
      </c>
      <c r="B764" s="273">
        <f>ROUND(AG59,0)</f>
        <v>30042</v>
      </c>
      <c r="C764" s="275">
        <f>ROUND(AG60,2)</f>
        <v>37.07</v>
      </c>
      <c r="D764" s="273">
        <f>ROUND(AG61,0)</f>
        <v>4170796</v>
      </c>
      <c r="E764" s="273">
        <f>ROUND(AG62,0)</f>
        <v>962886</v>
      </c>
      <c r="F764" s="273">
        <f>ROUND(AG63,0)</f>
        <v>1211481</v>
      </c>
      <c r="G764" s="273">
        <f>ROUND(AG64,0)</f>
        <v>820850</v>
      </c>
      <c r="H764" s="273">
        <f>ROUND(AG65,0)</f>
        <v>778</v>
      </c>
      <c r="I764" s="273">
        <f>ROUND(AG66,0)</f>
        <v>490560</v>
      </c>
      <c r="J764" s="273">
        <f>ROUND(AG67,0)</f>
        <v>521478</v>
      </c>
      <c r="K764" s="273">
        <f>ROUND(AG68,0)</f>
        <v>33576</v>
      </c>
      <c r="L764" s="273">
        <f>ROUND(AG69,0)</f>
        <v>32950</v>
      </c>
      <c r="M764" s="273">
        <f>ROUND(AG70,0)</f>
        <v>300</v>
      </c>
      <c r="N764" s="273">
        <f>ROUND(AG75,0)</f>
        <v>123212523</v>
      </c>
      <c r="O764" s="273">
        <f>ROUND(AG73,0)</f>
        <v>29468313</v>
      </c>
      <c r="P764" s="273">
        <f>IF(AG76&gt;0,ROUND(AG76,0),0)</f>
        <v>15505</v>
      </c>
      <c r="Q764" s="273">
        <f>IF(AG77&gt;0,ROUND(AG77,0),0)</f>
        <v>3362</v>
      </c>
      <c r="R764" s="273">
        <f>IF(AG78&gt;0,ROUND(AG78,0),0)</f>
        <v>4354</v>
      </c>
      <c r="S764" s="273">
        <f>IF(AG79&gt;0,ROUND(AG79,0),0)</f>
        <v>162632</v>
      </c>
      <c r="T764" s="275">
        <f>IF(AG80&gt;0,ROUND(AG80,2),0)</f>
        <v>21.39</v>
      </c>
      <c r="U764" s="273"/>
      <c r="V764" s="274"/>
      <c r="W764" s="273"/>
      <c r="X764" s="273"/>
      <c r="Y764" s="273">
        <f t="shared" si="21"/>
        <v>4745454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5" customHeight="1" x14ac:dyDescent="0.35">
      <c r="A765" s="209" t="str">
        <f>RIGHT($C$83,3)&amp;"*"&amp;RIGHT($C$82,4)&amp;"*"&amp;AH$55&amp;"*"&amp;"A"</f>
        <v>209*2021*7240*A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5" customHeight="1" x14ac:dyDescent="0.35">
      <c r="A766" s="209" t="str">
        <f>RIGHT($C$83,3)&amp;"*"&amp;RIGHT($C$82,4)&amp;"*"&amp;AI$55&amp;"*"&amp;"A"</f>
        <v>209*2021*7250*A</v>
      </c>
      <c r="B766" s="273">
        <f>ROUND(AI59,0)</f>
        <v>0</v>
      </c>
      <c r="C766" s="275">
        <f>ROUND(AI60,2)</f>
        <v>0</v>
      </c>
      <c r="D766" s="273">
        <f>ROUND(AI61,0)</f>
        <v>0</v>
      </c>
      <c r="E766" s="273">
        <f>ROUND(AI62,0)</f>
        <v>0</v>
      </c>
      <c r="F766" s="273">
        <f>ROUND(AI63,0)</f>
        <v>0</v>
      </c>
      <c r="G766" s="273">
        <f>ROUND(AI64,0)</f>
        <v>0</v>
      </c>
      <c r="H766" s="273">
        <f>ROUND(AI65,0)</f>
        <v>0</v>
      </c>
      <c r="I766" s="273">
        <f>ROUND(AI66,0)</f>
        <v>0</v>
      </c>
      <c r="J766" s="273">
        <f>ROUND(AI67,0)</f>
        <v>0</v>
      </c>
      <c r="K766" s="273">
        <f>ROUND(AI68,0)</f>
        <v>0</v>
      </c>
      <c r="L766" s="273">
        <f>ROUND(AI69,0)</f>
        <v>0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>
        <f t="shared" si="21"/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5" customHeight="1" x14ac:dyDescent="0.35">
      <c r="A767" s="209" t="str">
        <f>RIGHT($C$83,3)&amp;"*"&amp;RIGHT($C$82,4)&amp;"*"&amp;AJ$55&amp;"*"&amp;"A"</f>
        <v>209*2021*7260*A</v>
      </c>
      <c r="B767" s="273">
        <f>ROUND(AJ59,0)</f>
        <v>175480</v>
      </c>
      <c r="C767" s="275">
        <f>ROUND(AJ60,2)</f>
        <v>236.14</v>
      </c>
      <c r="D767" s="273">
        <f>ROUND(AJ61,0)</f>
        <v>27119010</v>
      </c>
      <c r="E767" s="273">
        <f>ROUND(AJ62,0)</f>
        <v>6255772</v>
      </c>
      <c r="F767" s="273">
        <f>ROUND(AJ63,0)</f>
        <v>459908</v>
      </c>
      <c r="G767" s="273">
        <f>ROUND(AJ64,0)</f>
        <v>1797848</v>
      </c>
      <c r="H767" s="273">
        <f>ROUND(AJ65,0)</f>
        <v>86215</v>
      </c>
      <c r="I767" s="273">
        <f>ROUND(AJ66,0)</f>
        <v>2695174</v>
      </c>
      <c r="J767" s="273">
        <f>ROUND(AJ67,0)</f>
        <v>1663351</v>
      </c>
      <c r="K767" s="273">
        <f>ROUND(AJ68,0)</f>
        <v>3456320</v>
      </c>
      <c r="L767" s="273">
        <f>ROUND(AJ69,0)</f>
        <v>244170</v>
      </c>
      <c r="M767" s="273">
        <f>ROUND(AJ70,0)</f>
        <v>1625264</v>
      </c>
      <c r="N767" s="273">
        <f>ROUND(AJ75,0)</f>
        <v>76208506</v>
      </c>
      <c r="O767" s="273">
        <f>ROUND(AJ73,0)</f>
        <v>105856</v>
      </c>
      <c r="P767" s="273">
        <f>IF(AJ76&gt;0,ROUND(AJ76,0),0)</f>
        <v>0</v>
      </c>
      <c r="Q767" s="273">
        <f>IF(AJ77&gt;0,ROUND(AJ77,0),0)</f>
        <v>0</v>
      </c>
      <c r="R767" s="273">
        <f>IF(AJ78&gt;0,ROUND(AJ78,0),0)</f>
        <v>0</v>
      </c>
      <c r="S767" s="273">
        <f>IF(AJ79&gt;0,ROUND(AJ79,0),0)</f>
        <v>0</v>
      </c>
      <c r="T767" s="275">
        <f>IF(AJ80&gt;0,ROUND(AJ80,2),0)</f>
        <v>30.54</v>
      </c>
      <c r="U767" s="273"/>
      <c r="V767" s="274"/>
      <c r="W767" s="273"/>
      <c r="X767" s="273"/>
      <c r="Y767" s="273">
        <f t="shared" si="21"/>
        <v>9671647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5" customHeight="1" x14ac:dyDescent="0.35">
      <c r="A768" s="209" t="str">
        <f>RIGHT($C$83,3)&amp;"*"&amp;RIGHT($C$82,4)&amp;"*"&amp;AK$55&amp;"*"&amp;"A"</f>
        <v>209*2021*7310*A</v>
      </c>
      <c r="B768" s="273">
        <f>ROUND(AK59,0)</f>
        <v>13559</v>
      </c>
      <c r="C768" s="275">
        <f>ROUND(AK60,2)</f>
        <v>2.94</v>
      </c>
      <c r="D768" s="273">
        <f>ROUND(AK61,0)</f>
        <v>334004</v>
      </c>
      <c r="E768" s="273">
        <f>ROUND(AK62,0)</f>
        <v>77047</v>
      </c>
      <c r="F768" s="273">
        <f>ROUND(AK63,0)</f>
        <v>0</v>
      </c>
      <c r="G768" s="273">
        <f>ROUND(AK64,0)</f>
        <v>3056</v>
      </c>
      <c r="H768" s="273">
        <f>ROUND(AK65,0)</f>
        <v>0</v>
      </c>
      <c r="I768" s="273">
        <f>ROUND(AK66,0)</f>
        <v>0</v>
      </c>
      <c r="J768" s="273">
        <f>ROUND(AK67,0)</f>
        <v>435</v>
      </c>
      <c r="K768" s="273">
        <f>ROUND(AK68,0)</f>
        <v>0</v>
      </c>
      <c r="L768" s="273">
        <f>ROUND(AK69,0)</f>
        <v>1367</v>
      </c>
      <c r="M768" s="273">
        <f>ROUND(AK70,0)</f>
        <v>0</v>
      </c>
      <c r="N768" s="273">
        <f>ROUND(AK75,0)</f>
        <v>3017848</v>
      </c>
      <c r="O768" s="273">
        <f>ROUND(AK73,0)</f>
        <v>1154248</v>
      </c>
      <c r="P768" s="273">
        <f>IF(AK76&gt;0,ROUND(AK76,0),0)</f>
        <v>0</v>
      </c>
      <c r="Q768" s="273">
        <f>IF(AK77&gt;0,ROUND(AK77,0),0)</f>
        <v>0</v>
      </c>
      <c r="R768" s="273">
        <f>IF(AK78&gt;0,ROUND(AK78,0),0)</f>
        <v>0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123314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5" customHeight="1" x14ac:dyDescent="0.35">
      <c r="A769" s="209" t="str">
        <f>RIGHT($C$83,3)&amp;"*"&amp;RIGHT($C$82,4)&amp;"*"&amp;AL$55&amp;"*"&amp;"A"</f>
        <v>209*2021*7320*A</v>
      </c>
      <c r="B769" s="273">
        <f>ROUND(AL59,0)</f>
        <v>1976</v>
      </c>
      <c r="C769" s="275">
        <f>ROUND(AL60,2)</f>
        <v>1.05</v>
      </c>
      <c r="D769" s="273">
        <f>ROUND(AL61,0)</f>
        <v>115475</v>
      </c>
      <c r="E769" s="273">
        <f>ROUND(AL62,0)</f>
        <v>26638</v>
      </c>
      <c r="F769" s="273">
        <f>ROUND(AL63,0)</f>
        <v>0</v>
      </c>
      <c r="G769" s="273">
        <f>ROUND(AL64,0)</f>
        <v>0</v>
      </c>
      <c r="H769" s="273">
        <f>ROUND(AL65,0)</f>
        <v>0</v>
      </c>
      <c r="I769" s="273">
        <f>ROUND(AL66,0)</f>
        <v>0</v>
      </c>
      <c r="J769" s="273">
        <f>ROUND(AL67,0)</f>
        <v>0</v>
      </c>
      <c r="K769" s="273">
        <f>ROUND(AL68,0)</f>
        <v>0</v>
      </c>
      <c r="L769" s="273">
        <f>ROUND(AL69,0)</f>
        <v>162</v>
      </c>
      <c r="M769" s="273">
        <f>ROUND(AL70,0)</f>
        <v>0</v>
      </c>
      <c r="N769" s="273">
        <f>ROUND(AL75,0)</f>
        <v>876451</v>
      </c>
      <c r="O769" s="273">
        <f>ROUND(AL73,0)</f>
        <v>474958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40016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5" customHeight="1" x14ac:dyDescent="0.35">
      <c r="A770" s="209" t="str">
        <f>RIGHT($C$83,3)&amp;"*"&amp;RIGHT($C$82,4)&amp;"*"&amp;AM$55&amp;"*"&amp;"A"</f>
        <v>209*2021*7330*A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5" customHeight="1" x14ac:dyDescent="0.35">
      <c r="A771" s="209" t="str">
        <f>RIGHT($C$83,3)&amp;"*"&amp;RIGHT($C$82,4)&amp;"*"&amp;AN$55&amp;"*"&amp;"A"</f>
        <v>209*2021*7340*A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5" customHeight="1" x14ac:dyDescent="0.35">
      <c r="A772" s="209" t="str">
        <f>RIGHT($C$83,3)&amp;"*"&amp;RIGHT($C$82,4)&amp;"*"&amp;AO$55&amp;"*"&amp;"A"</f>
        <v>209*2021*7350*A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5" customHeight="1" x14ac:dyDescent="0.35">
      <c r="A773" s="209" t="str">
        <f>RIGHT($C$83,3)&amp;"*"&amp;RIGHT($C$82,4)&amp;"*"&amp;AP$55&amp;"*"&amp;"A"</f>
        <v>209*2021*7380*A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1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5" customHeight="1" x14ac:dyDescent="0.35">
      <c r="A774" s="209" t="str">
        <f>RIGHT($C$83,3)&amp;"*"&amp;RIGHT($C$82,4)&amp;"*"&amp;AQ$55&amp;"*"&amp;"A"</f>
        <v>209*2021*7390*A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5" customHeight="1" x14ac:dyDescent="0.35">
      <c r="A775" s="209" t="str">
        <f>RIGHT($C$83,3)&amp;"*"&amp;RIGHT($C$82,4)&amp;"*"&amp;AR$55&amp;"*"&amp;"A"</f>
        <v>209*2021*7400*A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174171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1"/>
        <v>34002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5" customHeight="1" x14ac:dyDescent="0.35">
      <c r="A776" s="209" t="str">
        <f>RIGHT($C$83,3)&amp;"*"&amp;RIGHT($C$82,4)&amp;"*"&amp;AS$55&amp;"*"&amp;"A"</f>
        <v>209*2021*7410*A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5" customHeight="1" x14ac:dyDescent="0.35">
      <c r="A777" s="209" t="str">
        <f>RIGHT($C$83,3)&amp;"*"&amp;RIGHT($C$82,4)&amp;"*"&amp;AT$55&amp;"*"&amp;"A"</f>
        <v>209*2021*7420*A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>
        <f t="shared" si="21"/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5" customHeight="1" x14ac:dyDescent="0.35">
      <c r="A778" s="209" t="str">
        <f>RIGHT($C$83,3)&amp;"*"&amp;RIGHT($C$82,4)&amp;"*"&amp;AU$55&amp;"*"&amp;"A"</f>
        <v>209*2021*7430*A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5" customHeight="1" x14ac:dyDescent="0.35">
      <c r="A779" s="209" t="str">
        <f>RIGHT($C$83,3)&amp;"*"&amp;RIGHT($C$82,4)&amp;"*"&amp;AV$55&amp;"*"&amp;"A"</f>
        <v>209*2021*7490*A</v>
      </c>
      <c r="B779" s="273"/>
      <c r="C779" s="275">
        <f>ROUND(AV60,2)</f>
        <v>4.9400000000000004</v>
      </c>
      <c r="D779" s="273">
        <f>ROUND(AV61,0)</f>
        <v>862763</v>
      </c>
      <c r="E779" s="273">
        <f>ROUND(AV62,0)</f>
        <v>199021</v>
      </c>
      <c r="F779" s="273">
        <f>ROUND(AV63,0)</f>
        <v>0</v>
      </c>
      <c r="G779" s="273">
        <f>ROUND(AV64,0)</f>
        <v>258773</v>
      </c>
      <c r="H779" s="273">
        <f>ROUND(AV65,0)</f>
        <v>64</v>
      </c>
      <c r="I779" s="273">
        <f>ROUND(AV66,0)</f>
        <v>563563</v>
      </c>
      <c r="J779" s="273">
        <f>ROUND(AV67,0)</f>
        <v>0</v>
      </c>
      <c r="K779" s="273">
        <f>ROUND(AV68,0)</f>
        <v>46297</v>
      </c>
      <c r="L779" s="273">
        <f>ROUND(AV69,0)</f>
        <v>9633</v>
      </c>
      <c r="M779" s="273">
        <f>ROUND(AV70,0)</f>
        <v>0</v>
      </c>
      <c r="N779" s="273">
        <f>ROUND(AV75,0)</f>
        <v>174231</v>
      </c>
      <c r="O779" s="273">
        <f>ROUND(AV73,0)</f>
        <v>168696</v>
      </c>
      <c r="P779" s="273">
        <f>IF(AV76&gt;0,ROUND(AV76,0),0)</f>
        <v>0</v>
      </c>
      <c r="Q779" s="273">
        <f>IF(AV77&gt;0,ROUND(AV77,0),0)</f>
        <v>0</v>
      </c>
      <c r="R779" s="273">
        <f>IF(AV78&gt;0,ROUND(AV78,0),0)</f>
        <v>0</v>
      </c>
      <c r="S779" s="273">
        <f>IF(AV79&gt;0,ROUND(AV79,0),0)</f>
        <v>1530</v>
      </c>
      <c r="T779" s="275">
        <f>IF(AV80&gt;0,ROUND(AV80,2),0)</f>
        <v>2.65</v>
      </c>
      <c r="U779" s="273"/>
      <c r="V779" s="274"/>
      <c r="W779" s="273"/>
      <c r="X779" s="273"/>
      <c r="Y779" s="273">
        <f t="shared" si="21"/>
        <v>414622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5" customHeight="1" x14ac:dyDescent="0.35">
      <c r="A780" s="209" t="str">
        <f>RIGHT($C$83,3)&amp;"*"&amp;RIGHT($C$82,4)&amp;"*"&amp;AW$55&amp;"*"&amp;"A"</f>
        <v>209*2021*8200*A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5" customHeight="1" x14ac:dyDescent="0.35">
      <c r="A781" s="209" t="str">
        <f>RIGHT($C$83,3)&amp;"*"&amp;RIGHT($C$82,4)&amp;"*"&amp;AX$55&amp;"*"&amp;"A"</f>
        <v>209*2021*8310*A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5" customHeight="1" x14ac:dyDescent="0.35">
      <c r="A782" s="209" t="str">
        <f>RIGHT($C$83,3)&amp;"*"&amp;RIGHT($C$82,4)&amp;"*"&amp;AY$55&amp;"*"&amp;"A"</f>
        <v>209*2021*8320*A</v>
      </c>
      <c r="B782" s="273">
        <f>ROUND(AY59,0)</f>
        <v>124206</v>
      </c>
      <c r="C782" s="275">
        <f>ROUND(AY60,2)</f>
        <v>29.53</v>
      </c>
      <c r="D782" s="273">
        <f>ROUND(AY61,0)</f>
        <v>1312563</v>
      </c>
      <c r="E782" s="273">
        <f>ROUND(AY62,0)</f>
        <v>302780</v>
      </c>
      <c r="F782" s="273">
        <f>ROUND(AY63,0)</f>
        <v>0</v>
      </c>
      <c r="G782" s="273">
        <f>ROUND(AY64,0)</f>
        <v>732380</v>
      </c>
      <c r="H782" s="273">
        <f>ROUND(AY65,0)</f>
        <v>107</v>
      </c>
      <c r="I782" s="273">
        <f>ROUND(AY66,0)</f>
        <v>548677</v>
      </c>
      <c r="J782" s="273">
        <f>ROUND(AY67,0)</f>
        <v>233750</v>
      </c>
      <c r="K782" s="273">
        <f>ROUND(AY68,0)</f>
        <v>6073</v>
      </c>
      <c r="L782" s="273">
        <f>ROUND(AY69,0)</f>
        <v>25376</v>
      </c>
      <c r="M782" s="273">
        <f>ROUND(AY70,0)</f>
        <v>716525</v>
      </c>
      <c r="N782" s="273"/>
      <c r="O782" s="273"/>
      <c r="P782" s="273">
        <f>IF(AY76&gt;0,ROUND(AY76,0),0)</f>
        <v>7323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5" customHeight="1" x14ac:dyDescent="0.35">
      <c r="A783" s="209" t="str">
        <f>RIGHT($C$83,3)&amp;"*"&amp;RIGHT($C$82,4)&amp;"*"&amp;AZ$55&amp;"*"&amp;"A"</f>
        <v>209*2021*8330*A</v>
      </c>
      <c r="B783" s="273">
        <f>ROUND(AZ59,0)</f>
        <v>120474</v>
      </c>
      <c r="C783" s="275">
        <f>ROUND(AZ60,2)</f>
        <v>0</v>
      </c>
      <c r="D783" s="273">
        <f>ROUND(AZ61,0)</f>
        <v>0</v>
      </c>
      <c r="E783" s="273">
        <f>ROUND(AZ62,0)</f>
        <v>0</v>
      </c>
      <c r="F783" s="273">
        <f>ROUND(AZ63,0)</f>
        <v>0</v>
      </c>
      <c r="G783" s="273">
        <f>ROUND(AZ64,0)</f>
        <v>0</v>
      </c>
      <c r="H783" s="273">
        <f>ROUND(AZ65,0)</f>
        <v>0</v>
      </c>
      <c r="I783" s="273">
        <f>ROUND(AZ66,0)</f>
        <v>0</v>
      </c>
      <c r="J783" s="273">
        <f>ROUND(AZ67,0)</f>
        <v>0</v>
      </c>
      <c r="K783" s="273">
        <f>ROUND(AZ68,0)</f>
        <v>0</v>
      </c>
      <c r="L783" s="273">
        <f>ROUND(AZ69,0)</f>
        <v>0</v>
      </c>
      <c r="M783" s="273">
        <f>ROUND(AZ70,0)</f>
        <v>0</v>
      </c>
      <c r="N783" s="273"/>
      <c r="O783" s="273"/>
      <c r="P783" s="273">
        <f>IF(AZ76&gt;0,ROUND(AZ76,0),0)</f>
        <v>0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5" customHeight="1" x14ac:dyDescent="0.35">
      <c r="A784" s="209" t="str">
        <f>RIGHT($C$83,3)&amp;"*"&amp;RIGHT($C$82,4)&amp;"*"&amp;BA$55&amp;"*"&amp;"A"</f>
        <v>209*2021*8350*A</v>
      </c>
      <c r="B784" s="273">
        <f>ROUND(BA59,0)</f>
        <v>0</v>
      </c>
      <c r="C784" s="275">
        <f>ROUND(BA60,2)</f>
        <v>1.26</v>
      </c>
      <c r="D784" s="273">
        <f>ROUND(BA61,0)</f>
        <v>46904</v>
      </c>
      <c r="E784" s="273">
        <f>ROUND(BA62,0)</f>
        <v>10820</v>
      </c>
      <c r="F784" s="273">
        <f>ROUND(BA63,0)</f>
        <v>0</v>
      </c>
      <c r="G784" s="273">
        <f>ROUND(BA64,0)</f>
        <v>0</v>
      </c>
      <c r="H784" s="273">
        <f>ROUND(BA65,0)</f>
        <v>0</v>
      </c>
      <c r="I784" s="273">
        <f>ROUND(BA66,0)</f>
        <v>0</v>
      </c>
      <c r="J784" s="273">
        <f>ROUND(BA67,0)</f>
        <v>26277</v>
      </c>
      <c r="K784" s="273">
        <f>ROUND(BA68,0)</f>
        <v>0</v>
      </c>
      <c r="L784" s="273">
        <f>ROUND(BA69,0)</f>
        <v>0</v>
      </c>
      <c r="M784" s="273">
        <f>ROUND(BA70,0)</f>
        <v>0</v>
      </c>
      <c r="N784" s="273"/>
      <c r="O784" s="273"/>
      <c r="P784" s="273">
        <f>IF(BA76&gt;0,ROUND(BA76,0),0)</f>
        <v>893</v>
      </c>
      <c r="Q784" s="273">
        <f>IF(BA77&gt;0,ROUND(BA77,0),0)</f>
        <v>0</v>
      </c>
      <c r="R784" s="273">
        <f>IF(BA78&gt;0,ROUND(BA78,0),0)</f>
        <v>251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5" customHeight="1" x14ac:dyDescent="0.35">
      <c r="A785" s="209" t="str">
        <f>RIGHT($C$83,3)&amp;"*"&amp;RIGHT($C$82,4)&amp;"*"&amp;BB$55&amp;"*"&amp;"A"</f>
        <v>209*2021*8360*A</v>
      </c>
      <c r="B785" s="273"/>
      <c r="C785" s="275">
        <f>ROUND(BB60,2)</f>
        <v>0</v>
      </c>
      <c r="D785" s="273">
        <f>ROUND(BB61,0)</f>
        <v>0</v>
      </c>
      <c r="E785" s="273">
        <f>ROUND(BB62,0)</f>
        <v>0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>ROUND(BB67,0)</f>
        <v>0</v>
      </c>
      <c r="K785" s="273">
        <f>ROUND(BB68,0)</f>
        <v>0</v>
      </c>
      <c r="L785" s="273">
        <f>ROUND(BB69,0)</f>
        <v>0</v>
      </c>
      <c r="M785" s="273">
        <f>ROUND(BB70,0)</f>
        <v>0</v>
      </c>
      <c r="N785" s="273"/>
      <c r="O785" s="273"/>
      <c r="P785" s="273">
        <f>IF(BB76&gt;0,ROUND(BB76,0),0)</f>
        <v>0</v>
      </c>
      <c r="Q785" s="273">
        <f>IF(BB77&gt;0,ROUND(BB77,0),0)</f>
        <v>0</v>
      </c>
      <c r="R785" s="273">
        <f>IF(BB78&gt;0,ROUND(BB78,0),0)</f>
        <v>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5" customHeight="1" x14ac:dyDescent="0.35">
      <c r="A786" s="209" t="str">
        <f>RIGHT($C$83,3)&amp;"*"&amp;RIGHT($C$82,4)&amp;"*"&amp;BC$55&amp;"*"&amp;"A"</f>
        <v>209*2021*8370*A</v>
      </c>
      <c r="B786" s="273"/>
      <c r="C786" s="275">
        <f>ROUND(BC60,2)</f>
        <v>2.2799999999999998</v>
      </c>
      <c r="D786" s="273">
        <f>ROUND(BC61,0)</f>
        <v>108410</v>
      </c>
      <c r="E786" s="273">
        <f>ROUND(BC62,0)</f>
        <v>25008</v>
      </c>
      <c r="F786" s="273">
        <f>ROUND(BC63,0)</f>
        <v>0</v>
      </c>
      <c r="G786" s="273">
        <f>ROUND(BC64,0)</f>
        <v>108</v>
      </c>
      <c r="H786" s="273">
        <f>ROUND(BC65,0)</f>
        <v>533</v>
      </c>
      <c r="I786" s="273">
        <f>ROUND(BC66,0)</f>
        <v>0</v>
      </c>
      <c r="J786" s="273">
        <f>ROUND(BC67,0)</f>
        <v>0</v>
      </c>
      <c r="K786" s="273">
        <f>ROUND(BC68,0)</f>
        <v>0</v>
      </c>
      <c r="L786" s="273">
        <f>ROUND(BC69,0)</f>
        <v>114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5" customHeight="1" x14ac:dyDescent="0.35">
      <c r="A787" s="209" t="str">
        <f>RIGHT($C$83,3)&amp;"*"&amp;RIGHT($C$82,4)&amp;"*"&amp;BD$55&amp;"*"&amp;"A"</f>
        <v>209*2021*8420*A</v>
      </c>
      <c r="B787" s="273"/>
      <c r="C787" s="275">
        <f>ROUND(BD60,2)</f>
        <v>0</v>
      </c>
      <c r="D787" s="273">
        <f>ROUND(BD61,0)</f>
        <v>0</v>
      </c>
      <c r="E787" s="273">
        <f>ROUND(BD62,0)</f>
        <v>0</v>
      </c>
      <c r="F787" s="273">
        <f>ROUND(BD63,0)</f>
        <v>0</v>
      </c>
      <c r="G787" s="273">
        <f>ROUND(BD64,0)</f>
        <v>0</v>
      </c>
      <c r="H787" s="273">
        <f>ROUND(BD65,0)</f>
        <v>0</v>
      </c>
      <c r="I787" s="273">
        <f>ROUND(BD66,0)</f>
        <v>0</v>
      </c>
      <c r="J787" s="273">
        <f>ROUND(BD67,0)</f>
        <v>0</v>
      </c>
      <c r="K787" s="273">
        <f>ROUND(BD68,0)</f>
        <v>234993</v>
      </c>
      <c r="L787" s="273">
        <f>ROUND(BD69,0)</f>
        <v>0</v>
      </c>
      <c r="M787" s="273">
        <f>ROUND(BD70,0)</f>
        <v>0</v>
      </c>
      <c r="N787" s="273"/>
      <c r="O787" s="273"/>
      <c r="P787" s="273">
        <f>IF(BD76&gt;0,ROUND(BD76,0),0)</f>
        <v>0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5" customHeight="1" x14ac:dyDescent="0.35">
      <c r="A788" s="209" t="str">
        <f>RIGHT($C$83,3)&amp;"*"&amp;RIGHT($C$82,4)&amp;"*"&amp;BE$55&amp;"*"&amp;"A"</f>
        <v>209*2021*8430*A</v>
      </c>
      <c r="B788" s="273">
        <f>ROUND(BE59,0)</f>
        <v>285856</v>
      </c>
      <c r="C788" s="275">
        <f>ROUND(BE60,2)</f>
        <v>4.97</v>
      </c>
      <c r="D788" s="273">
        <f>ROUND(BE61,0)</f>
        <v>396951</v>
      </c>
      <c r="E788" s="273">
        <f>ROUND(BE62,0)</f>
        <v>91568</v>
      </c>
      <c r="F788" s="273">
        <f>ROUND(BE63,0)</f>
        <v>0</v>
      </c>
      <c r="G788" s="273">
        <f>ROUND(BE64,0)</f>
        <v>94134</v>
      </c>
      <c r="H788" s="273">
        <f>ROUND(BE65,0)</f>
        <v>1228659</v>
      </c>
      <c r="I788" s="273">
        <f>ROUND(BE66,0)</f>
        <v>3484306</v>
      </c>
      <c r="J788" s="273">
        <f>ROUND(BE67,0)</f>
        <v>614551</v>
      </c>
      <c r="K788" s="273">
        <f>ROUND(BE68,0)</f>
        <v>6779</v>
      </c>
      <c r="L788" s="273">
        <f>ROUND(BE69,0)</f>
        <v>930</v>
      </c>
      <c r="M788" s="273">
        <f>ROUND(BE70,0)</f>
        <v>0</v>
      </c>
      <c r="N788" s="273"/>
      <c r="O788" s="273"/>
      <c r="P788" s="273">
        <f>IF(BE76&gt;0,ROUND(BE76,0),0)</f>
        <v>19028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5" customHeight="1" x14ac:dyDescent="0.35">
      <c r="A789" s="209" t="str">
        <f>RIGHT($C$83,3)&amp;"*"&amp;RIGHT($C$82,4)&amp;"*"&amp;BF$55&amp;"*"&amp;"A"</f>
        <v>209*2021*8460*A</v>
      </c>
      <c r="B789" s="273"/>
      <c r="C789" s="275">
        <f>ROUND(BF60,2)</f>
        <v>25.44</v>
      </c>
      <c r="D789" s="273">
        <f>ROUND(BF61,0)</f>
        <v>1183150</v>
      </c>
      <c r="E789" s="273">
        <f>ROUND(BF62,0)</f>
        <v>274776</v>
      </c>
      <c r="F789" s="273">
        <f>ROUND(BF63,0)</f>
        <v>0</v>
      </c>
      <c r="G789" s="273">
        <f>ROUND(BF64,0)</f>
        <v>184262</v>
      </c>
      <c r="H789" s="273">
        <f>ROUND(BF65,0)</f>
        <v>365</v>
      </c>
      <c r="I789" s="273">
        <f>ROUND(BF66,0)</f>
        <v>210579</v>
      </c>
      <c r="J789" s="273">
        <f>ROUND(BF67,0)</f>
        <v>41457</v>
      </c>
      <c r="K789" s="273">
        <f>ROUND(BF68,0)</f>
        <v>348</v>
      </c>
      <c r="L789" s="273">
        <f>ROUND(BF69,0)</f>
        <v>2153</v>
      </c>
      <c r="M789" s="273">
        <f>ROUND(BF70,0)</f>
        <v>0</v>
      </c>
      <c r="N789" s="273"/>
      <c r="O789" s="273"/>
      <c r="P789" s="273">
        <f>IF(BF76&gt;0,ROUND(BF76,0),0)</f>
        <v>730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5" customHeight="1" x14ac:dyDescent="0.35">
      <c r="A790" s="209" t="str">
        <f>RIGHT($C$83,3)&amp;"*"&amp;RIGHT($C$82,4)&amp;"*"&amp;BG$55&amp;"*"&amp;"A"</f>
        <v>209*2021*8470*A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0</v>
      </c>
      <c r="I790" s="273">
        <f>ROUND(BG66,0)</f>
        <v>0</v>
      </c>
      <c r="J790" s="273">
        <f>ROUND(BG67,0)</f>
        <v>0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5" customHeight="1" x14ac:dyDescent="0.35">
      <c r="A791" s="209" t="str">
        <f>RIGHT($C$83,3)&amp;"*"&amp;RIGHT($C$82,4)&amp;"*"&amp;BH$55&amp;"*"&amp;"A"</f>
        <v>209*2021*8480*A</v>
      </c>
      <c r="B791" s="273"/>
      <c r="C791" s="275">
        <f>ROUND(BH60,2)</f>
        <v>0</v>
      </c>
      <c r="D791" s="273">
        <f>ROUND(BH61,0)</f>
        <v>0</v>
      </c>
      <c r="E791" s="273">
        <f>ROUND(BH62,0)</f>
        <v>0</v>
      </c>
      <c r="F791" s="273">
        <f>ROUND(BH63,0)</f>
        <v>0</v>
      </c>
      <c r="G791" s="273">
        <f>ROUND(BH64,0)</f>
        <v>0</v>
      </c>
      <c r="H791" s="273">
        <f>ROUND(BH65,0)</f>
        <v>0</v>
      </c>
      <c r="I791" s="273">
        <f>ROUND(BH66,0)</f>
        <v>0</v>
      </c>
      <c r="J791" s="273">
        <f>ROUND(BH67,0)</f>
        <v>0</v>
      </c>
      <c r="K791" s="273">
        <f>ROUND(BH68,0)</f>
        <v>0</v>
      </c>
      <c r="L791" s="273">
        <f>ROUND(BH69,0)</f>
        <v>0</v>
      </c>
      <c r="M791" s="273">
        <f>ROUND(BH70,0)</f>
        <v>0</v>
      </c>
      <c r="N791" s="273"/>
      <c r="O791" s="273"/>
      <c r="P791" s="273">
        <f>IF(BH76&gt;0,ROUND(BH76,0),0)</f>
        <v>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5" customHeight="1" x14ac:dyDescent="0.35">
      <c r="A792" s="209" t="str">
        <f>RIGHT($C$83,3)&amp;"*"&amp;RIGHT($C$82,4)&amp;"*"&amp;BI$55&amp;"*"&amp;"A"</f>
        <v>209*2021*8490*A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28690</v>
      </c>
      <c r="H792" s="273">
        <f>ROUND(BI65,0)</f>
        <v>0</v>
      </c>
      <c r="I792" s="273">
        <f>ROUND(BI66,0)</f>
        <v>0</v>
      </c>
      <c r="J792" s="273">
        <f>ROUND(BI67,0)</f>
        <v>19704</v>
      </c>
      <c r="K792" s="273">
        <f>ROUND(BI68,0)</f>
        <v>484</v>
      </c>
      <c r="L792" s="273">
        <f>ROUND(BI69,0)</f>
        <v>-36</v>
      </c>
      <c r="M792" s="273">
        <f>ROUND(BI70,0)</f>
        <v>58404</v>
      </c>
      <c r="N792" s="273"/>
      <c r="O792" s="273"/>
      <c r="P792" s="273">
        <f>IF(BI76&gt;0,ROUND(BI76,0),0)</f>
        <v>674</v>
      </c>
      <c r="Q792" s="273">
        <f>IF(BI77&gt;0,ROUND(BI77,0),0)</f>
        <v>0</v>
      </c>
      <c r="R792" s="273">
        <f>IF(BI78&gt;0,ROUND(BI78,0),0)</f>
        <v>189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5" customHeight="1" x14ac:dyDescent="0.35">
      <c r="A793" s="209" t="str">
        <f>RIGHT($C$83,3)&amp;"*"&amp;RIGHT($C$82,4)&amp;"*"&amp;BJ$55&amp;"*"&amp;"A"</f>
        <v>209*2021*8510*A</v>
      </c>
      <c r="B793" s="273"/>
      <c r="C793" s="275">
        <f>ROUND(BJ60,2)</f>
        <v>0</v>
      </c>
      <c r="D793" s="273">
        <f>ROUND(BJ61,0)</f>
        <v>0</v>
      </c>
      <c r="E793" s="273">
        <f>ROUND(BJ62,0)</f>
        <v>0</v>
      </c>
      <c r="F793" s="273">
        <f>ROUND(BJ63,0)</f>
        <v>0</v>
      </c>
      <c r="G793" s="273">
        <f>ROUND(BJ64,0)</f>
        <v>0</v>
      </c>
      <c r="H793" s="273">
        <f>ROUND(BJ65,0)</f>
        <v>0</v>
      </c>
      <c r="I793" s="273">
        <f>ROUND(BJ66,0)</f>
        <v>0</v>
      </c>
      <c r="J793" s="273">
        <f>ROUND(BJ67,0)</f>
        <v>0</v>
      </c>
      <c r="K793" s="273">
        <f>ROUND(BJ68,0)</f>
        <v>0</v>
      </c>
      <c r="L793" s="273">
        <f>ROUND(BJ69,0)</f>
        <v>0</v>
      </c>
      <c r="M793" s="273">
        <f>ROUND(BJ70,0)</f>
        <v>0</v>
      </c>
      <c r="N793" s="273"/>
      <c r="O793" s="273"/>
      <c r="P793" s="273">
        <f>IF(BJ76&gt;0,ROUND(BJ76,0),0)</f>
        <v>0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5" customHeight="1" x14ac:dyDescent="0.35">
      <c r="A794" s="209" t="str">
        <f>RIGHT($C$83,3)&amp;"*"&amp;RIGHT($C$82,4)&amp;"*"&amp;BK$55&amp;"*"&amp;"A"</f>
        <v>209*2021*8530*A</v>
      </c>
      <c r="B794" s="273"/>
      <c r="C794" s="275">
        <f>ROUND(BK60,2)</f>
        <v>0</v>
      </c>
      <c r="D794" s="273">
        <f>ROUND(BK61,0)</f>
        <v>0</v>
      </c>
      <c r="E794" s="273">
        <f>ROUND(BK62,0)</f>
        <v>0</v>
      </c>
      <c r="F794" s="273">
        <f>ROUND(BK63,0)</f>
        <v>0</v>
      </c>
      <c r="G794" s="273">
        <f>ROUND(BK64,0)</f>
        <v>0</v>
      </c>
      <c r="H794" s="273">
        <f>ROUND(BK65,0)</f>
        <v>0</v>
      </c>
      <c r="I794" s="273">
        <f>ROUND(BK66,0)</f>
        <v>4966434</v>
      </c>
      <c r="J794" s="273">
        <f>ROUND(BK67,0)</f>
        <v>0</v>
      </c>
      <c r="K794" s="273">
        <f>ROUND(BK68,0)</f>
        <v>0</v>
      </c>
      <c r="L794" s="273">
        <f>ROUND(BK69,0)</f>
        <v>0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5" customHeight="1" x14ac:dyDescent="0.35">
      <c r="A795" s="209" t="str">
        <f>RIGHT($C$83,3)&amp;"*"&amp;RIGHT($C$82,4)&amp;"*"&amp;BL$55&amp;"*"&amp;"A"</f>
        <v>209*2021*8560*A</v>
      </c>
      <c r="B795" s="273"/>
      <c r="C795" s="275">
        <f>ROUND(BL60,2)</f>
        <v>0</v>
      </c>
      <c r="D795" s="273">
        <f>ROUND(BL61,0)</f>
        <v>0</v>
      </c>
      <c r="E795" s="273">
        <f>ROUND(BL62,0)</f>
        <v>0</v>
      </c>
      <c r="F795" s="273">
        <f>ROUND(BL63,0)</f>
        <v>0</v>
      </c>
      <c r="G795" s="273">
        <f>ROUND(BL64,0)</f>
        <v>24669</v>
      </c>
      <c r="H795" s="273">
        <f>ROUND(BL65,0)</f>
        <v>123</v>
      </c>
      <c r="I795" s="273">
        <f>ROUND(BL66,0)</f>
        <v>3855678</v>
      </c>
      <c r="J795" s="273">
        <f>ROUND(BL67,0)</f>
        <v>5261</v>
      </c>
      <c r="K795" s="273">
        <f>ROUND(BL68,0)</f>
        <v>6120</v>
      </c>
      <c r="L795" s="273">
        <f>ROUND(BL69,0)</f>
        <v>1879</v>
      </c>
      <c r="M795" s="273">
        <f>ROUND(BL70,0)</f>
        <v>0</v>
      </c>
      <c r="N795" s="273"/>
      <c r="O795" s="273"/>
      <c r="P795" s="273">
        <f>IF(BL76&gt;0,ROUND(BL76,0),0)</f>
        <v>0</v>
      </c>
      <c r="Q795" s="273">
        <f>IF(BL77&gt;0,ROUND(BL77,0),0)</f>
        <v>0</v>
      </c>
      <c r="R795" s="273">
        <f>IF(BL78&gt;0,ROUND(BL78,0),0)</f>
        <v>0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5" customHeight="1" x14ac:dyDescent="0.35">
      <c r="A796" s="209" t="str">
        <f>RIGHT($C$83,3)&amp;"*"&amp;RIGHT($C$82,4)&amp;"*"&amp;BM$55&amp;"*"&amp;"A"</f>
        <v>209*2021*8590*A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5" customHeight="1" x14ac:dyDescent="0.35">
      <c r="A797" s="209" t="str">
        <f>RIGHT($C$83,3)&amp;"*"&amp;RIGHT($C$82,4)&amp;"*"&amp;BN$55&amp;"*"&amp;"A"</f>
        <v>209*2021*8610*A</v>
      </c>
      <c r="B797" s="273"/>
      <c r="C797" s="275">
        <f>ROUND(BN60,2)</f>
        <v>6.56</v>
      </c>
      <c r="D797" s="273">
        <f>ROUND(BN61,0)</f>
        <v>928412</v>
      </c>
      <c r="E797" s="273">
        <f>ROUND(BN62,0)</f>
        <v>221040</v>
      </c>
      <c r="F797" s="273">
        <f>ROUND(BN63,0)</f>
        <v>0</v>
      </c>
      <c r="G797" s="273">
        <f>ROUND(BN64,0)</f>
        <v>72769</v>
      </c>
      <c r="H797" s="273">
        <f>ROUND(BN65,0)</f>
        <v>193</v>
      </c>
      <c r="I797" s="273">
        <f>ROUND(BN66,0)</f>
        <v>172413</v>
      </c>
      <c r="J797" s="273">
        <f>ROUND(BN67,0)</f>
        <v>2026951</v>
      </c>
      <c r="K797" s="273">
        <f>ROUND(BN68,0)</f>
        <v>81996</v>
      </c>
      <c r="L797" s="273">
        <f>ROUND(BN69,0)</f>
        <v>92344</v>
      </c>
      <c r="M797" s="273">
        <f>ROUND(BN70,0)</f>
        <v>0</v>
      </c>
      <c r="N797" s="273"/>
      <c r="O797" s="273"/>
      <c r="P797" s="273">
        <f>IF(BN76&gt;0,ROUND(BN76,0),0)</f>
        <v>69478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5" customHeight="1" x14ac:dyDescent="0.35">
      <c r="A798" s="209" t="str">
        <f>RIGHT($C$83,3)&amp;"*"&amp;RIGHT($C$82,4)&amp;"*"&amp;BO$55&amp;"*"&amp;"A"</f>
        <v>209*2021*8620*A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5" customHeight="1" x14ac:dyDescent="0.35">
      <c r="A799" s="209" t="str">
        <f>RIGHT($C$83,3)&amp;"*"&amp;RIGHT($C$82,4)&amp;"*"&amp;BP$55&amp;"*"&amp;"A"</f>
        <v>209*2021*8630*A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0</v>
      </c>
      <c r="G799" s="273">
        <f>ROUND(BP64,0)</f>
        <v>0</v>
      </c>
      <c r="H799" s="273">
        <f>ROUND(BP65,0)</f>
        <v>0</v>
      </c>
      <c r="I799" s="273">
        <f>ROUND(BP66,0)</f>
        <v>0</v>
      </c>
      <c r="J799" s="273">
        <f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5" customHeight="1" x14ac:dyDescent="0.35">
      <c r="A800" s="209" t="str">
        <f>RIGHT($C$83,3)&amp;"*"&amp;RIGHT($C$82,4)&amp;"*"&amp;BQ$55&amp;"*"&amp;"A"</f>
        <v>209*2021*8640*A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5" customHeight="1" x14ac:dyDescent="0.35">
      <c r="A801" s="209" t="str">
        <f>RIGHT($C$83,3)&amp;"*"&amp;RIGHT($C$82,4)&amp;"*"&amp;BR$55&amp;"*"&amp;"A"</f>
        <v>209*2021*8650*A</v>
      </c>
      <c r="B801" s="273"/>
      <c r="C801" s="275">
        <f>ROUND(BR60,2)</f>
        <v>0</v>
      </c>
      <c r="D801" s="273">
        <f>ROUND(BR61,0)</f>
        <v>0</v>
      </c>
      <c r="E801" s="273">
        <f>ROUND(BR62,0)</f>
        <v>0</v>
      </c>
      <c r="F801" s="273">
        <f>ROUND(BR63,0)</f>
        <v>0</v>
      </c>
      <c r="G801" s="273">
        <f>ROUND(BR64,0)</f>
        <v>0</v>
      </c>
      <c r="H801" s="273">
        <f>ROUND(BR65,0)</f>
        <v>0</v>
      </c>
      <c r="I801" s="273">
        <f>ROUND(BR66,0)</f>
        <v>0</v>
      </c>
      <c r="J801" s="273">
        <f>ROUND(BR67,0)</f>
        <v>14951</v>
      </c>
      <c r="K801" s="273">
        <f>ROUND(BR68,0)</f>
        <v>0</v>
      </c>
      <c r="L801" s="273">
        <f>ROUND(BR69,0)</f>
        <v>0</v>
      </c>
      <c r="M801" s="273">
        <f>ROUND(BR70,0)</f>
        <v>0</v>
      </c>
      <c r="N801" s="273"/>
      <c r="O801" s="273"/>
      <c r="P801" s="273">
        <f>IF(BR76&gt;0,ROUND(BR76,0),0)</f>
        <v>873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5" customHeight="1" x14ac:dyDescent="0.35">
      <c r="A802" s="209" t="str">
        <f>RIGHT($C$83,3)&amp;"*"&amp;RIGHT($C$82,4)&amp;"*"&amp;BS$55&amp;"*"&amp;"A"</f>
        <v>209*2021*8660*A</v>
      </c>
      <c r="B802" s="273"/>
      <c r="C802" s="275">
        <f>ROUND(BS60,2)</f>
        <v>0</v>
      </c>
      <c r="D802" s="273">
        <f>ROUND(BS61,0)</f>
        <v>0</v>
      </c>
      <c r="E802" s="273">
        <f>ROUND(BS62,0)</f>
        <v>0</v>
      </c>
      <c r="F802" s="273">
        <f>ROUND(BS63,0)</f>
        <v>0</v>
      </c>
      <c r="G802" s="273">
        <f>ROUND(BS64,0)</f>
        <v>0</v>
      </c>
      <c r="H802" s="273">
        <f>ROUND(BS65,0)</f>
        <v>0</v>
      </c>
      <c r="I802" s="273">
        <f>ROUND(BS66,0)</f>
        <v>0</v>
      </c>
      <c r="J802" s="273">
        <f>ROUND(BS67,0)</f>
        <v>0</v>
      </c>
      <c r="K802" s="273">
        <f>ROUND(BS68,0)</f>
        <v>0</v>
      </c>
      <c r="L802" s="273">
        <f>ROUND(BS69,0)</f>
        <v>0</v>
      </c>
      <c r="M802" s="273">
        <f>ROUND(BS70,0)</f>
        <v>0</v>
      </c>
      <c r="N802" s="273"/>
      <c r="O802" s="273"/>
      <c r="P802" s="273">
        <f>IF(BS76&gt;0,ROUND(BS76,0),0)</f>
        <v>0</v>
      </c>
      <c r="Q802" s="273">
        <f>IF(BS77&gt;0,ROUND(BS77,0),0)</f>
        <v>0</v>
      </c>
      <c r="R802" s="273">
        <f>IF(BS78&gt;0,ROUND(BS78,0),0)</f>
        <v>0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5" customHeight="1" x14ac:dyDescent="0.35">
      <c r="A803" s="209" t="str">
        <f>RIGHT($C$83,3)&amp;"*"&amp;RIGHT($C$82,4)&amp;"*"&amp;BT$55&amp;"*"&amp;"A"</f>
        <v>209*2021*8670*A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>ROUND(BT67,0)</f>
        <v>0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0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5" customHeight="1" x14ac:dyDescent="0.35">
      <c r="A804" s="209" t="str">
        <f>RIGHT($C$83,3)&amp;"*"&amp;RIGHT($C$82,4)&amp;"*"&amp;BU$55&amp;"*"&amp;"A"</f>
        <v>209*2021*8680*A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5" customHeight="1" x14ac:dyDescent="0.35">
      <c r="A805" s="209" t="str">
        <f>RIGHT($C$83,3)&amp;"*"&amp;RIGHT($C$82,4)&amp;"*"&amp;BV$55&amp;"*"&amp;"A"</f>
        <v>209*2021*8690*A</v>
      </c>
      <c r="B805" s="273"/>
      <c r="C805" s="275">
        <f>ROUND(BV60,2)</f>
        <v>0</v>
      </c>
      <c r="D805" s="273">
        <f>ROUND(BV61,0)</f>
        <v>0</v>
      </c>
      <c r="E805" s="273">
        <f>ROUND(BV62,0)</f>
        <v>0</v>
      </c>
      <c r="F805" s="273">
        <f>ROUND(BV63,0)</f>
        <v>0</v>
      </c>
      <c r="G805" s="273">
        <f>ROUND(BV64,0)</f>
        <v>0</v>
      </c>
      <c r="H805" s="273">
        <f>ROUND(BV65,0)</f>
        <v>0</v>
      </c>
      <c r="I805" s="273">
        <f>ROUND(BV66,0)</f>
        <v>1883752</v>
      </c>
      <c r="J805" s="273">
        <f>ROUND(BV67,0)</f>
        <v>15927</v>
      </c>
      <c r="K805" s="273">
        <f>ROUND(BV68,0)</f>
        <v>0</v>
      </c>
      <c r="L805" s="273">
        <f>ROUND(BV69,0)</f>
        <v>0</v>
      </c>
      <c r="M805" s="273">
        <f>ROUND(BV70,0)</f>
        <v>0</v>
      </c>
      <c r="N805" s="273"/>
      <c r="O805" s="273"/>
      <c r="P805" s="273">
        <f>IF(BV76&gt;0,ROUND(BV76,0),0)</f>
        <v>930</v>
      </c>
      <c r="Q805" s="273">
        <f>IF(BV77&gt;0,ROUND(BV77,0),0)</f>
        <v>0</v>
      </c>
      <c r="R805" s="273">
        <f>IF(BV78&gt;0,ROUND(BV78,0),0)</f>
        <v>261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5" customHeight="1" x14ac:dyDescent="0.35">
      <c r="A806" s="209" t="str">
        <f>RIGHT($C$83,3)&amp;"*"&amp;RIGHT($C$82,4)&amp;"*"&amp;BW$55&amp;"*"&amp;"A"</f>
        <v>209*2021*8700*A</v>
      </c>
      <c r="B806" s="273"/>
      <c r="C806" s="275">
        <f>ROUND(BW60,2)</f>
        <v>0</v>
      </c>
      <c r="D806" s="273">
        <f>ROUND(BW61,0)</f>
        <v>0</v>
      </c>
      <c r="E806" s="273">
        <f>ROUND(BW62,0)</f>
        <v>0</v>
      </c>
      <c r="F806" s="273">
        <f>ROUND(BW63,0)</f>
        <v>0</v>
      </c>
      <c r="G806" s="273">
        <f>ROUND(BW64,0)</f>
        <v>0</v>
      </c>
      <c r="H806" s="273">
        <f>ROUND(BW65,0)</f>
        <v>0</v>
      </c>
      <c r="I806" s="273">
        <f>ROUND(BW66,0)</f>
        <v>21747</v>
      </c>
      <c r="J806" s="273">
        <f>ROUND(BW67,0)</f>
        <v>0</v>
      </c>
      <c r="K806" s="273">
        <f>ROUND(BW68,0)</f>
        <v>0</v>
      </c>
      <c r="L806" s="273">
        <f>ROUND(BW69,0)</f>
        <v>0</v>
      </c>
      <c r="M806" s="273">
        <f>ROUND(BW70,0)</f>
        <v>0</v>
      </c>
      <c r="N806" s="273"/>
      <c r="O806" s="273"/>
      <c r="P806" s="273">
        <f>IF(BW76&gt;0,ROUND(BW76,0),0)</f>
        <v>0</v>
      </c>
      <c r="Q806" s="273">
        <f>IF(BW77&gt;0,ROUND(BW77,0),0)</f>
        <v>0</v>
      </c>
      <c r="R806" s="273">
        <f>IF(BW78&gt;0,ROUND(BW78,0),0)</f>
        <v>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5" customHeight="1" x14ac:dyDescent="0.35">
      <c r="A807" s="209" t="str">
        <f>RIGHT($C$83,3)&amp;"*"&amp;RIGHT($C$82,4)&amp;"*"&amp;BX$55&amp;"*"&amp;"A"</f>
        <v>209*2021*8710*A</v>
      </c>
      <c r="B807" s="273"/>
      <c r="C807" s="275">
        <f>ROUND(BX60,2)</f>
        <v>0</v>
      </c>
      <c r="D807" s="273">
        <f>ROUND(BX61,0)</f>
        <v>0</v>
      </c>
      <c r="E807" s="273">
        <f>ROUND(BX62,0)</f>
        <v>0</v>
      </c>
      <c r="F807" s="273">
        <f>ROUND(BX63,0)</f>
        <v>0</v>
      </c>
      <c r="G807" s="273">
        <f>ROUND(BX64,0)</f>
        <v>0</v>
      </c>
      <c r="H807" s="273">
        <f>ROUND(BX65,0)</f>
        <v>0</v>
      </c>
      <c r="I807" s="273">
        <f>ROUND(BX66,0)</f>
        <v>1603552</v>
      </c>
      <c r="J807" s="273">
        <f>ROUND(BX67,0)</f>
        <v>0</v>
      </c>
      <c r="K807" s="273">
        <f>ROUND(BX68,0)</f>
        <v>0</v>
      </c>
      <c r="L807" s="273">
        <f>ROUND(BX69,0)</f>
        <v>0</v>
      </c>
      <c r="M807" s="273">
        <f>ROUND(BX70,0)</f>
        <v>0</v>
      </c>
      <c r="N807" s="273"/>
      <c r="O807" s="273"/>
      <c r="P807" s="273">
        <f>IF(BX76&gt;0,ROUND(BX76,0),0)</f>
        <v>0</v>
      </c>
      <c r="Q807" s="273">
        <f>IF(BX77&gt;0,ROUND(BX77,0),0)</f>
        <v>0</v>
      </c>
      <c r="R807" s="273">
        <f>IF(BX78&gt;0,ROUND(BX78,0),0)</f>
        <v>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5" customHeight="1" x14ac:dyDescent="0.35">
      <c r="A808" s="209" t="str">
        <f>RIGHT($C$83,3)&amp;"*"&amp;RIGHT($C$82,4)&amp;"*"&amp;BY$55&amp;"*"&amp;"A"</f>
        <v>209*2021*8720*A</v>
      </c>
      <c r="B808" s="273"/>
      <c r="C808" s="275">
        <f>ROUND(BY60,2)</f>
        <v>15.29</v>
      </c>
      <c r="D808" s="273">
        <f>ROUND(BY61,0)</f>
        <v>1492118</v>
      </c>
      <c r="E808" s="273">
        <f>ROUND(BY62,0)</f>
        <v>344199</v>
      </c>
      <c r="F808" s="273">
        <f>ROUND(BY63,0)</f>
        <v>0</v>
      </c>
      <c r="G808" s="273">
        <f>ROUND(BY64,0)</f>
        <v>1140</v>
      </c>
      <c r="H808" s="273">
        <f>ROUND(BY65,0)</f>
        <v>594</v>
      </c>
      <c r="I808" s="273">
        <f>ROUND(BY66,0)</f>
        <v>74603</v>
      </c>
      <c r="J808" s="273">
        <f>ROUND(BY67,0)</f>
        <v>3970</v>
      </c>
      <c r="K808" s="273">
        <f>ROUND(BY68,0)</f>
        <v>695</v>
      </c>
      <c r="L808" s="273">
        <f>ROUND(BY69,0)</f>
        <v>1429</v>
      </c>
      <c r="M808" s="273">
        <f>ROUND(BY70,0)</f>
        <v>0</v>
      </c>
      <c r="N808" s="273"/>
      <c r="O808" s="273"/>
      <c r="P808" s="273">
        <f>IF(BY76&gt;0,ROUND(BY76,0),0)</f>
        <v>140</v>
      </c>
      <c r="Q808" s="273">
        <f>IF(BY77&gt;0,ROUND(BY77,0),0)</f>
        <v>0</v>
      </c>
      <c r="R808" s="273">
        <f>IF(BY78&gt;0,ROUND(BY78,0),0)</f>
        <v>39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5" customHeight="1" x14ac:dyDescent="0.35">
      <c r="A809" s="209" t="str">
        <f>RIGHT($C$83,3)&amp;"*"&amp;RIGHT($C$82,4)&amp;"*"&amp;BZ$55&amp;"*"&amp;"A"</f>
        <v>209*2021*8730*A</v>
      </c>
      <c r="B809" s="273"/>
      <c r="C809" s="275">
        <f>ROUND(BZ60,2)</f>
        <v>0.54</v>
      </c>
      <c r="D809" s="273">
        <f>ROUND(BZ61,0)</f>
        <v>81841</v>
      </c>
      <c r="E809" s="273">
        <f>ROUND(BZ62,0)</f>
        <v>18879</v>
      </c>
      <c r="F809" s="273">
        <f>ROUND(BZ63,0)</f>
        <v>0</v>
      </c>
      <c r="G809" s="273">
        <f>ROUND(BZ64,0)</f>
        <v>77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2709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5" customHeight="1" x14ac:dyDescent="0.35">
      <c r="A810" s="209" t="str">
        <f>RIGHT($C$83,3)&amp;"*"&amp;RIGHT($C$82,4)&amp;"*"&amp;CA$55&amp;"*"&amp;"A"</f>
        <v>209*2021*8740*A</v>
      </c>
      <c r="B810" s="273"/>
      <c r="C810" s="275">
        <f>ROUND(CA60,2)</f>
        <v>2.13</v>
      </c>
      <c r="D810" s="273">
        <f>ROUND(CA61,0)</f>
        <v>222566</v>
      </c>
      <c r="E810" s="273">
        <f>ROUND(CA62,0)</f>
        <v>51341</v>
      </c>
      <c r="F810" s="273">
        <f>ROUND(CA63,0)</f>
        <v>0</v>
      </c>
      <c r="G810" s="273">
        <f>ROUND(CA64,0)</f>
        <v>0</v>
      </c>
      <c r="H810" s="273">
        <f>ROUND(CA65,0)</f>
        <v>0</v>
      </c>
      <c r="I810" s="273">
        <f>ROUND(CA66,0)</f>
        <v>0</v>
      </c>
      <c r="J810" s="273">
        <f>ROUND(CA67,0)</f>
        <v>0</v>
      </c>
      <c r="K810" s="273">
        <f>ROUND(CA68,0)</f>
        <v>0</v>
      </c>
      <c r="L810" s="273">
        <f>ROUND(CA69,0)</f>
        <v>0</v>
      </c>
      <c r="M810" s="273">
        <f>ROUND(CA70,0)</f>
        <v>0</v>
      </c>
      <c r="N810" s="273"/>
      <c r="O810" s="273"/>
      <c r="P810" s="273">
        <f>IF(CA76&gt;0,ROUND(CA76,0),0)</f>
        <v>0</v>
      </c>
      <c r="Q810" s="273">
        <f>IF(CA77&gt;0,ROUND(CA77,0),0)</f>
        <v>0</v>
      </c>
      <c r="R810" s="273">
        <f>IF(CA78&gt;0,ROUND(CA78,0),0)</f>
        <v>0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5" customHeight="1" x14ac:dyDescent="0.35">
      <c r="A811" s="209" t="str">
        <f>RIGHT($C$83,3)&amp;"*"&amp;RIGHT($C$82,4)&amp;"*"&amp;CB$55&amp;"*"&amp;"A"</f>
        <v>209*2021*8770*A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34820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5" customHeight="1" x14ac:dyDescent="0.35">
      <c r="A812" s="209" t="str">
        <f>RIGHT($C$83,3)&amp;"*"&amp;RIGHT($C$82,4)&amp;"*"&amp;CC$55&amp;"*"&amp;"A"</f>
        <v>209*2021*8790*A</v>
      </c>
      <c r="B812" s="273"/>
      <c r="C812" s="275">
        <f>ROUND(CC60,2)</f>
        <v>0</v>
      </c>
      <c r="D812" s="273">
        <f>ROUND(CC61,0)</f>
        <v>817435</v>
      </c>
      <c r="E812" s="273">
        <f>ROUND(CC62,0)</f>
        <v>188565</v>
      </c>
      <c r="F812" s="273">
        <f>ROUND(CC63,0)</f>
        <v>4527247</v>
      </c>
      <c r="G812" s="273">
        <f>ROUND(CC64,0)</f>
        <v>-103465</v>
      </c>
      <c r="H812" s="273">
        <f>ROUND(CC65,0)</f>
        <v>0</v>
      </c>
      <c r="I812" s="273">
        <f>ROUND(CC66,0)</f>
        <v>19771174</v>
      </c>
      <c r="J812" s="273">
        <f>ROUND(CC67,0)</f>
        <v>429218</v>
      </c>
      <c r="K812" s="273">
        <f>ROUND(CC68,0)</f>
        <v>-95735</v>
      </c>
      <c r="L812" s="273">
        <f>ROUND(CC69,0)</f>
        <v>-62915</v>
      </c>
      <c r="M812" s="273">
        <f>ROUND(CC70,0)</f>
        <v>0</v>
      </c>
      <c r="N812" s="273"/>
      <c r="O812" s="273"/>
      <c r="P812" s="273">
        <f>IF(CC76&gt;0,ROUND(CC76,0),0)</f>
        <v>0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5" customHeight="1" x14ac:dyDescent="0.35">
      <c r="A813" s="209" t="str">
        <f>RIGHT($C$83,3)&amp;"*"&amp;RIGHT($C$82,4)&amp;"*"&amp;"9000"&amp;"*"&amp;"A"</f>
        <v>209*2021*9000*A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7396946</v>
      </c>
      <c r="V813" s="274">
        <f>ROUND(CD70,0)</f>
        <v>920562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5" customHeight="1" x14ac:dyDescent="0.3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5" customHeight="1" x14ac:dyDescent="0.35">
      <c r="B815" s="277" t="s">
        <v>1004</v>
      </c>
      <c r="C815" s="278">
        <f t="shared" ref="C815:K815" si="22">SUM(C734:C813)</f>
        <v>775.67</v>
      </c>
      <c r="D815" s="274">
        <f t="shared" si="22"/>
        <v>78372056</v>
      </c>
      <c r="E815" s="274">
        <f t="shared" si="22"/>
        <v>18089219</v>
      </c>
      <c r="F815" s="274">
        <f t="shared" si="22"/>
        <v>8015272</v>
      </c>
      <c r="G815" s="274">
        <f t="shared" si="22"/>
        <v>26995969</v>
      </c>
      <c r="H815" s="274">
        <f t="shared" si="22"/>
        <v>1326285</v>
      </c>
      <c r="I815" s="274">
        <f t="shared" si="22"/>
        <v>46707602</v>
      </c>
      <c r="J815" s="274">
        <f t="shared" si="22"/>
        <v>11754328</v>
      </c>
      <c r="K815" s="274">
        <f t="shared" si="22"/>
        <v>4602501</v>
      </c>
      <c r="L815" s="274">
        <f>SUM(L734:L813)+SUM(U734:U813)</f>
        <v>14818107</v>
      </c>
      <c r="M815" s="274">
        <f>SUM(M734:M813)+SUM(V734:V813)</f>
        <v>12749120</v>
      </c>
      <c r="N815" s="274">
        <f t="shared" ref="N815:Y815" si="23">SUM(N734:N813)</f>
        <v>1086858830</v>
      </c>
      <c r="O815" s="274">
        <f t="shared" si="23"/>
        <v>439712270</v>
      </c>
      <c r="P815" s="274">
        <f t="shared" si="23"/>
        <v>285857</v>
      </c>
      <c r="Q815" s="274">
        <f t="shared" si="23"/>
        <v>124206</v>
      </c>
      <c r="R815" s="274">
        <f t="shared" si="23"/>
        <v>52909</v>
      </c>
      <c r="S815" s="274">
        <f t="shared" si="23"/>
        <v>805898</v>
      </c>
      <c r="T815" s="278">
        <f t="shared" si="23"/>
        <v>243.04000000000002</v>
      </c>
      <c r="U815" s="274">
        <f t="shared" si="23"/>
        <v>7396946</v>
      </c>
      <c r="V815" s="274">
        <f t="shared" si="23"/>
        <v>920562</v>
      </c>
      <c r="W815" s="274">
        <f t="shared" si="23"/>
        <v>0</v>
      </c>
      <c r="X815" s="274">
        <f t="shared" si="23"/>
        <v>0</v>
      </c>
      <c r="Y815" s="274">
        <f t="shared" si="23"/>
        <v>60978851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5" customHeight="1" x14ac:dyDescent="0.35">
      <c r="B816" s="274" t="s">
        <v>1005</v>
      </c>
      <c r="C816" s="278">
        <f>CE60</f>
        <v>775.65163461538452</v>
      </c>
      <c r="D816" s="274">
        <f>CE61</f>
        <v>78372057.699999988</v>
      </c>
      <c r="E816" s="274">
        <f>CE62</f>
        <v>18089219</v>
      </c>
      <c r="F816" s="274">
        <f>CE63</f>
        <v>8015271.1399999997</v>
      </c>
      <c r="G816" s="274">
        <f>CE64</f>
        <v>26995968.399999995</v>
      </c>
      <c r="H816" s="277">
        <f>CE65</f>
        <v>1326282.6100000001</v>
      </c>
      <c r="I816" s="277">
        <f>CE66</f>
        <v>46707602.539999999</v>
      </c>
      <c r="J816" s="277">
        <f>CE67</f>
        <v>11754328</v>
      </c>
      <c r="K816" s="277">
        <f>CE68</f>
        <v>4602498.2999999989</v>
      </c>
      <c r="L816" s="277">
        <f>CE69</f>
        <v>14818103.83</v>
      </c>
      <c r="M816" s="277">
        <f>CE70</f>
        <v>12749120.970000003</v>
      </c>
      <c r="N816" s="274">
        <f>CE75</f>
        <v>1086858831.2</v>
      </c>
      <c r="O816" s="274">
        <f>CE73</f>
        <v>439712270.15999997</v>
      </c>
      <c r="P816" s="274">
        <f>CE76</f>
        <v>285856.33999999997</v>
      </c>
      <c r="Q816" s="274">
        <f>CE77</f>
        <v>124206</v>
      </c>
      <c r="R816" s="274">
        <f>CE78</f>
        <v>52908.959999999985</v>
      </c>
      <c r="S816" s="274">
        <f>CE79</f>
        <v>805898.70999999985</v>
      </c>
      <c r="T816" s="278">
        <f>CE80</f>
        <v>243.0532259615384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60978851.348845527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78372057.700000003</v>
      </c>
      <c r="E817" s="180">
        <f>C379</f>
        <v>18089218.510000002</v>
      </c>
      <c r="F817" s="180">
        <f>C380</f>
        <v>8015271.1399999997</v>
      </c>
      <c r="G817" s="237">
        <f>C381</f>
        <v>26995968.399999999</v>
      </c>
      <c r="H817" s="237">
        <f>C382</f>
        <v>1326282.6100000001</v>
      </c>
      <c r="I817" s="237">
        <f>C383</f>
        <v>46707602.539999999</v>
      </c>
      <c r="J817" s="237">
        <f>C384</f>
        <v>11754327.390000001</v>
      </c>
      <c r="K817" s="237">
        <f>C385</f>
        <v>4602498.3</v>
      </c>
      <c r="L817" s="237">
        <f>C386+C387+C388+C389</f>
        <v>14818103.829999948</v>
      </c>
      <c r="M817" s="237">
        <f>C370</f>
        <v>12749120.970000001</v>
      </c>
      <c r="N817" s="180">
        <f>D361</f>
        <v>1086858831.2</v>
      </c>
      <c r="O817" s="180">
        <f>C359</f>
        <v>439712270.16000003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7" zoomScale="75" workbookViewId="0">
      <selection activeCell="F32" sqref="F3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1" t="s">
        <v>1261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1258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1259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1260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St. Anthony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H-209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11567 Canterwood Blvd.N.W.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11567 Canterwood Blvd.N.W.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Gig Harbor, WA 98322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H1" sqref="H1:H1048576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06/30/2021</v>
      </c>
      <c r="C4" s="38"/>
      <c r="D4" s="120"/>
      <c r="E4" s="70"/>
      <c r="F4" s="127" t="str">
        <f>"License Number:  "&amp;"H-"&amp;FIXED(data!C83,0)</f>
        <v>License Number:  H-209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St. Anthony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David Nosacka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Uli Chi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253-530-2000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253-530-2000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45">
      <c r="A23" s="130"/>
      <c r="B23" s="49" t="s">
        <v>1039</v>
      </c>
      <c r="C23" s="38"/>
      <c r="D23" s="38"/>
      <c r="E23" s="38"/>
      <c r="F23" s="13">
        <f>data!C111</f>
        <v>5111</v>
      </c>
      <c r="G23" s="21">
        <f>data!D111</f>
        <v>29775</v>
      </c>
      <c r="H23" s="341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16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96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112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112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H1" sqref="H1:H1048576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3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St. Anthony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45">
      <c r="A7" s="23" t="s">
        <v>296</v>
      </c>
      <c r="B7" s="48">
        <f>data!B138</f>
        <v>3183</v>
      </c>
      <c r="C7" s="48">
        <f>data!B139</f>
        <v>19159</v>
      </c>
      <c r="D7" s="48">
        <f>data!B140</f>
        <v>0</v>
      </c>
      <c r="E7" s="48">
        <f>data!B141</f>
        <v>268727078.31999999</v>
      </c>
      <c r="F7" s="48">
        <f>data!B142</f>
        <v>274977030.91000003</v>
      </c>
      <c r="G7" s="48">
        <f>data!B141+data!B142</f>
        <v>543704109.23000002</v>
      </c>
      <c r="H7" s="339"/>
    </row>
    <row r="8" spans="1:13" ht="20.149999999999999" customHeight="1" x14ac:dyDescent="0.4">
      <c r="A8" s="23" t="s">
        <v>297</v>
      </c>
      <c r="B8" s="48">
        <f>data!C138</f>
        <v>715</v>
      </c>
      <c r="C8" s="48">
        <f>data!C139</f>
        <v>4953</v>
      </c>
      <c r="D8" s="48">
        <f>data!C140</f>
        <v>0</v>
      </c>
      <c r="E8" s="48">
        <f>data!C141</f>
        <v>65975219.479999997</v>
      </c>
      <c r="F8" s="48">
        <f>data!C142</f>
        <v>93702911.409999996</v>
      </c>
      <c r="G8" s="48">
        <f>data!C141+data!C142</f>
        <v>159678130.88999999</v>
      </c>
      <c r="H8" s="342"/>
    </row>
    <row r="9" spans="1:13" ht="20.149999999999999" customHeight="1" x14ac:dyDescent="0.35">
      <c r="A9" s="23" t="s">
        <v>1058</v>
      </c>
      <c r="B9" s="48">
        <f>data!D138</f>
        <v>1213</v>
      </c>
      <c r="C9" s="48">
        <f>data!D139</f>
        <v>5663</v>
      </c>
      <c r="D9" s="48">
        <f>data!D140</f>
        <v>0</v>
      </c>
      <c r="E9" s="48">
        <f>data!D141</f>
        <v>105009972.36000001</v>
      </c>
      <c r="F9" s="48">
        <f>data!D142</f>
        <v>278466618.71999997</v>
      </c>
      <c r="G9" s="48">
        <f>data!D141+data!D142</f>
        <v>383476591.07999998</v>
      </c>
    </row>
    <row r="10" spans="1:13" ht="20.149999999999999" customHeight="1" x14ac:dyDescent="0.35">
      <c r="A10" s="111" t="s">
        <v>203</v>
      </c>
      <c r="B10" s="48">
        <f>data!E138</f>
        <v>5111</v>
      </c>
      <c r="C10" s="48">
        <f>data!E139</f>
        <v>29775</v>
      </c>
      <c r="D10" s="48">
        <f>data!E140</f>
        <v>0</v>
      </c>
      <c r="E10" s="48">
        <f>data!E141</f>
        <v>439712270.16000003</v>
      </c>
      <c r="F10" s="48">
        <f>data!E142</f>
        <v>647146561.03999996</v>
      </c>
      <c r="G10" s="48">
        <f>data!E141+data!E142</f>
        <v>1086858831.2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D1" sqref="D1:D1048576"/>
    </sheetView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St. Anthony Hospital</v>
      </c>
      <c r="B3" s="30"/>
      <c r="C3" s="31" t="str">
        <f>"FYE: "&amp;data!C82</f>
        <v>FYE: 06/30/2021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45">
      <c r="A6" s="96">
        <v>2</v>
      </c>
      <c r="B6" s="49" t="s">
        <v>1065</v>
      </c>
      <c r="C6" s="13">
        <f>data!C165</f>
        <v>4854317.22</v>
      </c>
      <c r="D6" s="339"/>
    </row>
    <row r="7" spans="1:13" ht="20.149999999999999" customHeight="1" x14ac:dyDescent="0.35">
      <c r="A7" s="40">
        <v>3</v>
      </c>
      <c r="B7" s="97" t="s">
        <v>308</v>
      </c>
      <c r="C7" s="13">
        <f>data!C166</f>
        <v>165127.71909695654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751927.32966415572</v>
      </c>
    </row>
    <row r="9" spans="1:13" ht="20.149999999999999" customHeight="1" x14ac:dyDescent="0.45">
      <c r="A9" s="40">
        <v>5</v>
      </c>
      <c r="B9" s="49" t="s">
        <v>310</v>
      </c>
      <c r="C9" s="13">
        <f>data!C168</f>
        <v>7663332.8593573477</v>
      </c>
      <c r="D9" s="339"/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124732.07181927282</v>
      </c>
    </row>
    <row r="11" spans="1:13" ht="20.149999999999999" customHeight="1" x14ac:dyDescent="0.45">
      <c r="A11" s="40">
        <v>7</v>
      </c>
      <c r="B11" s="49" t="s">
        <v>312</v>
      </c>
      <c r="C11" s="13">
        <f>data!C170</f>
        <v>3347026.5826100395</v>
      </c>
      <c r="D11" s="339"/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1182754.7274522297</v>
      </c>
    </row>
    <row r="14" spans="1:13" ht="20.149999999999999" customHeight="1" x14ac:dyDescent="0.45">
      <c r="A14" s="40">
        <v>10</v>
      </c>
      <c r="B14" s="49" t="s">
        <v>1066</v>
      </c>
      <c r="C14" s="13">
        <f>data!D173</f>
        <v>18089218.510000002</v>
      </c>
      <c r="D14" s="339"/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4" ht="20.149999999999999" customHeight="1" x14ac:dyDescent="0.35">
      <c r="A17" s="99">
        <v>11</v>
      </c>
      <c r="B17" s="100" t="s">
        <v>314</v>
      </c>
      <c r="C17" s="101"/>
    </row>
    <row r="18" spans="1:4" ht="20.149999999999999" customHeight="1" x14ac:dyDescent="0.45">
      <c r="A18" s="13">
        <v>12</v>
      </c>
      <c r="B18" s="49" t="s">
        <v>1067</v>
      </c>
      <c r="C18" s="13">
        <f>data!C175</f>
        <v>3671578.46</v>
      </c>
      <c r="D18" s="339"/>
    </row>
    <row r="19" spans="1:4" ht="20.149999999999999" customHeight="1" x14ac:dyDescent="0.35">
      <c r="A19" s="13">
        <v>13</v>
      </c>
      <c r="B19" s="49" t="s">
        <v>1068</v>
      </c>
      <c r="C19" s="13">
        <f>data!C176</f>
        <v>930919.83999999985</v>
      </c>
    </row>
    <row r="20" spans="1:4" ht="20.149999999999999" customHeight="1" x14ac:dyDescent="0.45">
      <c r="A20" s="13">
        <v>14</v>
      </c>
      <c r="B20" s="49" t="s">
        <v>1069</v>
      </c>
      <c r="C20" s="13">
        <f>data!D177</f>
        <v>4602498.3</v>
      </c>
      <c r="D20" s="339"/>
    </row>
    <row r="21" spans="1:4" ht="20.149999999999999" customHeight="1" x14ac:dyDescent="0.35">
      <c r="A21" s="57"/>
      <c r="B21" s="45"/>
      <c r="C21" s="98"/>
    </row>
    <row r="22" spans="1:4" ht="20.149999999999999" customHeight="1" x14ac:dyDescent="0.35">
      <c r="A22" s="73"/>
      <c r="B22" s="8"/>
      <c r="C22" s="44"/>
    </row>
    <row r="23" spans="1:4" ht="20.149999999999999" customHeight="1" x14ac:dyDescent="0.35">
      <c r="A23" s="102">
        <v>15</v>
      </c>
      <c r="B23" s="103" t="s">
        <v>317</v>
      </c>
      <c r="C23" s="95"/>
    </row>
    <row r="24" spans="1:4" ht="20.149999999999999" customHeight="1" x14ac:dyDescent="0.35">
      <c r="A24" s="13">
        <v>16</v>
      </c>
      <c r="B24" s="37" t="s">
        <v>1070</v>
      </c>
      <c r="C24" s="104"/>
    </row>
    <row r="25" spans="1:4" ht="20.149999999999999" customHeight="1" x14ac:dyDescent="0.45">
      <c r="A25" s="13">
        <v>17</v>
      </c>
      <c r="B25" s="49" t="s">
        <v>1071</v>
      </c>
      <c r="C25" s="13">
        <f>data!C179</f>
        <v>1619431.3399999999</v>
      </c>
      <c r="D25" s="339"/>
    </row>
    <row r="26" spans="1:4" ht="20.149999999999999" customHeight="1" x14ac:dyDescent="0.35">
      <c r="A26" s="13">
        <v>18</v>
      </c>
      <c r="B26" s="49" t="s">
        <v>319</v>
      </c>
      <c r="C26" s="13">
        <f>data!C180</f>
        <v>238242.70000000019</v>
      </c>
    </row>
    <row r="27" spans="1:4" ht="20.149999999999999" customHeight="1" x14ac:dyDescent="0.35">
      <c r="A27" s="13">
        <v>19</v>
      </c>
      <c r="B27" s="49" t="s">
        <v>1072</v>
      </c>
      <c r="C27" s="13">
        <f>data!D181</f>
        <v>1857674.04</v>
      </c>
    </row>
    <row r="28" spans="1:4" ht="20.149999999999999" customHeight="1" x14ac:dyDescent="0.35">
      <c r="A28" s="57"/>
      <c r="B28" s="45"/>
      <c r="C28" s="98"/>
    </row>
    <row r="29" spans="1:4" ht="20.149999999999999" customHeight="1" x14ac:dyDescent="0.35">
      <c r="A29" s="73"/>
      <c r="B29" s="30"/>
      <c r="C29" s="20"/>
    </row>
    <row r="30" spans="1:4" ht="20.149999999999999" customHeight="1" x14ac:dyDescent="0.35">
      <c r="A30" s="102">
        <v>20</v>
      </c>
      <c r="B30" s="43" t="s">
        <v>1073</v>
      </c>
      <c r="C30" s="34"/>
    </row>
    <row r="31" spans="1:4" ht="20.149999999999999" customHeight="1" x14ac:dyDescent="0.45">
      <c r="A31" s="13">
        <v>21</v>
      </c>
      <c r="B31" s="49" t="s">
        <v>321</v>
      </c>
      <c r="C31" s="13">
        <f>data!C183</f>
        <v>100045.65</v>
      </c>
      <c r="D31" s="339"/>
    </row>
    <row r="32" spans="1:4" ht="20.149999999999999" customHeight="1" x14ac:dyDescent="0.45">
      <c r="A32" s="13">
        <v>22</v>
      </c>
      <c r="B32" s="49" t="s">
        <v>1074</v>
      </c>
      <c r="C32" s="13">
        <f>data!C184</f>
        <v>5422499.1600000001</v>
      </c>
      <c r="D32" s="339"/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5522544.8100000005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16727.3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16727.3</v>
      </c>
    </row>
    <row r="41" spans="1:3" x14ac:dyDescent="0.35">
      <c r="A41" s="3"/>
      <c r="B41" s="3"/>
      <c r="C41" s="3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3"/>
  <sheetViews>
    <sheetView showGridLines="0" zoomScale="75" workbookViewId="0">
      <selection activeCell="G1" sqref="G1:G1048576"/>
    </sheetView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St. Anthony Hospital</v>
      </c>
      <c r="B3" s="8"/>
      <c r="C3" s="8"/>
      <c r="E3" s="11"/>
      <c r="F3" s="12" t="str">
        <f>" FYE: "&amp;data!C82</f>
        <v xml:space="preserve"> FYE: 06/30/2021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45">
      <c r="A7" s="13">
        <v>1</v>
      </c>
      <c r="B7" s="14" t="s">
        <v>332</v>
      </c>
      <c r="C7" s="21">
        <f>data!B195</f>
        <v>3531776.4</v>
      </c>
      <c r="D7" s="21">
        <f>data!C195</f>
        <v>0</v>
      </c>
      <c r="E7" s="21">
        <f>data!D195</f>
        <v>0</v>
      </c>
      <c r="F7" s="21">
        <f>data!E195</f>
        <v>3531776.4</v>
      </c>
      <c r="G7" s="341"/>
    </row>
    <row r="8" spans="1:13" ht="20.149999999999999" customHeight="1" x14ac:dyDescent="0.45">
      <c r="A8" s="13">
        <v>2</v>
      </c>
      <c r="B8" s="14" t="s">
        <v>333</v>
      </c>
      <c r="C8" s="21">
        <f>data!B196</f>
        <v>2067269.5</v>
      </c>
      <c r="D8" s="21">
        <f>data!C196</f>
        <v>0</v>
      </c>
      <c r="E8" s="21">
        <f>data!D196</f>
        <v>0</v>
      </c>
      <c r="F8" s="21">
        <f>data!E196</f>
        <v>2067269.5</v>
      </c>
      <c r="G8" s="341"/>
    </row>
    <row r="9" spans="1:13" ht="20.149999999999999" customHeight="1" x14ac:dyDescent="0.45">
      <c r="A9" s="13">
        <v>3</v>
      </c>
      <c r="B9" s="14" t="s">
        <v>334</v>
      </c>
      <c r="C9" s="21">
        <f>data!B197</f>
        <v>134516969.13999999</v>
      </c>
      <c r="D9" s="21">
        <f>data!C197</f>
        <v>0</v>
      </c>
      <c r="E9" s="21">
        <f>data!D197</f>
        <v>0</v>
      </c>
      <c r="F9" s="21">
        <f>data!E197</f>
        <v>134516969.13999999</v>
      </c>
      <c r="G9" s="341"/>
    </row>
    <row r="10" spans="1:13" ht="20.149999999999999" customHeight="1" x14ac:dyDescent="0.45">
      <c r="A10" s="13">
        <v>4</v>
      </c>
      <c r="B10" s="14" t="s">
        <v>1083</v>
      </c>
      <c r="C10" s="21">
        <f>data!B198</f>
        <v>15839935.337109638</v>
      </c>
      <c r="D10" s="21">
        <f>data!C198</f>
        <v>-26088.809590504854</v>
      </c>
      <c r="E10" s="21">
        <f>data!D198</f>
        <v>0</v>
      </c>
      <c r="F10" s="21">
        <f>data!E198</f>
        <v>15813846.527519133</v>
      </c>
      <c r="G10" s="341"/>
    </row>
    <row r="11" spans="1:13" ht="20.149999999999999" customHeight="1" x14ac:dyDescent="0.45">
      <c r="A11" s="13">
        <v>5</v>
      </c>
      <c r="B11" s="14" t="s">
        <v>1084</v>
      </c>
      <c r="C11" s="21">
        <f>data!B199</f>
        <v>1111599.742627705</v>
      </c>
      <c r="D11" s="21">
        <f>data!C199</f>
        <v>-15962.533299885714</v>
      </c>
      <c r="E11" s="21">
        <f>data!D199</f>
        <v>305.76061046763391</v>
      </c>
      <c r="F11" s="21">
        <f>data!E199</f>
        <v>1095331.4487173518</v>
      </c>
      <c r="G11" s="341"/>
    </row>
    <row r="12" spans="1:13" ht="20.149999999999999" customHeight="1" x14ac:dyDescent="0.45">
      <c r="A12" s="13">
        <v>6</v>
      </c>
      <c r="B12" s="14" t="s">
        <v>1085</v>
      </c>
      <c r="C12" s="21">
        <f>data!B200</f>
        <v>77903795.291760072</v>
      </c>
      <c r="D12" s="21">
        <f>data!C200</f>
        <v>2003183.4436018013</v>
      </c>
      <c r="E12" s="21">
        <f>data!D200</f>
        <v>3467156.0669127936</v>
      </c>
      <c r="F12" s="21">
        <f>data!E200</f>
        <v>76439822.668449074</v>
      </c>
      <c r="G12" s="341"/>
    </row>
    <row r="13" spans="1:13" ht="20.149999999999999" customHeight="1" x14ac:dyDescent="0.4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  <c r="G13" s="341"/>
    </row>
    <row r="14" spans="1:13" ht="20.149999999999999" customHeight="1" x14ac:dyDescent="0.45">
      <c r="A14" s="13">
        <v>8</v>
      </c>
      <c r="B14" s="14" t="s">
        <v>339</v>
      </c>
      <c r="C14" s="21">
        <f>data!B202</f>
        <v>10921114.579650536</v>
      </c>
      <c r="D14" s="21">
        <f>data!C202</f>
        <v>-350657.27109483152</v>
      </c>
      <c r="E14" s="21">
        <f>data!D202</f>
        <v>23134.381578406592</v>
      </c>
      <c r="F14" s="21">
        <f>data!E202</f>
        <v>10547322.926977299</v>
      </c>
      <c r="G14" s="341"/>
    </row>
    <row r="15" spans="1:13" ht="20.149999999999999" customHeight="1" x14ac:dyDescent="0.45">
      <c r="A15" s="13">
        <v>9</v>
      </c>
      <c r="B15" s="14" t="s">
        <v>1087</v>
      </c>
      <c r="C15" s="21">
        <f>data!B203</f>
        <v>449378.18370570132</v>
      </c>
      <c r="D15" s="21">
        <f>data!C203</f>
        <v>-318702.81674913579</v>
      </c>
      <c r="E15" s="21">
        <f>data!D203</f>
        <v>0</v>
      </c>
      <c r="F15" s="21">
        <f>data!E203</f>
        <v>130675.36695656553</v>
      </c>
      <c r="G15" s="341"/>
      <c r="M15" s="266"/>
    </row>
    <row r="16" spans="1:13" ht="20.149999999999999" customHeight="1" x14ac:dyDescent="0.45">
      <c r="A16" s="13">
        <v>10</v>
      </c>
      <c r="B16" s="14" t="s">
        <v>661</v>
      </c>
      <c r="C16" s="21">
        <f>data!B204</f>
        <v>246341838.17485362</v>
      </c>
      <c r="D16" s="21">
        <f>data!C204</f>
        <v>1291772.0128674435</v>
      </c>
      <c r="E16" s="21">
        <f>data!D204</f>
        <v>3490596.2091016681</v>
      </c>
      <c r="F16" s="21">
        <f>data!E204</f>
        <v>244143013.97861943</v>
      </c>
      <c r="G16" s="341"/>
    </row>
    <row r="17" spans="1:7" ht="20.149999999999999" customHeight="1" x14ac:dyDescent="0.35">
      <c r="A17" s="73"/>
      <c r="B17" s="30"/>
      <c r="C17" s="30"/>
      <c r="D17" s="30"/>
      <c r="E17" s="30"/>
      <c r="F17" s="20"/>
    </row>
    <row r="18" spans="1:7" ht="20.149999999999999" customHeight="1" x14ac:dyDescent="0.35">
      <c r="A18" s="74"/>
      <c r="B18" s="8"/>
      <c r="C18" s="8"/>
      <c r="D18" s="8"/>
      <c r="E18" s="8"/>
      <c r="F18" s="28"/>
    </row>
    <row r="19" spans="1:7" ht="20.149999999999999" customHeight="1" x14ac:dyDescent="0.35">
      <c r="A19" s="74"/>
      <c r="B19" s="8"/>
      <c r="C19" s="8"/>
      <c r="D19" s="8"/>
      <c r="E19" s="8"/>
      <c r="F19" s="28"/>
    </row>
    <row r="20" spans="1:7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7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7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7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7" ht="20.149999999999999" customHeight="1" x14ac:dyDescent="0.45">
      <c r="A24" s="13">
        <v>12</v>
      </c>
      <c r="B24" s="14" t="s">
        <v>333</v>
      </c>
      <c r="C24" s="21">
        <f>data!B209</f>
        <v>894196.03</v>
      </c>
      <c r="D24" s="21">
        <f>data!C209</f>
        <v>86929.32</v>
      </c>
      <c r="E24" s="21">
        <f>data!D209</f>
        <v>0</v>
      </c>
      <c r="F24" s="21">
        <f>data!E209</f>
        <v>981125.35000000009</v>
      </c>
      <c r="G24" s="341"/>
    </row>
    <row r="25" spans="1:7" ht="20.149999999999999" customHeight="1" x14ac:dyDescent="0.45">
      <c r="A25" s="13">
        <v>13</v>
      </c>
      <c r="B25" s="14" t="s">
        <v>334</v>
      </c>
      <c r="C25" s="21">
        <f>data!B210</f>
        <v>57313107.399999999</v>
      </c>
      <c r="D25" s="21">
        <f>data!C210</f>
        <v>4140556.49</v>
      </c>
      <c r="E25" s="21">
        <f>data!D210</f>
        <v>0</v>
      </c>
      <c r="F25" s="21">
        <f>data!E210</f>
        <v>61453663.890000001</v>
      </c>
      <c r="G25" s="341"/>
    </row>
    <row r="26" spans="1:7" ht="20.149999999999999" customHeight="1" x14ac:dyDescent="0.45">
      <c r="A26" s="13">
        <v>14</v>
      </c>
      <c r="B26" s="14" t="s">
        <v>1083</v>
      </c>
      <c r="C26" s="21">
        <f>data!B211</f>
        <v>3206201.9551177323</v>
      </c>
      <c r="D26" s="21">
        <f>data!C211</f>
        <v>1048675.2689146739</v>
      </c>
      <c r="E26" s="21">
        <f>data!D211</f>
        <v>5796.2751177323662</v>
      </c>
      <c r="F26" s="21">
        <f>data!E211</f>
        <v>4249080.9489146732</v>
      </c>
      <c r="G26" s="341"/>
    </row>
    <row r="27" spans="1:7" ht="20.149999999999999" customHeight="1" x14ac:dyDescent="0.45">
      <c r="A27" s="13">
        <v>15</v>
      </c>
      <c r="B27" s="14" t="s">
        <v>1084</v>
      </c>
      <c r="C27" s="21">
        <f>data!B212</f>
        <v>794132.96767007338</v>
      </c>
      <c r="D27" s="21">
        <f>data!C212</f>
        <v>36474.319730901669</v>
      </c>
      <c r="E27" s="21">
        <f>data!D212</f>
        <v>11405.953056655531</v>
      </c>
      <c r="F27" s="21">
        <f>data!E212</f>
        <v>819201.33434431953</v>
      </c>
      <c r="G27" s="341"/>
    </row>
    <row r="28" spans="1:7" ht="20.149999999999999" customHeight="1" x14ac:dyDescent="0.45">
      <c r="A28" s="13">
        <v>16</v>
      </c>
      <c r="B28" s="14" t="s">
        <v>1085</v>
      </c>
      <c r="C28" s="21">
        <f>data!B213</f>
        <v>65788852.353227593</v>
      </c>
      <c r="D28" s="21">
        <f>data!C213</f>
        <v>5895223.7111882232</v>
      </c>
      <c r="E28" s="21">
        <f>data!D213</f>
        <v>7197772.3775042547</v>
      </c>
      <c r="F28" s="21">
        <f>data!E213</f>
        <v>64486303.686911561</v>
      </c>
      <c r="G28" s="341"/>
    </row>
    <row r="29" spans="1:7" ht="20.149999999999999" customHeight="1" x14ac:dyDescent="0.4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  <c r="G29" s="341"/>
    </row>
    <row r="30" spans="1:7" ht="20.149999999999999" customHeight="1" x14ac:dyDescent="0.45">
      <c r="A30" s="13">
        <v>18</v>
      </c>
      <c r="B30" s="14" t="s">
        <v>339</v>
      </c>
      <c r="C30" s="21">
        <f>data!B215</f>
        <v>7923921.2510724366</v>
      </c>
      <c r="D30" s="21">
        <f>data!C215</f>
        <v>546468.28016620188</v>
      </c>
      <c r="E30" s="21">
        <f>data!D215</f>
        <v>310370.71750886453</v>
      </c>
      <c r="F30" s="21">
        <f>data!E215</f>
        <v>8160018.8137297733</v>
      </c>
      <c r="G30" s="341"/>
    </row>
    <row r="31" spans="1:7" ht="20.149999999999999" customHeight="1" x14ac:dyDescent="0.4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  <c r="G31" s="341"/>
    </row>
    <row r="32" spans="1:7" ht="20.149999999999999" customHeight="1" x14ac:dyDescent="0.45">
      <c r="A32" s="13">
        <v>20</v>
      </c>
      <c r="B32" s="14" t="s">
        <v>661</v>
      </c>
      <c r="C32" s="21">
        <f>data!B217</f>
        <v>135920411.95708784</v>
      </c>
      <c r="D32" s="21">
        <f>data!C217</f>
        <v>11754327.390000001</v>
      </c>
      <c r="E32" s="21">
        <f>data!D217</f>
        <v>7525345.3231875068</v>
      </c>
      <c r="F32" s="21">
        <f>data!E217</f>
        <v>140149394.0239003</v>
      </c>
      <c r="G32" s="341"/>
    </row>
    <row r="33" spans="4:4" ht="20.149999999999999" customHeight="1" x14ac:dyDescent="0.45">
      <c r="D33" s="341" t="s">
        <v>1390</v>
      </c>
    </row>
  </sheetData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1" sqref="E1:E1048576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3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St. Anthony Hospital</v>
      </c>
      <c r="B2" s="30"/>
      <c r="C2" s="30"/>
      <c r="D2" s="31" t="str">
        <f>"FYE: "&amp;data!C82</f>
        <v>FYE: 06/30/2021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45">
      <c r="A5" s="102">
        <v>1</v>
      </c>
      <c r="B5" s="55"/>
      <c r="C5" s="22" t="s">
        <v>1254</v>
      </c>
      <c r="D5" s="14">
        <f>data!D221</f>
        <v>5836055.46</v>
      </c>
      <c r="E5" s="341"/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45">
      <c r="A7" s="13">
        <v>3</v>
      </c>
      <c r="B7" s="55">
        <v>5810</v>
      </c>
      <c r="C7" s="14" t="s">
        <v>296</v>
      </c>
      <c r="D7" s="14">
        <f>data!C223</f>
        <v>463787789.00999993</v>
      </c>
      <c r="E7" s="341"/>
    </row>
    <row r="8" spans="1:13" ht="20.149999999999999" customHeight="1" x14ac:dyDescent="0.45">
      <c r="A8" s="13">
        <v>4</v>
      </c>
      <c r="B8" s="55">
        <v>5820</v>
      </c>
      <c r="C8" s="14" t="s">
        <v>297</v>
      </c>
      <c r="D8" s="14">
        <f>data!C224</f>
        <v>140138665.25</v>
      </c>
      <c r="E8" s="341"/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49428437.089999996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188930017.61000001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14289546.620000001</v>
      </c>
    </row>
    <row r="13" spans="1:13" ht="20.149999999999999" customHeight="1" x14ac:dyDescent="0.45">
      <c r="A13" s="23">
        <v>9</v>
      </c>
      <c r="B13" s="24"/>
      <c r="C13" s="14" t="s">
        <v>1094</v>
      </c>
      <c r="D13" s="14">
        <f>data!D229</f>
        <v>856574455.58000004</v>
      </c>
      <c r="E13" s="341"/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45">
      <c r="A16" s="81">
        <v>12</v>
      </c>
      <c r="B16" s="56"/>
      <c r="C16" s="49" t="s">
        <v>1095</v>
      </c>
      <c r="D16" s="140">
        <f>+data!C231</f>
        <v>3177</v>
      </c>
      <c r="E16" s="341"/>
      <c r="M16" s="266"/>
    </row>
    <row r="17" spans="1:5" ht="20.149999999999999" customHeight="1" x14ac:dyDescent="0.35">
      <c r="A17" s="23">
        <v>13</v>
      </c>
      <c r="B17" s="58"/>
      <c r="C17" s="45"/>
      <c r="D17" s="83"/>
    </row>
    <row r="18" spans="1:5" ht="20.149999999999999" customHeight="1" x14ac:dyDescent="0.45">
      <c r="A18" s="13">
        <v>14</v>
      </c>
      <c r="B18" s="59">
        <v>5900</v>
      </c>
      <c r="C18" s="14" t="s">
        <v>353</v>
      </c>
      <c r="D18" s="60">
        <f>data!C233</f>
        <v>1901198.59</v>
      </c>
      <c r="E18" s="341"/>
    </row>
    <row r="19" spans="1:5" ht="20.149999999999999" customHeight="1" x14ac:dyDescent="0.45">
      <c r="A19" s="61">
        <v>15</v>
      </c>
      <c r="B19" s="55">
        <v>5910</v>
      </c>
      <c r="C19" s="22" t="s">
        <v>1096</v>
      </c>
      <c r="D19" s="14">
        <f>data!C234</f>
        <v>4639558.3699999992</v>
      </c>
      <c r="E19" s="341"/>
    </row>
    <row r="20" spans="1:5" ht="20.149999999999999" customHeight="1" x14ac:dyDescent="0.35">
      <c r="A20" s="23">
        <v>16</v>
      </c>
      <c r="B20" s="24"/>
      <c r="C20" s="24"/>
      <c r="D20" s="56"/>
    </row>
    <row r="21" spans="1:5" ht="20.149999999999999" customHeight="1" x14ac:dyDescent="0.35">
      <c r="A21" s="23">
        <v>17</v>
      </c>
      <c r="B21" s="56"/>
      <c r="C21" s="56"/>
      <c r="D21" s="56"/>
    </row>
    <row r="22" spans="1:5" ht="20.149999999999999" customHeight="1" x14ac:dyDescent="0.45">
      <c r="A22" s="81">
        <v>18</v>
      </c>
      <c r="B22" s="56"/>
      <c r="C22" s="15" t="s">
        <v>1097</v>
      </c>
      <c r="D22" s="14">
        <f>data!D236</f>
        <v>6540756.959999999</v>
      </c>
      <c r="E22" s="341"/>
    </row>
    <row r="23" spans="1:5" ht="20.149999999999999" customHeight="1" x14ac:dyDescent="0.35">
      <c r="A23" s="62">
        <v>19</v>
      </c>
      <c r="B23" s="58"/>
      <c r="C23" s="58"/>
      <c r="D23" s="25"/>
    </row>
    <row r="24" spans="1:5" ht="20.149999999999999" customHeight="1" x14ac:dyDescent="0.45">
      <c r="A24" s="272">
        <v>20</v>
      </c>
      <c r="B24" s="55">
        <v>5970</v>
      </c>
      <c r="C24" s="14" t="s">
        <v>357</v>
      </c>
      <c r="D24" s="14">
        <f>data!C238</f>
        <v>11040376.25</v>
      </c>
      <c r="E24" s="341"/>
    </row>
    <row r="25" spans="1:5" ht="20.149999999999999" customHeight="1" x14ac:dyDescent="0.35">
      <c r="A25" s="62">
        <v>21</v>
      </c>
      <c r="B25" s="30"/>
      <c r="C25" s="30"/>
      <c r="D25" s="25"/>
    </row>
    <row r="26" spans="1:5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5" ht="20.149999999999999" customHeight="1" x14ac:dyDescent="0.35">
      <c r="A27" s="64">
        <v>23</v>
      </c>
      <c r="B27" s="63" t="s">
        <v>1099</v>
      </c>
      <c r="C27" s="56"/>
      <c r="D27" s="14">
        <f>data!D242</f>
        <v>879991644.25000012</v>
      </c>
    </row>
    <row r="28" spans="1:5" ht="20.149999999999999" customHeight="1" x14ac:dyDescent="0.35">
      <c r="A28" s="126">
        <v>24</v>
      </c>
      <c r="B28" s="65" t="s">
        <v>1100</v>
      </c>
      <c r="C28" s="50"/>
      <c r="D28" s="54"/>
    </row>
    <row r="29" spans="1:5" ht="20.149999999999999" customHeight="1" x14ac:dyDescent="0.35">
      <c r="A29" s="66"/>
      <c r="B29" s="67"/>
      <c r="C29" s="67"/>
      <c r="D29" s="56"/>
    </row>
    <row r="30" spans="1:5" ht="20.149999999999999" customHeight="1" x14ac:dyDescent="0.35">
      <c r="A30" s="68"/>
      <c r="B30" s="38"/>
      <c r="C30" s="38"/>
      <c r="D30" s="56"/>
    </row>
    <row r="31" spans="1:5" ht="20.149999999999999" customHeight="1" x14ac:dyDescent="0.35">
      <c r="A31" s="68"/>
      <c r="B31" s="38"/>
      <c r="C31" s="38"/>
      <c r="D31" s="56"/>
    </row>
    <row r="32" spans="1:5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64" zoomScale="75" workbookViewId="0">
      <selection activeCell="D64" sqref="D1:E1048576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St. Anthony Hospital</v>
      </c>
      <c r="B3" s="30"/>
      <c r="C3" s="31" t="str">
        <f>" FYE: "&amp;data!C82</f>
        <v xml:space="preserve"> FYE: 06/30/2021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45">
      <c r="A6" s="13">
        <v>2</v>
      </c>
      <c r="B6" s="14" t="s">
        <v>362</v>
      </c>
      <c r="C6" s="21">
        <f>data!C250</f>
        <v>217638.99158873726</v>
      </c>
      <c r="D6" s="339"/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  <c r="D7" s="340"/>
    </row>
    <row r="8" spans="1:13" ht="20.149999999999999" customHeight="1" x14ac:dyDescent="0.45">
      <c r="A8" s="13">
        <v>4</v>
      </c>
      <c r="B8" s="14" t="s">
        <v>364</v>
      </c>
      <c r="C8" s="21">
        <f>data!C252</f>
        <v>131508248.02325918</v>
      </c>
      <c r="D8" s="339"/>
    </row>
    <row r="9" spans="1:13" ht="20.149999999999999" customHeight="1" x14ac:dyDescent="0.45">
      <c r="A9" s="13">
        <v>5</v>
      </c>
      <c r="B9" s="14" t="s">
        <v>1104</v>
      </c>
      <c r="C9" s="21">
        <f>data!C253</f>
        <v>105052625.54859954</v>
      </c>
      <c r="D9" s="339"/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  <c r="D10" s="340"/>
    </row>
    <row r="11" spans="1:13" ht="20.149999999999999" customHeight="1" x14ac:dyDescent="0.45">
      <c r="A11" s="13">
        <v>7</v>
      </c>
      <c r="B11" s="14" t="s">
        <v>1106</v>
      </c>
      <c r="C11" s="21">
        <f>data!C255</f>
        <v>2154048.2359866812</v>
      </c>
      <c r="D11" s="339"/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  <c r="D12" s="340"/>
    </row>
    <row r="13" spans="1:13" ht="20.149999999999999" customHeight="1" x14ac:dyDescent="0.45">
      <c r="A13" s="13">
        <v>9</v>
      </c>
      <c r="B13" s="14" t="s">
        <v>368</v>
      </c>
      <c r="C13" s="21">
        <f>data!C257</f>
        <v>5321736.4297884181</v>
      </c>
      <c r="D13" s="339"/>
    </row>
    <row r="14" spans="1:13" ht="20.149999999999999" customHeight="1" x14ac:dyDescent="0.45">
      <c r="A14" s="13">
        <v>10</v>
      </c>
      <c r="B14" s="14" t="s">
        <v>369</v>
      </c>
      <c r="C14" s="21">
        <f>data!C258</f>
        <v>337690.42890557367</v>
      </c>
      <c r="D14" s="339"/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D15" s="340"/>
      <c r="M15" s="266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34486736.560929053</v>
      </c>
    </row>
    <row r="17" spans="1:4" ht="20.149999999999999" customHeight="1" x14ac:dyDescent="0.35">
      <c r="A17" s="13">
        <v>13</v>
      </c>
      <c r="B17" s="24"/>
      <c r="C17" s="24"/>
    </row>
    <row r="18" spans="1:4" ht="20.149999999999999" customHeight="1" x14ac:dyDescent="0.35">
      <c r="A18" s="13">
        <v>14</v>
      </c>
      <c r="B18" s="37" t="s">
        <v>1109</v>
      </c>
      <c r="C18" s="36"/>
    </row>
    <row r="19" spans="1:4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4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4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4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4" ht="20.149999999999999" customHeight="1" x14ac:dyDescent="0.35">
      <c r="A23" s="13">
        <v>19</v>
      </c>
      <c r="B23" s="38"/>
      <c r="C23" s="24"/>
    </row>
    <row r="24" spans="1:4" ht="20.149999999999999" customHeight="1" x14ac:dyDescent="0.35">
      <c r="A24" s="13">
        <v>20</v>
      </c>
      <c r="B24" s="37" t="s">
        <v>1111</v>
      </c>
      <c r="C24" s="36"/>
    </row>
    <row r="25" spans="1:4" ht="20.149999999999999" customHeight="1" x14ac:dyDescent="0.45">
      <c r="A25" s="13">
        <v>21</v>
      </c>
      <c r="B25" s="14" t="s">
        <v>332</v>
      </c>
      <c r="C25" s="21">
        <f>data!C267</f>
        <v>3531776.4</v>
      </c>
      <c r="D25" s="339"/>
    </row>
    <row r="26" spans="1:4" ht="20.149999999999999" customHeight="1" x14ac:dyDescent="0.45">
      <c r="A26" s="13">
        <v>22</v>
      </c>
      <c r="B26" s="14" t="s">
        <v>333</v>
      </c>
      <c r="C26" s="21">
        <f>data!C268</f>
        <v>2067269.5</v>
      </c>
      <c r="D26" s="339"/>
    </row>
    <row r="27" spans="1:4" ht="20.149999999999999" customHeight="1" x14ac:dyDescent="0.45">
      <c r="A27" s="13">
        <v>23</v>
      </c>
      <c r="B27" s="14" t="s">
        <v>334</v>
      </c>
      <c r="C27" s="21">
        <f>data!C269</f>
        <v>134516969.13999999</v>
      </c>
      <c r="D27" s="339"/>
    </row>
    <row r="28" spans="1:4" ht="20.149999999999999" customHeight="1" x14ac:dyDescent="0.45">
      <c r="A28" s="13">
        <v>24</v>
      </c>
      <c r="B28" s="14" t="s">
        <v>1112</v>
      </c>
      <c r="C28" s="21">
        <f>data!C270</f>
        <v>15813846.527519133</v>
      </c>
      <c r="D28" s="339"/>
    </row>
    <row r="29" spans="1:4" ht="20.149999999999999" customHeight="1" x14ac:dyDescent="0.45">
      <c r="A29" s="13">
        <v>25</v>
      </c>
      <c r="B29" s="14" t="s">
        <v>336</v>
      </c>
      <c r="C29" s="21">
        <f>data!C271</f>
        <v>1095331.4487173515</v>
      </c>
      <c r="D29" s="339"/>
    </row>
    <row r="30" spans="1:4" ht="20.149999999999999" customHeight="1" x14ac:dyDescent="0.45">
      <c r="A30" s="13">
        <v>26</v>
      </c>
      <c r="B30" s="14" t="s">
        <v>378</v>
      </c>
      <c r="C30" s="21">
        <f>data!C272</f>
        <v>76439822.673390165</v>
      </c>
      <c r="D30" s="339"/>
    </row>
    <row r="31" spans="1:4" ht="20.149999999999999" customHeight="1" x14ac:dyDescent="0.45">
      <c r="A31" s="13">
        <v>27</v>
      </c>
      <c r="B31" s="14" t="s">
        <v>339</v>
      </c>
      <c r="C31" s="21">
        <f>data!C273</f>
        <v>10547322.926977299</v>
      </c>
      <c r="D31" s="339"/>
    </row>
    <row r="32" spans="1:4" ht="20.149999999999999" customHeight="1" x14ac:dyDescent="0.45">
      <c r="A32" s="13">
        <v>28</v>
      </c>
      <c r="B32" s="14" t="s">
        <v>340</v>
      </c>
      <c r="C32" s="21">
        <f>data!C274</f>
        <v>130675.36695656569</v>
      </c>
      <c r="D32" s="339"/>
    </row>
    <row r="33" spans="1:4" ht="20.149999999999999" customHeight="1" x14ac:dyDescent="0.45">
      <c r="A33" s="13">
        <v>29</v>
      </c>
      <c r="B33" s="14" t="s">
        <v>661</v>
      </c>
      <c r="C33" s="21">
        <f>data!D275</f>
        <v>244143013.9835605</v>
      </c>
      <c r="D33" s="339"/>
    </row>
    <row r="34" spans="1:4" ht="20.149999999999999" customHeight="1" x14ac:dyDescent="0.45">
      <c r="A34" s="13">
        <v>30</v>
      </c>
      <c r="B34" s="14" t="s">
        <v>1113</v>
      </c>
      <c r="C34" s="21">
        <f>data!C276</f>
        <v>140149394.03055274</v>
      </c>
      <c r="D34" s="339"/>
    </row>
    <row r="35" spans="1:4" ht="20.149999999999999" customHeight="1" x14ac:dyDescent="0.35">
      <c r="A35" s="13">
        <v>31</v>
      </c>
      <c r="B35" s="14" t="s">
        <v>1114</v>
      </c>
      <c r="C35" s="21">
        <f>data!D277</f>
        <v>103993619.95300776</v>
      </c>
    </row>
    <row r="36" spans="1:4" ht="20.149999999999999" customHeight="1" x14ac:dyDescent="0.35">
      <c r="A36" s="13">
        <v>32</v>
      </c>
      <c r="B36" s="38"/>
      <c r="C36" s="24"/>
    </row>
    <row r="37" spans="1:4" ht="20.149999999999999" customHeight="1" x14ac:dyDescent="0.35">
      <c r="A37" s="23">
        <v>33</v>
      </c>
      <c r="B37" s="37" t="s">
        <v>1115</v>
      </c>
      <c r="C37" s="36"/>
    </row>
    <row r="38" spans="1:4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4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4" ht="20.149999999999999" customHeight="1" x14ac:dyDescent="0.45">
      <c r="A40" s="13">
        <v>36</v>
      </c>
      <c r="B40" s="14" t="s">
        <v>385</v>
      </c>
      <c r="C40" s="21">
        <f>data!C281</f>
        <v>1583526.7500000002</v>
      </c>
      <c r="D40" s="339"/>
    </row>
    <row r="41" spans="1:4" ht="20.149999999999999" customHeight="1" x14ac:dyDescent="0.45">
      <c r="A41" s="13">
        <v>37</v>
      </c>
      <c r="B41" s="14" t="s">
        <v>373</v>
      </c>
      <c r="C41" s="21">
        <f>data!C282</f>
        <v>19152249.410490833</v>
      </c>
      <c r="D41" s="339"/>
    </row>
    <row r="42" spans="1:4" ht="20.149999999999999" customHeight="1" x14ac:dyDescent="0.35">
      <c r="A42" s="13">
        <v>38</v>
      </c>
      <c r="B42" s="14" t="s">
        <v>1118</v>
      </c>
      <c r="C42" s="21">
        <f>data!D283</f>
        <v>20735776.160490833</v>
      </c>
    </row>
    <row r="43" spans="1:4" ht="20.149999999999999" customHeight="1" x14ac:dyDescent="0.35">
      <c r="A43" s="13">
        <v>39</v>
      </c>
      <c r="B43" s="38"/>
      <c r="C43" s="24"/>
    </row>
    <row r="44" spans="1:4" ht="20.149999999999999" customHeight="1" x14ac:dyDescent="0.35">
      <c r="A44" s="23">
        <v>40</v>
      </c>
      <c r="B44" s="37" t="s">
        <v>1119</v>
      </c>
      <c r="C44" s="36"/>
    </row>
    <row r="45" spans="1:4" ht="20.149999999999999" customHeight="1" x14ac:dyDescent="0.45">
      <c r="A45" s="13">
        <v>41</v>
      </c>
      <c r="B45" s="14" t="s">
        <v>388</v>
      </c>
      <c r="C45" s="21">
        <f>data!C286</f>
        <v>1019588.6033444799</v>
      </c>
      <c r="D45" s="339"/>
    </row>
    <row r="46" spans="1:4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4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4" ht="20.149999999999999" customHeight="1" x14ac:dyDescent="0.45">
      <c r="A48" s="13">
        <v>44</v>
      </c>
      <c r="B48" s="14" t="s">
        <v>391</v>
      </c>
      <c r="C48" s="21">
        <f>data!C289</f>
        <v>31716.21997689319</v>
      </c>
      <c r="D48" s="339"/>
    </row>
    <row r="49" spans="1:4" ht="20.149999999999999" customHeight="1" x14ac:dyDescent="0.35">
      <c r="A49" s="13">
        <v>45</v>
      </c>
      <c r="B49" s="14" t="s">
        <v>1121</v>
      </c>
      <c r="C49" s="21">
        <f>data!D290</f>
        <v>1051304.8233213732</v>
      </c>
    </row>
    <row r="50" spans="1:4" ht="20.149999999999999" customHeight="1" x14ac:dyDescent="0.45">
      <c r="A50" s="40">
        <v>46</v>
      </c>
      <c r="B50" s="41" t="s">
        <v>1122</v>
      </c>
      <c r="C50" s="21">
        <f>data!D292</f>
        <v>160267437.49774903</v>
      </c>
      <c r="D50" s="339"/>
    </row>
    <row r="51" spans="1:4" ht="20.149999999999999" customHeight="1" x14ac:dyDescent="0.35"/>
    <row r="52" spans="1:4" ht="20.149999999999999" customHeight="1" x14ac:dyDescent="0.35"/>
    <row r="53" spans="1:4" ht="20.149999999999999" customHeight="1" x14ac:dyDescent="0.35">
      <c r="A53" s="4" t="s">
        <v>1123</v>
      </c>
      <c r="B53" s="5"/>
      <c r="C53" s="6"/>
    </row>
    <row r="54" spans="1:4" ht="20.149999999999999" customHeight="1" x14ac:dyDescent="0.35">
      <c r="A54" s="4"/>
      <c r="B54" s="5"/>
      <c r="C54" s="167" t="s">
        <v>1124</v>
      </c>
    </row>
    <row r="55" spans="1:4" ht="20.149999999999999" customHeight="1" x14ac:dyDescent="0.35">
      <c r="A55" s="29" t="str">
        <f>"HOSPITAL: "&amp;data!C84</f>
        <v>HOSPITAL: St. Anthony Hospital</v>
      </c>
      <c r="B55" s="30"/>
      <c r="C55" s="31" t="str">
        <f>"FYE: "&amp;data!C82</f>
        <v>FYE: 06/30/2021</v>
      </c>
    </row>
    <row r="56" spans="1:4" ht="20.149999999999999" customHeight="1" x14ac:dyDescent="0.35">
      <c r="A56" s="42"/>
      <c r="B56" s="43" t="s">
        <v>1125</v>
      </c>
      <c r="C56" s="34"/>
    </row>
    <row r="57" spans="1:4" ht="20.149999999999999" customHeight="1" x14ac:dyDescent="0.35">
      <c r="A57" s="16">
        <v>1</v>
      </c>
      <c r="B57" s="4" t="s">
        <v>395</v>
      </c>
      <c r="C57" s="44"/>
    </row>
    <row r="58" spans="1:4" ht="20.149999999999999" customHeight="1" x14ac:dyDescent="0.45">
      <c r="A58" s="13">
        <v>2</v>
      </c>
      <c r="B58" s="14" t="s">
        <v>396</v>
      </c>
      <c r="C58" s="21">
        <f>data!C304</f>
        <v>115252.70015696576</v>
      </c>
      <c r="D58" s="339"/>
    </row>
    <row r="59" spans="1:4" ht="20.149999999999999" customHeight="1" x14ac:dyDescent="0.45">
      <c r="A59" s="13">
        <v>3</v>
      </c>
      <c r="B59" s="14" t="s">
        <v>1126</v>
      </c>
      <c r="C59" s="21">
        <f>data!C305</f>
        <v>2012413.609503485</v>
      </c>
      <c r="D59" s="339"/>
    </row>
    <row r="60" spans="1:4" ht="20.149999999999999" customHeight="1" x14ac:dyDescent="0.45">
      <c r="A60" s="13">
        <v>4</v>
      </c>
      <c r="B60" s="14" t="s">
        <v>1127</v>
      </c>
      <c r="C60" s="21">
        <f>data!C306</f>
        <v>8404605.4119474664</v>
      </c>
      <c r="D60" s="339"/>
    </row>
    <row r="61" spans="1:4" ht="20.149999999999999" customHeight="1" x14ac:dyDescent="0.45">
      <c r="A61" s="13">
        <v>5</v>
      </c>
      <c r="B61" s="14" t="s">
        <v>399</v>
      </c>
      <c r="C61" s="21">
        <f>data!C307</f>
        <v>6391206.4372036615</v>
      </c>
      <c r="D61" s="339"/>
    </row>
    <row r="62" spans="1:4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4" ht="20.149999999999999" customHeight="1" x14ac:dyDescent="0.45">
      <c r="A63" s="13">
        <v>7</v>
      </c>
      <c r="B63" s="14" t="s">
        <v>1129</v>
      </c>
      <c r="C63" s="21">
        <f>data!C309</f>
        <v>19297490.469999999</v>
      </c>
      <c r="D63" s="339"/>
    </row>
    <row r="64" spans="1:4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4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4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4" ht="20.149999999999999" customHeight="1" x14ac:dyDescent="0.45">
      <c r="A67" s="13">
        <v>11</v>
      </c>
      <c r="B67" s="14" t="s">
        <v>1130</v>
      </c>
      <c r="C67" s="21">
        <f>data!C313</f>
        <v>395225.53684163094</v>
      </c>
      <c r="D67" s="339"/>
    </row>
    <row r="68" spans="1:4" ht="20.149999999999999" customHeight="1" x14ac:dyDescent="0.35">
      <c r="A68" s="13">
        <v>12</v>
      </c>
      <c r="B68" s="14" t="s">
        <v>1131</v>
      </c>
      <c r="C68" s="21">
        <f>data!D314</f>
        <v>36616194.165653206</v>
      </c>
    </row>
    <row r="69" spans="1:4" ht="20.149999999999999" customHeight="1" x14ac:dyDescent="0.35">
      <c r="A69" s="13">
        <v>13</v>
      </c>
      <c r="B69" s="38"/>
      <c r="C69" s="24"/>
    </row>
    <row r="70" spans="1:4" ht="20.149999999999999" customHeight="1" x14ac:dyDescent="0.35">
      <c r="A70" s="13">
        <v>14</v>
      </c>
      <c r="B70" s="37" t="s">
        <v>1132</v>
      </c>
      <c r="C70" s="36"/>
    </row>
    <row r="71" spans="1:4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4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4" ht="20.149999999999999" customHeight="1" x14ac:dyDescent="0.45">
      <c r="A73" s="13">
        <v>17</v>
      </c>
      <c r="B73" s="14" t="s">
        <v>409</v>
      </c>
      <c r="C73" s="21">
        <f>data!C318</f>
        <v>19321346.232921045</v>
      </c>
      <c r="D73" s="339"/>
    </row>
    <row r="74" spans="1:4" ht="20.149999999999999" customHeight="1" x14ac:dyDescent="0.35">
      <c r="A74" s="13">
        <v>18</v>
      </c>
      <c r="B74" s="14" t="s">
        <v>1134</v>
      </c>
      <c r="C74" s="21">
        <f>data!D319</f>
        <v>19321346.232921045</v>
      </c>
    </row>
    <row r="75" spans="1:4" ht="20.149999999999999" customHeight="1" x14ac:dyDescent="0.35">
      <c r="A75" s="13">
        <v>19</v>
      </c>
      <c r="B75" s="38"/>
      <c r="C75" s="24"/>
    </row>
    <row r="76" spans="1:4" ht="20.149999999999999" customHeight="1" x14ac:dyDescent="0.35">
      <c r="A76" s="23">
        <v>20</v>
      </c>
      <c r="B76" s="37" t="s">
        <v>411</v>
      </c>
      <c r="C76" s="36"/>
    </row>
    <row r="77" spans="1:4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4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4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4" ht="20.149999999999999" customHeight="1" x14ac:dyDescent="0.45">
      <c r="A80" s="13">
        <v>24</v>
      </c>
      <c r="B80" s="14" t="s">
        <v>1136</v>
      </c>
      <c r="C80" s="21">
        <f>data!C324</f>
        <v>1965100.5744136597</v>
      </c>
      <c r="D80" s="339"/>
    </row>
    <row r="81" spans="1:4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4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4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4" ht="20.149999999999999" customHeight="1" x14ac:dyDescent="0.35">
      <c r="A84" s="13">
        <v>28</v>
      </c>
      <c r="B84" s="14" t="s">
        <v>661</v>
      </c>
      <c r="C84" s="21">
        <f>data!D328</f>
        <v>1965100.5744136597</v>
      </c>
    </row>
    <row r="85" spans="1:4" ht="20.149999999999999" customHeight="1" x14ac:dyDescent="0.35">
      <c r="A85" s="13">
        <v>29</v>
      </c>
      <c r="B85" s="14" t="s">
        <v>1138</v>
      </c>
      <c r="C85" s="21">
        <f>data!D329</f>
        <v>395225.53684163094</v>
      </c>
    </row>
    <row r="86" spans="1:4" ht="20.149999999999999" customHeight="1" x14ac:dyDescent="0.45">
      <c r="A86" s="13">
        <v>30</v>
      </c>
      <c r="B86" s="14" t="s">
        <v>1139</v>
      </c>
      <c r="C86" s="21">
        <f>data!D330</f>
        <v>1569875.0375720288</v>
      </c>
      <c r="D86" s="339"/>
    </row>
    <row r="87" spans="1:4" ht="20.149999999999999" customHeight="1" x14ac:dyDescent="0.35">
      <c r="A87" s="13">
        <v>31</v>
      </c>
      <c r="B87" s="38"/>
      <c r="C87" s="24"/>
    </row>
    <row r="88" spans="1:4" ht="20.149999999999999" customHeight="1" x14ac:dyDescent="0.45">
      <c r="A88" s="13">
        <v>32</v>
      </c>
      <c r="B88" s="89" t="s">
        <v>1140</v>
      </c>
      <c r="C88" s="21">
        <f>data!C332</f>
        <v>102760022.04426965</v>
      </c>
      <c r="D88" s="339"/>
    </row>
    <row r="89" spans="1:4" ht="20.149999999999999" customHeight="1" x14ac:dyDescent="0.35">
      <c r="A89" s="13">
        <v>33</v>
      </c>
      <c r="B89" s="24"/>
      <c r="C89" s="24"/>
    </row>
    <row r="90" spans="1:4" ht="20.149999999999999" customHeight="1" x14ac:dyDescent="0.35">
      <c r="A90" s="13">
        <v>34</v>
      </c>
      <c r="B90" s="37" t="s">
        <v>1141</v>
      </c>
      <c r="C90" s="36"/>
    </row>
    <row r="91" spans="1:4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4" ht="20.149999999999999" customHeight="1" x14ac:dyDescent="0.35">
      <c r="A92" s="13">
        <v>36</v>
      </c>
      <c r="B92" s="38"/>
      <c r="C92" s="24"/>
    </row>
    <row r="93" spans="1:4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4" ht="20.149999999999999" customHeight="1" x14ac:dyDescent="0.35">
      <c r="A94" s="13">
        <v>38</v>
      </c>
      <c r="B94" s="38"/>
      <c r="C94" s="24"/>
    </row>
    <row r="95" spans="1:4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4" ht="20.149999999999999" customHeight="1" x14ac:dyDescent="0.35">
      <c r="A96" s="13">
        <v>40</v>
      </c>
      <c r="B96" s="38"/>
      <c r="C96" s="24"/>
    </row>
    <row r="97" spans="1:4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4" ht="20.149999999999999" customHeight="1" x14ac:dyDescent="0.35">
      <c r="A98" s="13">
        <v>42</v>
      </c>
      <c r="B98" s="14" t="s">
        <v>1146</v>
      </c>
      <c r="C98" s="24"/>
    </row>
    <row r="99" spans="1:4" ht="20.149999999999999" customHeight="1" x14ac:dyDescent="0.35">
      <c r="A99" s="13">
        <v>43</v>
      </c>
      <c r="B99" s="38"/>
      <c r="C99" s="24"/>
    </row>
    <row r="100" spans="1:4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4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102760022.04426965</v>
      </c>
    </row>
    <row r="102" spans="1:4" ht="20.149999999999999" customHeight="1" x14ac:dyDescent="0.35">
      <c r="A102" s="13">
        <v>46</v>
      </c>
      <c r="B102" s="14" t="s">
        <v>1149</v>
      </c>
      <c r="C102" s="21">
        <f>data!D339</f>
        <v>160267437.48041594</v>
      </c>
    </row>
    <row r="103" spans="1:4" ht="20.149999999999999" customHeight="1" x14ac:dyDescent="0.35"/>
    <row r="104" spans="1:4" ht="20.149999999999999" customHeight="1" x14ac:dyDescent="0.35"/>
    <row r="105" spans="1:4" ht="20.149999999999999" customHeight="1" x14ac:dyDescent="0.35">
      <c r="A105" s="4" t="s">
        <v>1150</v>
      </c>
      <c r="B105" s="5"/>
      <c r="C105" s="6"/>
    </row>
    <row r="106" spans="1:4" ht="20.149999999999999" customHeight="1" x14ac:dyDescent="0.35">
      <c r="A106" s="45"/>
      <c r="B106" s="8"/>
      <c r="C106" s="167" t="s">
        <v>1151</v>
      </c>
    </row>
    <row r="107" spans="1:4" ht="20.149999999999999" customHeight="1" x14ac:dyDescent="0.35">
      <c r="A107" s="29" t="str">
        <f>"HOSPITAL: "&amp;data!C84</f>
        <v>HOSPITAL: St. Anthony Hospital</v>
      </c>
      <c r="B107" s="30"/>
      <c r="C107" s="31" t="str">
        <f>" FYE: "&amp;data!C82</f>
        <v xml:space="preserve"> FYE: 06/30/2021</v>
      </c>
    </row>
    <row r="108" spans="1:4" ht="20.149999999999999" customHeight="1" x14ac:dyDescent="0.35">
      <c r="A108" s="32"/>
      <c r="B108" s="46"/>
      <c r="C108" s="47"/>
    </row>
    <row r="109" spans="1:4" ht="20.149999999999999" customHeight="1" x14ac:dyDescent="0.35">
      <c r="A109" s="13">
        <v>1</v>
      </c>
      <c r="B109" s="37" t="s">
        <v>1152</v>
      </c>
      <c r="C109" s="36"/>
    </row>
    <row r="110" spans="1:4" ht="20.149999999999999" customHeight="1" x14ac:dyDescent="0.45">
      <c r="A110" s="13">
        <v>2</v>
      </c>
      <c r="B110" s="14" t="s">
        <v>428</v>
      </c>
      <c r="C110" s="21">
        <f>data!C359</f>
        <v>439712270.16000003</v>
      </c>
      <c r="D110" s="339"/>
    </row>
    <row r="111" spans="1:4" ht="20.149999999999999" customHeight="1" x14ac:dyDescent="0.35">
      <c r="A111" s="13">
        <v>3</v>
      </c>
      <c r="B111" s="14" t="s">
        <v>429</v>
      </c>
      <c r="C111" s="21">
        <f>data!C360</f>
        <v>647146561.03999996</v>
      </c>
    </row>
    <row r="112" spans="1:4" ht="20.149999999999999" customHeight="1" x14ac:dyDescent="0.45">
      <c r="A112" s="13">
        <v>4</v>
      </c>
      <c r="B112" s="14" t="s">
        <v>1153</v>
      </c>
      <c r="C112" s="21">
        <f>data!D361</f>
        <v>1086858831.2</v>
      </c>
      <c r="D112" s="339"/>
    </row>
    <row r="113" spans="1:4" ht="20.149999999999999" customHeight="1" x14ac:dyDescent="0.35">
      <c r="A113" s="13">
        <v>5</v>
      </c>
      <c r="B113" s="38"/>
      <c r="C113" s="24"/>
    </row>
    <row r="114" spans="1:4" ht="20.149999999999999" customHeight="1" x14ac:dyDescent="0.35">
      <c r="A114" s="13">
        <v>6</v>
      </c>
      <c r="B114" s="37" t="s">
        <v>1154</v>
      </c>
      <c r="C114" s="36"/>
    </row>
    <row r="115" spans="1:4" ht="20.149999999999999" customHeight="1" x14ac:dyDescent="0.45">
      <c r="A115" s="13">
        <v>7</v>
      </c>
      <c r="B115" s="271" t="s">
        <v>450</v>
      </c>
      <c r="C115" s="48">
        <f>data!C363</f>
        <v>5836055.46</v>
      </c>
      <c r="D115" s="339"/>
    </row>
    <row r="116" spans="1:4" ht="20.149999999999999" customHeight="1" x14ac:dyDescent="0.35">
      <c r="A116" s="13">
        <v>8</v>
      </c>
      <c r="B116" s="14" t="s">
        <v>432</v>
      </c>
      <c r="C116" s="48">
        <f>data!C364</f>
        <v>856574455.58000004</v>
      </c>
    </row>
    <row r="117" spans="1:4" ht="20.149999999999999" customHeight="1" x14ac:dyDescent="0.45">
      <c r="A117" s="13">
        <v>9</v>
      </c>
      <c r="B117" s="14" t="s">
        <v>1155</v>
      </c>
      <c r="C117" s="48">
        <f>data!C365</f>
        <v>6540756.96</v>
      </c>
      <c r="D117" s="339"/>
    </row>
    <row r="118" spans="1:4" ht="20.149999999999999" customHeight="1" x14ac:dyDescent="0.45">
      <c r="A118" s="13">
        <v>10</v>
      </c>
      <c r="B118" s="14" t="s">
        <v>1156</v>
      </c>
      <c r="C118" s="48">
        <f>data!C366</f>
        <v>11040376.25</v>
      </c>
      <c r="D118" s="339"/>
    </row>
    <row r="119" spans="1:4" ht="20.149999999999999" customHeight="1" x14ac:dyDescent="0.35">
      <c r="A119" s="13">
        <v>11</v>
      </c>
      <c r="B119" s="14" t="s">
        <v>1099</v>
      </c>
      <c r="C119" s="48">
        <f>data!D367</f>
        <v>879991644.25000012</v>
      </c>
    </row>
    <row r="120" spans="1:4" ht="20.149999999999999" customHeight="1" x14ac:dyDescent="0.35">
      <c r="A120" s="13">
        <v>12</v>
      </c>
      <c r="B120" s="14" t="s">
        <v>1157</v>
      </c>
      <c r="C120" s="48">
        <f>data!D368</f>
        <v>206867186.94999993</v>
      </c>
    </row>
    <row r="121" spans="1:4" ht="20.149999999999999" customHeight="1" x14ac:dyDescent="0.35">
      <c r="A121" s="13">
        <v>13</v>
      </c>
      <c r="B121" s="38"/>
      <c r="C121" s="24"/>
    </row>
    <row r="122" spans="1:4" ht="20.149999999999999" customHeight="1" x14ac:dyDescent="0.35">
      <c r="A122" s="13">
        <v>14</v>
      </c>
      <c r="B122" s="37" t="s">
        <v>436</v>
      </c>
      <c r="C122" s="36"/>
    </row>
    <row r="123" spans="1:4" ht="20.149999999999999" customHeight="1" x14ac:dyDescent="0.35">
      <c r="A123" s="13">
        <v>15</v>
      </c>
      <c r="B123" s="14" t="s">
        <v>437</v>
      </c>
      <c r="C123" s="48">
        <f>data!C370</f>
        <v>12749120.970000001</v>
      </c>
    </row>
    <row r="124" spans="1:4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4" ht="20.149999999999999" customHeight="1" x14ac:dyDescent="0.35">
      <c r="A125" s="13">
        <v>17</v>
      </c>
      <c r="B125" s="14" t="s">
        <v>1158</v>
      </c>
      <c r="C125" s="48">
        <f>data!D372</f>
        <v>12749120.970000001</v>
      </c>
    </row>
    <row r="126" spans="1:4" ht="20.149999999999999" customHeight="1" x14ac:dyDescent="0.45">
      <c r="A126" s="13">
        <v>18</v>
      </c>
      <c r="B126" s="14" t="s">
        <v>1159</v>
      </c>
      <c r="C126" s="48">
        <f>data!D373</f>
        <v>219616307.91999993</v>
      </c>
      <c r="D126" s="339"/>
    </row>
    <row r="127" spans="1:4" ht="20.149999999999999" customHeight="1" x14ac:dyDescent="0.35">
      <c r="A127" s="13">
        <v>19</v>
      </c>
      <c r="B127" s="38"/>
      <c r="C127" s="24"/>
    </row>
    <row r="128" spans="1:4" ht="20.149999999999999" customHeight="1" x14ac:dyDescent="0.35">
      <c r="A128" s="13">
        <v>20</v>
      </c>
      <c r="B128" s="37" t="s">
        <v>1160</v>
      </c>
      <c r="C128" s="36"/>
    </row>
    <row r="129" spans="1:4" ht="20.149999999999999" customHeight="1" x14ac:dyDescent="0.45">
      <c r="A129" s="13">
        <v>21</v>
      </c>
      <c r="B129" s="14" t="s">
        <v>442</v>
      </c>
      <c r="C129" s="48">
        <f>data!C378</f>
        <v>78372057.700000003</v>
      </c>
      <c r="D129" s="339"/>
    </row>
    <row r="130" spans="1:4" ht="20.149999999999999" customHeight="1" x14ac:dyDescent="0.45">
      <c r="A130" s="13">
        <v>22</v>
      </c>
      <c r="B130" s="14" t="s">
        <v>3</v>
      </c>
      <c r="C130" s="48">
        <f>data!C379</f>
        <v>18089218.510000002</v>
      </c>
      <c r="D130" s="339"/>
    </row>
    <row r="131" spans="1:4" ht="20.149999999999999" customHeight="1" x14ac:dyDescent="0.45">
      <c r="A131" s="13">
        <v>23</v>
      </c>
      <c r="B131" s="14" t="s">
        <v>236</v>
      </c>
      <c r="C131" s="48">
        <f>data!C380</f>
        <v>8015271.1399999997</v>
      </c>
      <c r="D131" s="339"/>
    </row>
    <row r="132" spans="1:4" ht="20.149999999999999" customHeight="1" x14ac:dyDescent="0.45">
      <c r="A132" s="13">
        <v>24</v>
      </c>
      <c r="B132" s="14" t="s">
        <v>237</v>
      </c>
      <c r="C132" s="48">
        <f>data!C381</f>
        <v>26995968.399999999</v>
      </c>
      <c r="D132" s="339"/>
    </row>
    <row r="133" spans="1:4" ht="20.149999999999999" customHeight="1" x14ac:dyDescent="0.45">
      <c r="A133" s="13">
        <v>25</v>
      </c>
      <c r="B133" s="14" t="s">
        <v>1161</v>
      </c>
      <c r="C133" s="48">
        <f>data!C382</f>
        <v>1326282.6100000001</v>
      </c>
      <c r="D133" s="339"/>
    </row>
    <row r="134" spans="1:4" ht="20.149999999999999" customHeight="1" x14ac:dyDescent="0.45">
      <c r="A134" s="13">
        <v>26</v>
      </c>
      <c r="B134" s="14" t="s">
        <v>1162</v>
      </c>
      <c r="C134" s="48">
        <f>data!C383</f>
        <v>46707602.539999999</v>
      </c>
      <c r="D134" s="339"/>
    </row>
    <row r="135" spans="1:4" ht="20.149999999999999" customHeight="1" x14ac:dyDescent="0.45">
      <c r="A135" s="13">
        <v>27</v>
      </c>
      <c r="B135" s="14" t="s">
        <v>6</v>
      </c>
      <c r="C135" s="48">
        <f>data!C384</f>
        <v>11754327.390000001</v>
      </c>
      <c r="D135" s="339"/>
    </row>
    <row r="136" spans="1:4" ht="20.149999999999999" customHeight="1" x14ac:dyDescent="0.45">
      <c r="A136" s="13">
        <v>28</v>
      </c>
      <c r="B136" s="14" t="s">
        <v>1163</v>
      </c>
      <c r="C136" s="48">
        <f>data!C385</f>
        <v>4602498.3</v>
      </c>
      <c r="D136" s="339"/>
    </row>
    <row r="137" spans="1:4" ht="20.149999999999999" customHeight="1" x14ac:dyDescent="0.45">
      <c r="A137" s="13">
        <v>29</v>
      </c>
      <c r="B137" s="14" t="s">
        <v>447</v>
      </c>
      <c r="C137" s="48">
        <f>data!C386</f>
        <v>1857674.04</v>
      </c>
      <c r="D137" s="339"/>
    </row>
    <row r="138" spans="1:4" ht="20.149999999999999" customHeight="1" x14ac:dyDescent="0.45">
      <c r="A138" s="13">
        <v>30</v>
      </c>
      <c r="B138" s="14" t="s">
        <v>1164</v>
      </c>
      <c r="C138" s="48">
        <f>data!C387</f>
        <v>5522544.8100000005</v>
      </c>
      <c r="D138" s="339"/>
    </row>
    <row r="139" spans="1:4" ht="20.149999999999999" customHeight="1" x14ac:dyDescent="0.45">
      <c r="A139" s="13">
        <v>31</v>
      </c>
      <c r="B139" s="14" t="s">
        <v>449</v>
      </c>
      <c r="C139" s="48">
        <f>data!C388</f>
        <v>16727.3</v>
      </c>
      <c r="D139" s="339"/>
    </row>
    <row r="140" spans="1:4" ht="20.149999999999999" customHeight="1" x14ac:dyDescent="0.35">
      <c r="A140" s="13">
        <v>32</v>
      </c>
      <c r="B140" s="14" t="s">
        <v>241</v>
      </c>
      <c r="C140" s="48">
        <f>data!C389</f>
        <v>7421157.6799999475</v>
      </c>
    </row>
    <row r="141" spans="1:4" ht="20.149999999999999" customHeight="1" x14ac:dyDescent="0.45">
      <c r="A141" s="13">
        <v>34</v>
      </c>
      <c r="B141" s="14" t="s">
        <v>1165</v>
      </c>
      <c r="C141" s="48">
        <f>data!D390</f>
        <v>210681330.41999999</v>
      </c>
      <c r="D141" s="339"/>
    </row>
    <row r="142" spans="1:4" ht="20.149999999999999" customHeight="1" x14ac:dyDescent="0.35">
      <c r="A142" s="13">
        <v>35</v>
      </c>
      <c r="B142" s="14" t="s">
        <v>1166</v>
      </c>
      <c r="C142" s="48">
        <f>data!D391</f>
        <v>8934977.4999999404</v>
      </c>
    </row>
    <row r="143" spans="1:4" ht="20.149999999999999" customHeight="1" x14ac:dyDescent="0.35">
      <c r="A143" s="13">
        <v>36</v>
      </c>
      <c r="B143" s="38"/>
      <c r="C143" s="24"/>
    </row>
    <row r="144" spans="1:4" ht="20.149999999999999" customHeight="1" x14ac:dyDescent="0.45">
      <c r="A144" s="13">
        <v>37</v>
      </c>
      <c r="B144" s="14" t="s">
        <v>1167</v>
      </c>
      <c r="C144" s="48">
        <f>data!C392</f>
        <v>222832.2</v>
      </c>
      <c r="D144" s="339"/>
    </row>
    <row r="145" spans="1:4" ht="20.149999999999999" customHeight="1" x14ac:dyDescent="0.35">
      <c r="A145" s="13">
        <v>38</v>
      </c>
      <c r="B145" s="38"/>
      <c r="C145" s="24"/>
    </row>
    <row r="146" spans="1:4" ht="20.149999999999999" customHeight="1" x14ac:dyDescent="0.45">
      <c r="A146" s="13">
        <v>39</v>
      </c>
      <c r="B146" s="14" t="s">
        <v>1168</v>
      </c>
      <c r="C146" s="21">
        <f>data!D393</f>
        <v>9157809.6999999397</v>
      </c>
      <c r="D146" s="339"/>
    </row>
    <row r="147" spans="1:4" ht="20.149999999999999" customHeight="1" x14ac:dyDescent="0.35">
      <c r="A147" s="13">
        <v>40</v>
      </c>
      <c r="B147" s="38"/>
      <c r="C147" s="24"/>
    </row>
    <row r="148" spans="1:4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4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4" ht="20.149999999999999" customHeight="1" x14ac:dyDescent="0.35">
      <c r="A150" s="13">
        <v>43</v>
      </c>
      <c r="B150" s="38"/>
      <c r="C150" s="24"/>
    </row>
    <row r="151" spans="1:4" ht="20.149999999999999" customHeight="1" x14ac:dyDescent="0.45">
      <c r="A151" s="13">
        <v>44</v>
      </c>
      <c r="B151" s="14" t="s">
        <v>1171</v>
      </c>
      <c r="C151" s="48">
        <f>data!D396</f>
        <v>9157809.6999999397</v>
      </c>
      <c r="D151" s="339"/>
    </row>
    <row r="152" spans="1:4" ht="20.149999999999999" customHeight="1" x14ac:dyDescent="0.35">
      <c r="A152" s="40">
        <v>45</v>
      </c>
      <c r="B152" s="49" t="s">
        <v>1172</v>
      </c>
      <c r="C152" s="24"/>
    </row>
    <row r="153" spans="1:4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K1" sqref="K1:K1048576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93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St. Anthony Hospital</v>
      </c>
      <c r="B4" s="77"/>
      <c r="C4" s="77"/>
      <c r="D4" s="77"/>
      <c r="E4" s="77"/>
      <c r="F4" s="77"/>
      <c r="G4" s="80"/>
      <c r="H4" s="79" t="str">
        <f>"FYE: "&amp;data!C82</f>
        <v>FYE: 06/30/2021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4515</v>
      </c>
      <c r="D9" s="14">
        <f>data!D59</f>
        <v>0</v>
      </c>
      <c r="E9" s="14">
        <f>data!E59</f>
        <v>25260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41.976721153846157</v>
      </c>
      <c r="D10" s="26">
        <f>data!D60</f>
        <v>0</v>
      </c>
      <c r="E10" s="26">
        <f>data!E60</f>
        <v>169.96985576923078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4424625</v>
      </c>
      <c r="D11" s="14">
        <f>data!D61</f>
        <v>0</v>
      </c>
      <c r="E11" s="14">
        <f>data!E61</f>
        <v>15210969.690000003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1020666</v>
      </c>
      <c r="D12" s="14">
        <f>data!D62</f>
        <v>0</v>
      </c>
      <c r="E12" s="14">
        <f>data!E62</f>
        <v>3508983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1021376.55</v>
      </c>
      <c r="D13" s="14">
        <f>data!D63</f>
        <v>0</v>
      </c>
      <c r="E13" s="14">
        <f>data!E63</f>
        <v>-1962.5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521716.07000000007</v>
      </c>
      <c r="D14" s="14">
        <f>data!D64</f>
        <v>0</v>
      </c>
      <c r="E14" s="14">
        <f>data!E64</f>
        <v>1379917.2200000002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364.68</v>
      </c>
      <c r="D15" s="14">
        <f>data!D65</f>
        <v>0</v>
      </c>
      <c r="E15" s="14">
        <f>data!E65</f>
        <v>2496.4499999999998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65892.69</v>
      </c>
      <c r="D16" s="14">
        <f>data!D66</f>
        <v>0</v>
      </c>
      <c r="E16" s="14">
        <f>data!E66</f>
        <v>446006.08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13" ht="20.149999999999999" customHeight="1" x14ac:dyDescent="0.35">
      <c r="A17" s="23">
        <v>12</v>
      </c>
      <c r="B17" s="14" t="s">
        <v>6</v>
      </c>
      <c r="C17" s="14">
        <f>data!C67</f>
        <v>466988</v>
      </c>
      <c r="D17" s="14">
        <f>data!D67</f>
        <v>0</v>
      </c>
      <c r="E17" s="14">
        <f>data!E67</f>
        <v>2443108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13" ht="20.149999999999999" customHeight="1" x14ac:dyDescent="0.35">
      <c r="A18" s="23">
        <v>13</v>
      </c>
      <c r="B18" s="14" t="s">
        <v>474</v>
      </c>
      <c r="C18" s="14">
        <f>data!C68</f>
        <v>8212.98</v>
      </c>
      <c r="D18" s="14">
        <f>data!D68</f>
        <v>0</v>
      </c>
      <c r="E18" s="14">
        <f>data!E68</f>
        <v>14456.300000000001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13" ht="20.149999999999999" customHeight="1" x14ac:dyDescent="0.35">
      <c r="A19" s="23">
        <v>14</v>
      </c>
      <c r="B19" s="14" t="s">
        <v>241</v>
      </c>
      <c r="C19" s="14">
        <f>data!C69</f>
        <v>21269.75</v>
      </c>
      <c r="D19" s="14">
        <f>data!D69</f>
        <v>0</v>
      </c>
      <c r="E19" s="14">
        <f>data!E69</f>
        <v>30647.020000000004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13" ht="20.149999999999999" customHeight="1" x14ac:dyDescent="0.35">
      <c r="A20" s="23">
        <v>15</v>
      </c>
      <c r="B20" s="14" t="s">
        <v>242</v>
      </c>
      <c r="C20" s="14">
        <f>-data!C70</f>
        <v>-19583.34</v>
      </c>
      <c r="D20" s="14">
        <f>-data!D70</f>
        <v>0</v>
      </c>
      <c r="E20" s="14">
        <f>-data!E70</f>
        <v>-35925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13" ht="20.149999999999999" customHeight="1" x14ac:dyDescent="0.35">
      <c r="A21" s="23">
        <v>16</v>
      </c>
      <c r="B21" s="48" t="s">
        <v>1180</v>
      </c>
      <c r="C21" s="14">
        <f>data!C71</f>
        <v>7531528.3800000008</v>
      </c>
      <c r="D21" s="14">
        <f>data!D71</f>
        <v>0</v>
      </c>
      <c r="E21" s="14">
        <f>data!E71</f>
        <v>22998696.260000002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13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13" ht="20.149999999999999" customHeight="1" x14ac:dyDescent="0.35">
      <c r="A23" s="23">
        <v>18</v>
      </c>
      <c r="B23" s="14" t="s">
        <v>1181</v>
      </c>
      <c r="C23" s="48">
        <f>+data!M668</f>
        <v>3456705</v>
      </c>
      <c r="D23" s="48">
        <f>+data!M669</f>
        <v>0</v>
      </c>
      <c r="E23" s="48">
        <f>+data!M670</f>
        <v>16587383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13" ht="20.149999999999999" customHeight="1" x14ac:dyDescent="0.35">
      <c r="A24" s="23">
        <v>19</v>
      </c>
      <c r="B24" s="48" t="s">
        <v>1182</v>
      </c>
      <c r="C24" s="14">
        <f>data!C73</f>
        <v>30653845.379999995</v>
      </c>
      <c r="D24" s="14">
        <f>data!D73</f>
        <v>0</v>
      </c>
      <c r="E24" s="14">
        <f>data!E73</f>
        <v>117464011.26000002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13" ht="20.149999999999999" customHeight="1" x14ac:dyDescent="0.35">
      <c r="A25" s="23">
        <v>20</v>
      </c>
      <c r="B25" s="48" t="s">
        <v>1183</v>
      </c>
      <c r="C25" s="14">
        <f>data!C74</f>
        <v>432943.02999999997</v>
      </c>
      <c r="D25" s="14">
        <f>data!D74</f>
        <v>0</v>
      </c>
      <c r="E25" s="14">
        <f>data!E74</f>
        <v>25078699.770000003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13" ht="18" customHeight="1" x14ac:dyDescent="0.35">
      <c r="A26" s="23">
        <v>21</v>
      </c>
      <c r="B26" s="48" t="s">
        <v>1184</v>
      </c>
      <c r="C26" s="14">
        <f>data!C75</f>
        <v>31086788.409999996</v>
      </c>
      <c r="D26" s="14">
        <f>data!D75</f>
        <v>0</v>
      </c>
      <c r="E26" s="14">
        <f>data!E75</f>
        <v>142542711.03000003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13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13" ht="20.149999999999999" customHeight="1" x14ac:dyDescent="0.35">
      <c r="A28" s="23">
        <v>22</v>
      </c>
      <c r="B28" s="14" t="s">
        <v>1186</v>
      </c>
      <c r="C28" s="14">
        <f>data!C76</f>
        <v>13914</v>
      </c>
      <c r="D28" s="14">
        <f>data!D76</f>
        <v>0</v>
      </c>
      <c r="E28" s="14">
        <f>data!E76</f>
        <v>83422.84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13" ht="20.149999999999999" customHeight="1" x14ac:dyDescent="0.35">
      <c r="A29" s="23">
        <v>23</v>
      </c>
      <c r="B29" s="14" t="s">
        <v>1187</v>
      </c>
      <c r="C29" s="14">
        <f>data!C77</f>
        <v>9512</v>
      </c>
      <c r="D29" s="14">
        <f>data!D77</f>
        <v>0</v>
      </c>
      <c r="E29" s="14">
        <f>data!E77</f>
        <v>111332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13" ht="20.149999999999999" customHeight="1" x14ac:dyDescent="0.35">
      <c r="A30" s="23">
        <v>24</v>
      </c>
      <c r="B30" s="14" t="s">
        <v>1188</v>
      </c>
      <c r="C30" s="14">
        <f>data!C78</f>
        <v>3906.9969195144331</v>
      </c>
      <c r="D30" s="14">
        <f>data!D78</f>
        <v>0</v>
      </c>
      <c r="E30" s="14">
        <f>data!E78</f>
        <v>23424.808027680425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13" ht="20.149999999999999" customHeight="1" x14ac:dyDescent="0.4">
      <c r="A31" s="23">
        <v>25</v>
      </c>
      <c r="B31" s="14" t="s">
        <v>1189</v>
      </c>
      <c r="C31" s="14">
        <f>data!C79</f>
        <v>87103.31</v>
      </c>
      <c r="D31" s="14">
        <f>data!D79</f>
        <v>0</v>
      </c>
      <c r="E31" s="343">
        <f>data!E79</f>
        <v>367001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  <c r="K31" s="344"/>
      <c r="L31" s="344"/>
      <c r="M31" s="344"/>
    </row>
    <row r="32" spans="1:13" ht="20.149999999999999" customHeight="1" x14ac:dyDescent="0.35">
      <c r="A32" s="23">
        <v>26</v>
      </c>
      <c r="B32" s="14" t="s">
        <v>252</v>
      </c>
      <c r="C32" s="84">
        <f>data!C80</f>
        <v>29.122557692307694</v>
      </c>
      <c r="D32" s="84">
        <f>data!D80</f>
        <v>0</v>
      </c>
      <c r="E32" s="84">
        <f>data!E80</f>
        <v>121.10214903846149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St. Anthony Hospital</v>
      </c>
      <c r="B36" s="77"/>
      <c r="C36" s="77"/>
      <c r="D36" s="77"/>
      <c r="E36" s="77"/>
      <c r="F36" s="77"/>
      <c r="G36" s="80"/>
      <c r="H36" s="79" t="str">
        <f>"FYE: "&amp;data!C82</f>
        <v>FYE: 06/30/2021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538460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43.44183653846153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4514768.9399999985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1041702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751860.57000000007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11757367.649999991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2213.2599999999998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140549</v>
      </c>
      <c r="I48" s="14">
        <f>data!P66</f>
        <v>1580231.04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1575255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282606.78000000003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32642.400000000001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-5200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140549</v>
      </c>
      <c r="I53" s="14">
        <f>data!P71</f>
        <v>21533447.639999989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27439</v>
      </c>
      <c r="I55" s="48">
        <f>+data!M681</f>
        <v>10083812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68140156.059999987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193876544.03000003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262016700.09000003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28084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7885.8776403365928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111844.89000000001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17.312999999999999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St. Anthony Hospital</v>
      </c>
      <c r="B68" s="77"/>
      <c r="C68" s="77"/>
      <c r="D68" s="77"/>
      <c r="E68" s="77"/>
      <c r="F68" s="77"/>
      <c r="G68" s="80"/>
      <c r="H68" s="79" t="str">
        <f>"FYE: "&amp;data!C82</f>
        <v>FYE: 06/30/2021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18202</v>
      </c>
      <c r="D73" s="48">
        <f>data!R59</f>
        <v>0</v>
      </c>
      <c r="E73" s="212"/>
      <c r="F73" s="212"/>
      <c r="G73" s="14">
        <f>data!U59</f>
        <v>415595</v>
      </c>
      <c r="H73" s="14">
        <f>data!V59</f>
        <v>0</v>
      </c>
      <c r="I73" s="14">
        <f>data!W59</f>
        <v>8118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23.777057692307693</v>
      </c>
      <c r="D74" s="26">
        <f>data!R60</f>
        <v>0</v>
      </c>
      <c r="E74" s="26">
        <f>data!S60</f>
        <v>9.0470240384615366</v>
      </c>
      <c r="F74" s="26">
        <f>data!T60</f>
        <v>3.7367499999999998</v>
      </c>
      <c r="G74" s="26">
        <f>data!U60</f>
        <v>23.369048076923075</v>
      </c>
      <c r="H74" s="26">
        <f>data!V60</f>
        <v>2.922293269230769</v>
      </c>
      <c r="I74" s="26">
        <f>data!W60</f>
        <v>3.2838798076923084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2704533.3299999991</v>
      </c>
      <c r="D75" s="14">
        <f>data!R61</f>
        <v>0</v>
      </c>
      <c r="E75" s="14">
        <f>data!S61</f>
        <v>484133.41</v>
      </c>
      <c r="F75" s="14">
        <f>data!T61</f>
        <v>418131.66</v>
      </c>
      <c r="G75" s="14">
        <f>data!U61</f>
        <v>1710819.9799999997</v>
      </c>
      <c r="H75" s="14">
        <f>data!V61</f>
        <v>449350.00999999995</v>
      </c>
      <c r="I75" s="14">
        <f>data!W61</f>
        <v>376999.27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623878</v>
      </c>
      <c r="D76" s="14">
        <f>data!R62</f>
        <v>0</v>
      </c>
      <c r="E76" s="14">
        <f>data!S62</f>
        <v>111934</v>
      </c>
      <c r="F76" s="14">
        <f>data!T62</f>
        <v>96454</v>
      </c>
      <c r="G76" s="14">
        <f>data!U62</f>
        <v>394649</v>
      </c>
      <c r="H76" s="14">
        <f>data!V62</f>
        <v>103655</v>
      </c>
      <c r="I76" s="14">
        <f>data!W62</f>
        <v>86966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18358.88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230866.58</v>
      </c>
      <c r="D78" s="14">
        <f>data!R64</f>
        <v>0</v>
      </c>
      <c r="E78" s="14">
        <f>data!S64</f>
        <v>-888313.71</v>
      </c>
      <c r="F78" s="14">
        <f>data!T64</f>
        <v>210134.51000000004</v>
      </c>
      <c r="G78" s="14">
        <f>data!U64</f>
        <v>1481843.2199999995</v>
      </c>
      <c r="H78" s="14">
        <f>data!V64</f>
        <v>81695.199999999997</v>
      </c>
      <c r="I78" s="14">
        <f>data!W64</f>
        <v>38678.530000000006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817.34</v>
      </c>
      <c r="D79" s="14">
        <f>data!R65</f>
        <v>0</v>
      </c>
      <c r="E79" s="14">
        <f>data!S65</f>
        <v>0</v>
      </c>
      <c r="F79" s="14">
        <f>data!T65</f>
        <v>543.74</v>
      </c>
      <c r="G79" s="14">
        <f>data!U65</f>
        <v>106.61</v>
      </c>
      <c r="H79" s="14">
        <f>data!V65</f>
        <v>491.5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9326.2999999999993</v>
      </c>
      <c r="D80" s="14">
        <f>data!R66</f>
        <v>0</v>
      </c>
      <c r="E80" s="14">
        <f>data!S66</f>
        <v>117768.24755447599</v>
      </c>
      <c r="F80" s="14">
        <f>data!T66</f>
        <v>57472.100000000093</v>
      </c>
      <c r="G80" s="14">
        <f>data!U66</f>
        <v>1220869.19</v>
      </c>
      <c r="H80" s="14">
        <f>data!V66</f>
        <v>73846.290000000008</v>
      </c>
      <c r="I80" s="14">
        <f>data!W66</f>
        <v>131436.56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111252</v>
      </c>
      <c r="D81" s="14">
        <f>data!R67</f>
        <v>0</v>
      </c>
      <c r="E81" s="14">
        <f>data!S67</f>
        <v>249403</v>
      </c>
      <c r="F81" s="14">
        <f>data!T67</f>
        <v>15627</v>
      </c>
      <c r="G81" s="14">
        <f>data!U67</f>
        <v>203462</v>
      </c>
      <c r="H81" s="14">
        <f>data!V67</f>
        <v>50828</v>
      </c>
      <c r="I81" s="14">
        <f>data!W67</f>
        <v>24143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427.3</v>
      </c>
      <c r="D82" s="14">
        <f>data!R68</f>
        <v>0</v>
      </c>
      <c r="E82" s="14">
        <f>data!S68</f>
        <v>56316.01</v>
      </c>
      <c r="F82" s="14">
        <f>data!T68</f>
        <v>0</v>
      </c>
      <c r="G82" s="14">
        <f>data!U68</f>
        <v>102682.79000000001</v>
      </c>
      <c r="H82" s="14">
        <f>data!V68</f>
        <v>0</v>
      </c>
      <c r="I82" s="14">
        <f>data!W68</f>
        <v>401.52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6904.14</v>
      </c>
      <c r="D83" s="14">
        <f>data!R69</f>
        <v>0</v>
      </c>
      <c r="E83" s="14">
        <f>data!S69</f>
        <v>560.78</v>
      </c>
      <c r="F83" s="14">
        <f>data!T69</f>
        <v>2539</v>
      </c>
      <c r="G83" s="14">
        <f>data!U69</f>
        <v>24958.140000000003</v>
      </c>
      <c r="H83" s="14">
        <f>data!V69</f>
        <v>1214.1199999999999</v>
      </c>
      <c r="I83" s="14">
        <f>data!W69</f>
        <v>159.46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-37222.03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3688004.9899999988</v>
      </c>
      <c r="D85" s="14">
        <f>data!R71</f>
        <v>0</v>
      </c>
      <c r="E85" s="14">
        <f>data!S71</f>
        <v>131801.73755447596</v>
      </c>
      <c r="F85" s="14">
        <f>data!T71</f>
        <v>800902.01000000013</v>
      </c>
      <c r="G85" s="14">
        <f>data!U71</f>
        <v>5120527.7799999984</v>
      </c>
      <c r="H85" s="14">
        <f>data!V71</f>
        <v>761080.12</v>
      </c>
      <c r="I85" s="14">
        <f>data!W71</f>
        <v>658784.34000000008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1598298</v>
      </c>
      <c r="D87" s="48">
        <f>+data!M683</f>
        <v>0</v>
      </c>
      <c r="E87" s="48">
        <f>+data!M684</f>
        <v>575874</v>
      </c>
      <c r="F87" s="48">
        <f>+data!M685</f>
        <v>283582</v>
      </c>
      <c r="G87" s="48">
        <f>+data!M686</f>
        <v>2249388</v>
      </c>
      <c r="H87" s="48">
        <f>+data!M687</f>
        <v>377161</v>
      </c>
      <c r="I87" s="48">
        <f>+data!M688</f>
        <v>486663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4397352.42</v>
      </c>
      <c r="D88" s="14">
        <f>data!R73</f>
        <v>0</v>
      </c>
      <c r="E88" s="14">
        <f>data!S73</f>
        <v>0</v>
      </c>
      <c r="F88" s="14">
        <f>data!T73</f>
        <v>5263463.0300000012</v>
      </c>
      <c r="G88" s="14">
        <f>data!U73</f>
        <v>31968698.199999992</v>
      </c>
      <c r="H88" s="14">
        <f>data!V73</f>
        <v>6975570.7799999993</v>
      </c>
      <c r="I88" s="14">
        <f>data!W73</f>
        <v>4366858.8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26716380.360000003</v>
      </c>
      <c r="D89" s="14">
        <f>data!R74</f>
        <v>0</v>
      </c>
      <c r="E89" s="14">
        <f>data!S74</f>
        <v>0</v>
      </c>
      <c r="F89" s="14">
        <f>data!T74</f>
        <v>1148935.3499999999</v>
      </c>
      <c r="G89" s="14">
        <f>data!U74</f>
        <v>21260833.239999998</v>
      </c>
      <c r="H89" s="14">
        <f>data!V74</f>
        <v>9288567.2000000011</v>
      </c>
      <c r="I89" s="14">
        <f>data!W74</f>
        <v>16037628.690000001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31113732.780000001</v>
      </c>
      <c r="D90" s="14">
        <f>data!R75</f>
        <v>0</v>
      </c>
      <c r="E90" s="14">
        <f>data!S75</f>
        <v>0</v>
      </c>
      <c r="F90" s="14">
        <f>data!T75</f>
        <v>6412398.3800000008</v>
      </c>
      <c r="G90" s="14">
        <f>data!U75</f>
        <v>53229531.43999999</v>
      </c>
      <c r="H90" s="14">
        <f>data!V75</f>
        <v>16264137.98</v>
      </c>
      <c r="I90" s="14">
        <f>data!W75</f>
        <v>20404487.490000002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3621</v>
      </c>
      <c r="D92" s="14">
        <f>data!R76</f>
        <v>0</v>
      </c>
      <c r="E92" s="14">
        <f>data!S76</f>
        <v>8233</v>
      </c>
      <c r="F92" s="14">
        <f>data!T76</f>
        <v>0</v>
      </c>
      <c r="G92" s="14">
        <f>data!U76</f>
        <v>7295</v>
      </c>
      <c r="H92" s="14">
        <f>data!V76</f>
        <v>0</v>
      </c>
      <c r="I92" s="14">
        <f>data!W76</f>
        <v>1100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1016.7626739659165</v>
      </c>
      <c r="D94" s="14">
        <f>data!R78</f>
        <v>0</v>
      </c>
      <c r="E94" s="14">
        <f>data!S78</f>
        <v>2311.7942819004115</v>
      </c>
      <c r="F94" s="14">
        <f>data!T78</f>
        <v>0</v>
      </c>
      <c r="G94" s="14">
        <f>data!U78</f>
        <v>2048.4075411713234</v>
      </c>
      <c r="H94" s="14">
        <f>data!V78</f>
        <v>0</v>
      </c>
      <c r="I94" s="14">
        <f>data!W78</f>
        <v>308.8757087441337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2388.94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17.38686057692308</v>
      </c>
      <c r="D96" s="84">
        <f>data!R80</f>
        <v>0</v>
      </c>
      <c r="E96" s="84">
        <f>data!S80</f>
        <v>0</v>
      </c>
      <c r="F96" s="84">
        <f>data!T80</f>
        <v>3.1608557692307691</v>
      </c>
      <c r="G96" s="84">
        <f>data!U80</f>
        <v>0</v>
      </c>
      <c r="H96" s="84">
        <f>data!V80</f>
        <v>0.18328846153846154</v>
      </c>
      <c r="I96" s="84">
        <f>data!W80</f>
        <v>1.9230769230769232E-3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St. Anthony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17231</v>
      </c>
      <c r="D105" s="14">
        <f>data!Y59</f>
        <v>101534</v>
      </c>
      <c r="E105" s="14">
        <f>data!Z59</f>
        <v>0</v>
      </c>
      <c r="F105" s="14">
        <f>data!AA59</f>
        <v>1567</v>
      </c>
      <c r="G105" s="212"/>
      <c r="H105" s="14">
        <f>data!AC59</f>
        <v>20406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6.6647740384615384</v>
      </c>
      <c r="D106" s="26">
        <f>data!Y60</f>
        <v>18.950264423076923</v>
      </c>
      <c r="E106" s="26">
        <f>data!Z60</f>
        <v>0</v>
      </c>
      <c r="F106" s="26">
        <f>data!AA60</f>
        <v>2.4360384615384616</v>
      </c>
      <c r="G106" s="26">
        <f>data!AB60</f>
        <v>28.317687499999998</v>
      </c>
      <c r="H106" s="26">
        <f>data!AC60</f>
        <v>13.346129807692307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886662.30999999982</v>
      </c>
      <c r="D107" s="14">
        <f>data!Y61</f>
        <v>1743771.2799999998</v>
      </c>
      <c r="E107" s="14">
        <f>data!Z61</f>
        <v>0</v>
      </c>
      <c r="F107" s="14">
        <f>data!AA61</f>
        <v>290109.19</v>
      </c>
      <c r="G107" s="14">
        <f>data!AB61</f>
        <v>3325405.3200000003</v>
      </c>
      <c r="H107" s="14">
        <f>data!AC61</f>
        <v>1139894.8499999996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204534</v>
      </c>
      <c r="D108" s="14">
        <f>data!Y62</f>
        <v>402251</v>
      </c>
      <c r="E108" s="14">
        <f>data!Z62</f>
        <v>0</v>
      </c>
      <c r="F108" s="14">
        <f>data!AA62</f>
        <v>66922</v>
      </c>
      <c r="G108" s="14">
        <f>data!AB62</f>
        <v>767099</v>
      </c>
      <c r="H108" s="14">
        <f>data!AC62</f>
        <v>263287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26326.5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675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118786.99999999999</v>
      </c>
      <c r="D110" s="14">
        <f>data!Y64</f>
        <v>215082.63999999998</v>
      </c>
      <c r="E110" s="14">
        <f>data!Z64</f>
        <v>0</v>
      </c>
      <c r="F110" s="14">
        <f>data!AA64</f>
        <v>346888.3600000001</v>
      </c>
      <c r="G110" s="14">
        <f>data!AB64</f>
        <v>7320453.3900000015</v>
      </c>
      <c r="H110" s="14">
        <f>data!AC64</f>
        <v>248155</v>
      </c>
      <c r="I110" s="14">
        <f>data!AD64</f>
        <v>2244.67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160.01999999999998</v>
      </c>
      <c r="E111" s="14">
        <f>data!Z65</f>
        <v>0</v>
      </c>
      <c r="F111" s="14">
        <f>data!AA65</f>
        <v>0</v>
      </c>
      <c r="G111" s="14">
        <f>data!AB65</f>
        <v>319.83</v>
      </c>
      <c r="H111" s="14">
        <f>data!AC65</f>
        <v>1032.94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193594.96</v>
      </c>
      <c r="D112" s="14">
        <f>data!Y66</f>
        <v>760957.76</v>
      </c>
      <c r="E112" s="14">
        <f>data!Z66</f>
        <v>0</v>
      </c>
      <c r="F112" s="14">
        <f>data!AA66</f>
        <v>16335.68</v>
      </c>
      <c r="G112" s="14">
        <f>data!AB66</f>
        <v>361894.06999999995</v>
      </c>
      <c r="H112" s="14">
        <f>data!AC66</f>
        <v>7490.7000000000007</v>
      </c>
      <c r="I112" s="14">
        <f>data!AD66</f>
        <v>624336.21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21020</v>
      </c>
      <c r="D113" s="14">
        <f>data!Y67</f>
        <v>641312</v>
      </c>
      <c r="E113" s="14">
        <f>data!Z67</f>
        <v>0</v>
      </c>
      <c r="F113" s="14">
        <f>data!AA67</f>
        <v>3476</v>
      </c>
      <c r="G113" s="14">
        <f>data!AB67</f>
        <v>182158</v>
      </c>
      <c r="H113" s="14">
        <f>data!AC67</f>
        <v>48671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60835.100000000006</v>
      </c>
      <c r="E114" s="14">
        <f>data!Z68</f>
        <v>0</v>
      </c>
      <c r="F114" s="14">
        <f>data!AA68</f>
        <v>452.53</v>
      </c>
      <c r="G114" s="14">
        <f>data!AB68</f>
        <v>56311.1</v>
      </c>
      <c r="H114" s="14">
        <f>data!AC68</f>
        <v>3795.88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227.8</v>
      </c>
      <c r="D115" s="14">
        <f>data!Y69</f>
        <v>8354.6500000000015</v>
      </c>
      <c r="E115" s="14">
        <f>data!Z69</f>
        <v>0</v>
      </c>
      <c r="F115" s="14">
        <f>data!AA69</f>
        <v>217.73000000000002</v>
      </c>
      <c r="G115" s="14">
        <f>data!AB69</f>
        <v>6931209.6799999997</v>
      </c>
      <c r="H115" s="14">
        <f>data!AC69</f>
        <v>4643.0399999999991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-9330135.3200000022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1424826.0699999998</v>
      </c>
      <c r="D117" s="14">
        <f>data!Y71</f>
        <v>3859050.95</v>
      </c>
      <c r="E117" s="14">
        <f>data!Z71</f>
        <v>0</v>
      </c>
      <c r="F117" s="14">
        <f>data!AA71</f>
        <v>724401.49000000011</v>
      </c>
      <c r="G117" s="14">
        <f>data!AB71</f>
        <v>9614715.0699999984</v>
      </c>
      <c r="H117" s="14">
        <f>data!AC71</f>
        <v>1717645.4099999995</v>
      </c>
      <c r="I117" s="14">
        <f>data!AD71</f>
        <v>626580.88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1824162</v>
      </c>
      <c r="D119" s="48">
        <f>+data!M690</f>
        <v>2195506</v>
      </c>
      <c r="E119" s="48">
        <f>+data!M691</f>
        <v>0</v>
      </c>
      <c r="F119" s="48">
        <f>+data!M692</f>
        <v>278065</v>
      </c>
      <c r="G119" s="48">
        <f>+data!M693</f>
        <v>4000820</v>
      </c>
      <c r="H119" s="48">
        <f>+data!M694</f>
        <v>724039</v>
      </c>
      <c r="I119" s="48">
        <f>+data!M695</f>
        <v>151346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30854799.73</v>
      </c>
      <c r="D120" s="14">
        <f>data!Y73</f>
        <v>8197230.4900000012</v>
      </c>
      <c r="E120" s="14">
        <f>data!Z73</f>
        <v>0</v>
      </c>
      <c r="F120" s="14">
        <f>data!AA73</f>
        <v>1086536.83</v>
      </c>
      <c r="G120" s="14">
        <f>data!AB73</f>
        <v>71544520.51000002</v>
      </c>
      <c r="H120" s="14">
        <f>data!AC73</f>
        <v>22239365.880000003</v>
      </c>
      <c r="I120" s="14">
        <f>data!AD73</f>
        <v>1903599.25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75647050.179999977</v>
      </c>
      <c r="D121" s="14">
        <f>data!Y74</f>
        <v>21298154.920000002</v>
      </c>
      <c r="E121" s="14">
        <f>data!Z74</f>
        <v>0</v>
      </c>
      <c r="F121" s="14">
        <f>data!AA74</f>
        <v>8486759.5700000003</v>
      </c>
      <c r="G121" s="14">
        <f>data!AB74</f>
        <v>65329246.720000006</v>
      </c>
      <c r="H121" s="14">
        <f>data!AC74</f>
        <v>2323063.44</v>
      </c>
      <c r="I121" s="14">
        <f>data!AD74</f>
        <v>188938.53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106501849.90999998</v>
      </c>
      <c r="D122" s="14">
        <f>data!Y75</f>
        <v>29495385.410000004</v>
      </c>
      <c r="E122" s="14">
        <f>data!Z75</f>
        <v>0</v>
      </c>
      <c r="F122" s="14">
        <f>data!AA75</f>
        <v>9573296.4000000004</v>
      </c>
      <c r="G122" s="14">
        <f>data!AB75</f>
        <v>136873767.23000002</v>
      </c>
      <c r="H122" s="14">
        <f>data!AC75</f>
        <v>24562429.320000004</v>
      </c>
      <c r="I122" s="14">
        <f>data!AD75</f>
        <v>2092537.78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976</v>
      </c>
      <c r="D124" s="14">
        <f>data!Y76</f>
        <v>14993</v>
      </c>
      <c r="E124" s="14">
        <f>data!Z76</f>
        <v>0</v>
      </c>
      <c r="F124" s="14">
        <f>data!AA76</f>
        <v>0</v>
      </c>
      <c r="G124" s="14">
        <f>data!AB76</f>
        <v>2185</v>
      </c>
      <c r="H124" s="14">
        <f>data!AC76</f>
        <v>657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274.05699248570414</v>
      </c>
      <c r="D126" s="14">
        <f>data!Y78</f>
        <v>4209.975910182543</v>
      </c>
      <c r="E126" s="14">
        <f>data!Z78</f>
        <v>0</v>
      </c>
      <c r="F126" s="14">
        <f>data!AA78</f>
        <v>0</v>
      </c>
      <c r="G126" s="14">
        <f>data!AB78</f>
        <v>613.53947600539288</v>
      </c>
      <c r="H126" s="14">
        <f>data!AC78</f>
        <v>184.48303694990534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65338.21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0.18668750000000001</v>
      </c>
      <c r="D128" s="26">
        <f>data!Y80</f>
        <v>0</v>
      </c>
      <c r="E128" s="26">
        <f>data!Z80</f>
        <v>0</v>
      </c>
      <c r="F128" s="26">
        <f>data!AA80</f>
        <v>1.2500000000000001E-2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St. Anthony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56248</v>
      </c>
      <c r="D137" s="14">
        <f>data!AF59</f>
        <v>0</v>
      </c>
      <c r="E137" s="14">
        <f>data!AG59</f>
        <v>30042</v>
      </c>
      <c r="F137" s="14">
        <f>data!AH59</f>
        <v>0</v>
      </c>
      <c r="G137" s="14">
        <f>data!AI59</f>
        <v>0</v>
      </c>
      <c r="H137" s="14">
        <f>data!AJ59</f>
        <v>175480.14</v>
      </c>
      <c r="I137" s="14">
        <f>data!AK59</f>
        <v>13559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14.278894230769232</v>
      </c>
      <c r="D138" s="26">
        <f>data!AF60</f>
        <v>0</v>
      </c>
      <c r="E138" s="26">
        <f>data!AG60</f>
        <v>37.070307692307694</v>
      </c>
      <c r="F138" s="26">
        <f>data!AH60</f>
        <v>0</v>
      </c>
      <c r="G138" s="26">
        <f>data!AI60</f>
        <v>0</v>
      </c>
      <c r="H138" s="26">
        <f>data!AJ60</f>
        <v>236.13676442307695</v>
      </c>
      <c r="I138" s="26">
        <f>data!AK60</f>
        <v>2.943826923076923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1499485.4100000001</v>
      </c>
      <c r="D139" s="14">
        <f>data!AF61</f>
        <v>0</v>
      </c>
      <c r="E139" s="14">
        <f>data!AG61</f>
        <v>4170796.1799999997</v>
      </c>
      <c r="F139" s="14">
        <f>data!AH61</f>
        <v>0</v>
      </c>
      <c r="G139" s="14">
        <f>data!AI61</f>
        <v>0</v>
      </c>
      <c r="H139" s="14">
        <f>data!AJ61</f>
        <v>27119010.199999988</v>
      </c>
      <c r="I139" s="14">
        <f>data!AK61</f>
        <v>334003.81999999995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345899</v>
      </c>
      <c r="D140" s="14">
        <f>data!AF62</f>
        <v>0</v>
      </c>
      <c r="E140" s="14">
        <f>data!AG62</f>
        <v>962886</v>
      </c>
      <c r="F140" s="14">
        <f>data!AH62</f>
        <v>0</v>
      </c>
      <c r="G140" s="14">
        <f>data!AI62</f>
        <v>0</v>
      </c>
      <c r="H140" s="14">
        <f>data!AJ62</f>
        <v>6255772</v>
      </c>
      <c r="I140" s="14">
        <f>data!AK62</f>
        <v>77047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1211481.1499999999</v>
      </c>
      <c r="F141" s="14">
        <f>data!AH63</f>
        <v>0</v>
      </c>
      <c r="G141" s="14">
        <f>data!AI63</f>
        <v>0</v>
      </c>
      <c r="H141" s="14">
        <f>data!AJ63</f>
        <v>459908.11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15161.330000000004</v>
      </c>
      <c r="D142" s="14">
        <f>data!AF64</f>
        <v>0</v>
      </c>
      <c r="E142" s="14">
        <f>data!AG64</f>
        <v>820849.76000000036</v>
      </c>
      <c r="F142" s="14">
        <f>data!AH64</f>
        <v>0</v>
      </c>
      <c r="G142" s="14">
        <f>data!AI64</f>
        <v>0</v>
      </c>
      <c r="H142" s="14">
        <f>data!AJ64</f>
        <v>1797847.85</v>
      </c>
      <c r="I142" s="14">
        <f>data!AK64</f>
        <v>3055.8799999999997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106.61</v>
      </c>
      <c r="D143" s="14">
        <f>data!AF65</f>
        <v>0</v>
      </c>
      <c r="E143" s="14">
        <f>data!AG65</f>
        <v>777.5</v>
      </c>
      <c r="F143" s="14">
        <f>data!AH65</f>
        <v>0</v>
      </c>
      <c r="G143" s="14">
        <f>data!AI65</f>
        <v>0</v>
      </c>
      <c r="H143" s="14">
        <f>data!AJ65</f>
        <v>86214.569999999992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348392</v>
      </c>
      <c r="D144" s="14">
        <f>data!AF66</f>
        <v>0</v>
      </c>
      <c r="E144" s="14">
        <f>data!AG66</f>
        <v>490559.53359999997</v>
      </c>
      <c r="F144" s="14">
        <f>data!AH66</f>
        <v>0</v>
      </c>
      <c r="G144" s="14">
        <f>data!AI66</f>
        <v>0</v>
      </c>
      <c r="H144" s="14">
        <f>data!AJ66</f>
        <v>2695173.8000000003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100344</v>
      </c>
      <c r="D145" s="14">
        <f>data!AF67</f>
        <v>0</v>
      </c>
      <c r="E145" s="14">
        <f>data!AG67</f>
        <v>521478</v>
      </c>
      <c r="F145" s="14">
        <f>data!AH67</f>
        <v>0</v>
      </c>
      <c r="G145" s="14">
        <f>data!AI67</f>
        <v>0</v>
      </c>
      <c r="H145" s="14">
        <f>data!AJ67</f>
        <v>1663351</v>
      </c>
      <c r="I145" s="14">
        <f>data!AK67</f>
        <v>435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238056.1</v>
      </c>
      <c r="D146" s="14">
        <f>data!AF68</f>
        <v>0</v>
      </c>
      <c r="E146" s="14">
        <f>data!AG68</f>
        <v>33575.72</v>
      </c>
      <c r="F146" s="14">
        <f>data!AH68</f>
        <v>0</v>
      </c>
      <c r="G146" s="14">
        <f>data!AI68</f>
        <v>0</v>
      </c>
      <c r="H146" s="14">
        <f>data!AJ68</f>
        <v>3456319.6900000004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3347.5299999999997</v>
      </c>
      <c r="D147" s="14">
        <f>data!AF69</f>
        <v>0</v>
      </c>
      <c r="E147" s="14">
        <f>data!AG69</f>
        <v>32949.780000000006</v>
      </c>
      <c r="F147" s="14">
        <f>data!AH69</f>
        <v>0</v>
      </c>
      <c r="G147" s="14">
        <f>data!AI69</f>
        <v>0</v>
      </c>
      <c r="H147" s="14">
        <f>data!AJ69</f>
        <v>244169.89999999991</v>
      </c>
      <c r="I147" s="14">
        <f>data!AK69</f>
        <v>1366.78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-300</v>
      </c>
      <c r="F148" s="14">
        <f>-data!AH70</f>
        <v>0</v>
      </c>
      <c r="G148" s="14">
        <f>-data!AI70</f>
        <v>0</v>
      </c>
      <c r="H148" s="14">
        <f>-data!AJ70</f>
        <v>-1625263.8299999996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2550791.9800000004</v>
      </c>
      <c r="D149" s="14">
        <f>data!AF71</f>
        <v>0</v>
      </c>
      <c r="E149" s="14">
        <f>data!AG71</f>
        <v>8245053.6236000005</v>
      </c>
      <c r="F149" s="14">
        <f>data!AH71</f>
        <v>0</v>
      </c>
      <c r="G149" s="14">
        <f>data!AI71</f>
        <v>0</v>
      </c>
      <c r="H149" s="14">
        <f>data!AJ71</f>
        <v>42152503.289999984</v>
      </c>
      <c r="I149" s="14">
        <f>data!AK71</f>
        <v>415908.48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1049553</v>
      </c>
      <c r="D151" s="48">
        <f>+data!M697</f>
        <v>0</v>
      </c>
      <c r="E151" s="48">
        <f>+data!M698</f>
        <v>4745454</v>
      </c>
      <c r="F151" s="48">
        <f>+data!M699</f>
        <v>0</v>
      </c>
      <c r="G151" s="48">
        <f>+data!M700</f>
        <v>0</v>
      </c>
      <c r="H151" s="48">
        <f>+data!M701</f>
        <v>9671647</v>
      </c>
      <c r="I151" s="48">
        <f>+data!M702</f>
        <v>123314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3284191.3299999996</v>
      </c>
      <c r="D152" s="14">
        <f>data!AF73</f>
        <v>0</v>
      </c>
      <c r="E152" s="14">
        <f>data!AG73</f>
        <v>29468312.890000001</v>
      </c>
      <c r="F152" s="14">
        <f>data!AH73</f>
        <v>0</v>
      </c>
      <c r="G152" s="14">
        <f>data!AI73</f>
        <v>0</v>
      </c>
      <c r="H152" s="14">
        <f>data!AJ73</f>
        <v>105856.12</v>
      </c>
      <c r="I152" s="14">
        <f>data!AK73</f>
        <v>1154247.6300000001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7915328.4299999997</v>
      </c>
      <c r="D153" s="14">
        <f>data!AF74</f>
        <v>0</v>
      </c>
      <c r="E153" s="14">
        <f>data!AG74</f>
        <v>93744210.040000007</v>
      </c>
      <c r="F153" s="14">
        <f>data!AH74</f>
        <v>0</v>
      </c>
      <c r="G153" s="14">
        <f>data!AI74</f>
        <v>0</v>
      </c>
      <c r="H153" s="14">
        <f>data!AJ74</f>
        <v>76102649.829999998</v>
      </c>
      <c r="I153" s="14">
        <f>data!AK74</f>
        <v>1863600.07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11199519.76</v>
      </c>
      <c r="D154" s="14">
        <f>data!AF75</f>
        <v>0</v>
      </c>
      <c r="E154" s="14">
        <f>data!AG75</f>
        <v>123212522.93000001</v>
      </c>
      <c r="F154" s="14">
        <f>data!AH75</f>
        <v>0</v>
      </c>
      <c r="G154" s="14">
        <f>data!AI75</f>
        <v>0</v>
      </c>
      <c r="H154" s="14">
        <f>data!AJ75</f>
        <v>76208505.950000003</v>
      </c>
      <c r="I154" s="14">
        <f>data!AK75</f>
        <v>3017847.7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5802</v>
      </c>
      <c r="D156" s="14">
        <f>data!AF76</f>
        <v>0</v>
      </c>
      <c r="E156" s="14">
        <f>data!AG76</f>
        <v>15505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3362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1629.1789655758764</v>
      </c>
      <c r="D158" s="14">
        <f>data!AF78</f>
        <v>0</v>
      </c>
      <c r="E158" s="14">
        <f>data!AG78</f>
        <v>4353.7435127979943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8060.42</v>
      </c>
      <c r="D159" s="14">
        <f>data!AF79</f>
        <v>0</v>
      </c>
      <c r="E159" s="14">
        <f>data!AG79</f>
        <v>162631.79999999999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21.39451923076923</v>
      </c>
      <c r="F160" s="26">
        <f>data!AH80</f>
        <v>0</v>
      </c>
      <c r="G160" s="26">
        <f>data!AI80</f>
        <v>0</v>
      </c>
      <c r="H160" s="26">
        <f>data!AJ80</f>
        <v>30.542947115384617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St. Anthony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1976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1.0534326923076922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115475.2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26638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174170.75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161.77000000000001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142274.97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174170.75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40016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34002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474958.04999999993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401492.47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876450.5199999999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St. Anthony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124206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4.9442115384615386</v>
      </c>
      <c r="G202" s="26">
        <f>data!AW60</f>
        <v>0</v>
      </c>
      <c r="H202" s="26">
        <f>data!AX60</f>
        <v>0</v>
      </c>
      <c r="I202" s="26">
        <f>data!AY60</f>
        <v>29.530750000000001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862762.77000000037</v>
      </c>
      <c r="G203" s="14">
        <f>data!AW61</f>
        <v>0</v>
      </c>
      <c r="H203" s="14">
        <f>data!AX61</f>
        <v>0</v>
      </c>
      <c r="I203" s="14">
        <f>data!AY61</f>
        <v>1312562.9400000002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199021</v>
      </c>
      <c r="G204" s="14">
        <f>data!AW62</f>
        <v>0</v>
      </c>
      <c r="H204" s="14">
        <f>data!AX62</f>
        <v>0</v>
      </c>
      <c r="I204" s="14">
        <f>data!AY62</f>
        <v>302780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258773.39</v>
      </c>
      <c r="G206" s="14">
        <f>data!AW64</f>
        <v>0</v>
      </c>
      <c r="H206" s="14">
        <f>data!AX64</f>
        <v>0</v>
      </c>
      <c r="I206" s="14">
        <f>data!AY64</f>
        <v>732379.92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64.31</v>
      </c>
      <c r="G207" s="14">
        <f>data!AW65</f>
        <v>0</v>
      </c>
      <c r="H207" s="14">
        <f>data!AX65</f>
        <v>0</v>
      </c>
      <c r="I207" s="14">
        <f>data!AY65</f>
        <v>106.61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563563.32999999996</v>
      </c>
      <c r="G208" s="14">
        <f>data!AW66</f>
        <v>0</v>
      </c>
      <c r="H208" s="14">
        <f>data!AX66</f>
        <v>0</v>
      </c>
      <c r="I208" s="14">
        <f>data!AY66</f>
        <v>548677.41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233750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46296.66</v>
      </c>
      <c r="G210" s="14">
        <f>data!AW68</f>
        <v>0</v>
      </c>
      <c r="H210" s="14">
        <f>data!AX68</f>
        <v>0</v>
      </c>
      <c r="I210" s="14">
        <f>data!AY68</f>
        <v>6072.85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9632.52</v>
      </c>
      <c r="G211" s="14">
        <f>data!AW69</f>
        <v>0</v>
      </c>
      <c r="H211" s="14">
        <f>data!AX69</f>
        <v>0</v>
      </c>
      <c r="I211" s="14">
        <f>data!AY69</f>
        <v>25376.33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-716524.81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1940113.9800000007</v>
      </c>
      <c r="G213" s="14">
        <f>data!AW71</f>
        <v>0</v>
      </c>
      <c r="H213" s="14">
        <f>data!AX71</f>
        <v>0</v>
      </c>
      <c r="I213" s="14">
        <f>data!AY71</f>
        <v>2445181.2500000005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414622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168695.51999999996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5535.17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174230.68999999997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7323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1530.14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2.6459375000000001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St. Anthony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120474</v>
      </c>
      <c r="D233" s="14">
        <f>data!BA59</f>
        <v>0</v>
      </c>
      <c r="E233" s="212"/>
      <c r="F233" s="212"/>
      <c r="G233" s="212"/>
      <c r="H233" s="14">
        <f>data!BE59</f>
        <v>285856.33999999997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1.2569519230769231</v>
      </c>
      <c r="E234" s="26">
        <f>data!BB60</f>
        <v>0</v>
      </c>
      <c r="F234" s="26">
        <f>data!BC60</f>
        <v>2.2758653846153849</v>
      </c>
      <c r="G234" s="26">
        <f>data!BD60</f>
        <v>0</v>
      </c>
      <c r="H234" s="26">
        <f>data!BE60</f>
        <v>4.9663365384615394</v>
      </c>
      <c r="I234" s="26">
        <f>data!BF60</f>
        <v>25.437000000000001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46903.639999999992</v>
      </c>
      <c r="E235" s="14">
        <f>data!BB61</f>
        <v>0</v>
      </c>
      <c r="F235" s="14">
        <f>data!BC61</f>
        <v>108410.01</v>
      </c>
      <c r="G235" s="14">
        <f>data!BD61</f>
        <v>0</v>
      </c>
      <c r="H235" s="14">
        <f>data!BE61</f>
        <v>396951.41000000003</v>
      </c>
      <c r="I235" s="14">
        <f>data!BF61</f>
        <v>1183150.3199999998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10820</v>
      </c>
      <c r="E236" s="14">
        <f>data!BB62</f>
        <v>0</v>
      </c>
      <c r="F236" s="14">
        <f>data!BC62</f>
        <v>25008</v>
      </c>
      <c r="G236" s="14">
        <f>data!BD62</f>
        <v>0</v>
      </c>
      <c r="H236" s="14">
        <f>data!BE62</f>
        <v>91568</v>
      </c>
      <c r="I236" s="14">
        <f>data!BF62</f>
        <v>274776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108</v>
      </c>
      <c r="G238" s="14">
        <f>data!BD64</f>
        <v>0</v>
      </c>
      <c r="H238" s="14">
        <f>data!BE64</f>
        <v>94134.470000000016</v>
      </c>
      <c r="I238" s="14">
        <f>data!BF64</f>
        <v>184262.00000000003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533.04999999999995</v>
      </c>
      <c r="G239" s="14">
        <f>data!BD65</f>
        <v>0</v>
      </c>
      <c r="H239" s="14">
        <f>data!BE65</f>
        <v>1228659.18</v>
      </c>
      <c r="I239" s="14">
        <f>data!BF65</f>
        <v>364.7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3484306.2100000004</v>
      </c>
      <c r="I240" s="14">
        <f>data!BF66</f>
        <v>210578.58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26277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614551</v>
      </c>
      <c r="I241" s="14">
        <f>data!BF67</f>
        <v>41457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234992.52</v>
      </c>
      <c r="H242" s="14">
        <f>data!BE68</f>
        <v>6778.66</v>
      </c>
      <c r="I242" s="14">
        <f>data!BF68</f>
        <v>347.62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113.9</v>
      </c>
      <c r="G243" s="14">
        <f>data!BD69</f>
        <v>0</v>
      </c>
      <c r="H243" s="14">
        <f>data!BE69</f>
        <v>929.80999999999949</v>
      </c>
      <c r="I243" s="14">
        <f>data!BF69</f>
        <v>2152.7600000000002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84000.639999999985</v>
      </c>
      <c r="E245" s="14">
        <f>data!BB71</f>
        <v>0</v>
      </c>
      <c r="F245" s="14">
        <f>data!BC71</f>
        <v>134172.96</v>
      </c>
      <c r="G245" s="14">
        <f>data!BD71</f>
        <v>234992.52</v>
      </c>
      <c r="H245" s="14">
        <f>data!BE71</f>
        <v>5917878.7400000002</v>
      </c>
      <c r="I245" s="14">
        <f>data!BF71</f>
        <v>1897088.98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893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19027.5</v>
      </c>
      <c r="I252" s="85">
        <f>data!BF76</f>
        <v>730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250.75091628046493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St. Anthony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28690.03</v>
      </c>
      <c r="F270" s="14">
        <f>data!BJ64</f>
        <v>0</v>
      </c>
      <c r="G270" s="14">
        <f>data!BK64</f>
        <v>0</v>
      </c>
      <c r="H270" s="14">
        <f>data!BL64</f>
        <v>24669.1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122.52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4966434.3342865603</v>
      </c>
      <c r="H272" s="14">
        <f>data!BL66</f>
        <v>3855678.3957600002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19704</v>
      </c>
      <c r="F273" s="14">
        <f>data!BJ67</f>
        <v>0</v>
      </c>
      <c r="G273" s="14">
        <f>data!BK67</f>
        <v>0</v>
      </c>
      <c r="H273" s="14">
        <f>data!BL67</f>
        <v>5261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484.39</v>
      </c>
      <c r="F274" s="14">
        <f>data!BJ68</f>
        <v>0</v>
      </c>
      <c r="G274" s="14">
        <f>data!BK68</f>
        <v>0</v>
      </c>
      <c r="H274" s="14">
        <f>data!BL68</f>
        <v>6119.85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-36.220000000000027</v>
      </c>
      <c r="F275" s="14">
        <f>data!BJ69</f>
        <v>0</v>
      </c>
      <c r="G275" s="14">
        <f>data!BK69</f>
        <v>0</v>
      </c>
      <c r="H275" s="14">
        <f>data!BL69</f>
        <v>1878.7099999999998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-58404.39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-9562.1900000000023</v>
      </c>
      <c r="F277" s="14">
        <f>data!BJ71</f>
        <v>0</v>
      </c>
      <c r="G277" s="14">
        <f>data!BK71</f>
        <v>4966434.3342865603</v>
      </c>
      <c r="H277" s="14">
        <f>data!BL71</f>
        <v>3893729.5757600004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674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189.2565706304965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St. Anthony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6.5570576923076924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928412.48999999976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221040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72769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192.85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172412.9928138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2026951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14951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81995.59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92344.12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3596118.0428137998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14951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69478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873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St. Anthony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15.291480769230768</v>
      </c>
      <c r="H330" s="26">
        <f>data!BZ60</f>
        <v>0.54125000000000001</v>
      </c>
      <c r="I330" s="26">
        <f>data!CA60</f>
        <v>2.1276634615384613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1492117.81</v>
      </c>
      <c r="H331" s="86">
        <f>data!BZ61</f>
        <v>81840.97</v>
      </c>
      <c r="I331" s="86">
        <f>data!CA61</f>
        <v>222565.75999999998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344199</v>
      </c>
      <c r="H332" s="86">
        <f>data!BZ62</f>
        <v>18879</v>
      </c>
      <c r="I332" s="86">
        <f>data!CA62</f>
        <v>51341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1140.02</v>
      </c>
      <c r="H334" s="86">
        <f>data!BZ64</f>
        <v>76.599999999999994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594.34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1883751.7888979402</v>
      </c>
      <c r="E336" s="86">
        <f>data!BW66</f>
        <v>21747.474446723998</v>
      </c>
      <c r="F336" s="86">
        <f>data!BX66</f>
        <v>1603552.0323632641</v>
      </c>
      <c r="G336" s="86">
        <f>data!BY66</f>
        <v>74603.12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15927</v>
      </c>
      <c r="E337" s="86">
        <f>data!BW67</f>
        <v>0</v>
      </c>
      <c r="F337" s="86">
        <f>data!BX67</f>
        <v>0</v>
      </c>
      <c r="G337" s="86">
        <f>data!BY67</f>
        <v>3970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695.22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1428.76</v>
      </c>
      <c r="H339" s="86">
        <f>data!BZ69</f>
        <v>2708.58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1899678.7888979402</v>
      </c>
      <c r="E341" s="14">
        <f>data!BW71</f>
        <v>21747.474446723998</v>
      </c>
      <c r="F341" s="14">
        <f>data!BX71</f>
        <v>1603552.0323632641</v>
      </c>
      <c r="G341" s="14">
        <f>data!BY71</f>
        <v>1918748.27</v>
      </c>
      <c r="H341" s="14">
        <f>data!BZ71</f>
        <v>103505.15000000001</v>
      </c>
      <c r="I341" s="14">
        <f>data!CA71</f>
        <v>273906.76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930</v>
      </c>
      <c r="E348" s="85">
        <f>data!BW76</f>
        <v>0</v>
      </c>
      <c r="F348" s="85">
        <f>data!BX76</f>
        <v>0</v>
      </c>
      <c r="G348" s="85">
        <f>data!BY76</f>
        <v>140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261.14037193822213</v>
      </c>
      <c r="E350" s="85">
        <f>data!BW78</f>
        <v>0</v>
      </c>
      <c r="F350" s="85">
        <f>data!BX78</f>
        <v>0</v>
      </c>
      <c r="G350" s="85">
        <f>data!BY78</f>
        <v>39.311453840162478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St. Anthony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4.807692307692308E-4</v>
      </c>
      <c r="E362" s="217"/>
      <c r="F362" s="211"/>
      <c r="G362" s="211"/>
      <c r="H362" s="211"/>
      <c r="I362" s="87">
        <f>data!CE60</f>
        <v>775.65163461538452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817434.52999999991</v>
      </c>
      <c r="E363" s="218"/>
      <c r="F363" s="219"/>
      <c r="G363" s="219"/>
      <c r="H363" s="219"/>
      <c r="I363" s="86">
        <f>data!CE61</f>
        <v>78372057.699999988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188565</v>
      </c>
      <c r="E364" s="218"/>
      <c r="F364" s="219"/>
      <c r="G364" s="219"/>
      <c r="H364" s="219"/>
      <c r="I364" s="86">
        <f>data!CE62</f>
        <v>18089219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4527246.88</v>
      </c>
      <c r="E365" s="218"/>
      <c r="F365" s="219"/>
      <c r="G365" s="219"/>
      <c r="H365" s="219"/>
      <c r="I365" s="86">
        <f>data!CE63</f>
        <v>8015271.1399999997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-103465.28</v>
      </c>
      <c r="E366" s="218"/>
      <c r="F366" s="219"/>
      <c r="G366" s="219"/>
      <c r="H366" s="219"/>
      <c r="I366" s="86">
        <f>data!CE64</f>
        <v>26995968.399999995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1326282.6100000001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34820</v>
      </c>
      <c r="D368" s="86">
        <f>data!CC66</f>
        <v>19771173.910277233</v>
      </c>
      <c r="E368" s="218"/>
      <c r="F368" s="219"/>
      <c r="G368" s="219"/>
      <c r="H368" s="219"/>
      <c r="I368" s="86">
        <f>data!CE66</f>
        <v>46707602.539999999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429218</v>
      </c>
      <c r="E369" s="218"/>
      <c r="F369" s="219"/>
      <c r="G369" s="219"/>
      <c r="H369" s="219"/>
      <c r="I369" s="86">
        <f>data!CE67</f>
        <v>11754328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-95734.859999999884</v>
      </c>
      <c r="E370" s="218"/>
      <c r="F370" s="219"/>
      <c r="G370" s="219"/>
      <c r="H370" s="219"/>
      <c r="I370" s="86">
        <f>data!CE68</f>
        <v>4602498.2999999989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-62915.05999999959</v>
      </c>
      <c r="E371" s="86">
        <f>data!CD69</f>
        <v>7396946.1500000004</v>
      </c>
      <c r="F371" s="219"/>
      <c r="G371" s="219"/>
      <c r="H371" s="219"/>
      <c r="I371" s="86">
        <f>data!CE69</f>
        <v>14818103.83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6">
        <f>data!CD70</f>
        <v>920562.25000000012</v>
      </c>
      <c r="F372" s="220"/>
      <c r="G372" s="220"/>
      <c r="H372" s="220"/>
      <c r="I372" s="14">
        <f>-data!CE70</f>
        <v>-12749120.970000003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34820</v>
      </c>
      <c r="D373" s="86">
        <f>data!CC71</f>
        <v>25471523.120277233</v>
      </c>
      <c r="E373" s="86">
        <f>data!CD71</f>
        <v>6476383.9000000004</v>
      </c>
      <c r="F373" s="219"/>
      <c r="G373" s="219"/>
      <c r="H373" s="219"/>
      <c r="I373" s="14">
        <f>data!CE71</f>
        <v>197932210.55000001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439712270.15999997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647146561.04000008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1086858831.2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285856.33999999997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124206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52908.959999999985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805898.70999999985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243.0532259615384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P28" transitionEvaluation="1" transitionEntry="1" codeName="Sheet10">
    <pageSetUpPr autoPageBreaks="0" fitToPage="1"/>
  </sheetPr>
  <dimension ref="A1:CH816"/>
  <sheetViews>
    <sheetView showGridLines="0" topLeftCell="BP28" zoomScale="75" workbookViewId="0">
      <selection activeCell="BX85" sqref="BX8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0" t="s">
        <v>1231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1232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1285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1230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199"/>
      <c r="C15" s="233"/>
    </row>
    <row r="16" spans="1:6" ht="12.75" customHeight="1" x14ac:dyDescent="0.35">
      <c r="A16" s="287" t="s">
        <v>1286</v>
      </c>
      <c r="C16" s="233"/>
    </row>
    <row r="17" spans="1:7" ht="12.75" customHeight="1" x14ac:dyDescent="0.35">
      <c r="A17" s="287" t="s">
        <v>1262</v>
      </c>
      <c r="C17" s="279"/>
      <c r="F17" s="288"/>
    </row>
    <row r="18" spans="1:7" ht="12.75" customHeight="1" x14ac:dyDescent="0.35">
      <c r="A18" s="289"/>
      <c r="C18" s="233"/>
    </row>
    <row r="19" spans="1:7" ht="12.75" customHeight="1" x14ac:dyDescent="0.35">
      <c r="C19" s="233"/>
    </row>
    <row r="20" spans="1:7" ht="12.75" customHeight="1" x14ac:dyDescent="0.35">
      <c r="A20" s="270" t="s">
        <v>1233</v>
      </c>
      <c r="B20" s="270"/>
      <c r="C20" s="280"/>
      <c r="D20" s="270"/>
      <c r="E20" s="270"/>
      <c r="F20" s="270"/>
      <c r="G20" s="270"/>
    </row>
    <row r="21" spans="1:7" ht="22.5" customHeight="1" x14ac:dyDescent="0.35">
      <c r="A21" s="199"/>
      <c r="C21" s="233"/>
    </row>
    <row r="22" spans="1:7" ht="12.65" customHeight="1" x14ac:dyDescent="0.35">
      <c r="A22" s="270" t="s">
        <v>1253</v>
      </c>
      <c r="B22" s="290"/>
      <c r="C22" s="280"/>
      <c r="D22" s="270"/>
      <c r="E22" s="270"/>
      <c r="F22" s="270"/>
    </row>
    <row r="23" spans="1:7" ht="12.65" customHeight="1" x14ac:dyDescent="0.35">
      <c r="B23" s="199"/>
      <c r="C23" s="233"/>
    </row>
    <row r="24" spans="1:7" ht="12.65" customHeight="1" x14ac:dyDescent="0.35">
      <c r="A24" s="237" t="s">
        <v>3</v>
      </c>
      <c r="C24" s="233"/>
    </row>
    <row r="25" spans="1:7" ht="12.65" customHeight="1" x14ac:dyDescent="0.35">
      <c r="A25" s="198" t="s">
        <v>1234</v>
      </c>
      <c r="C25" s="233"/>
    </row>
    <row r="26" spans="1:7" ht="12.65" customHeight="1" x14ac:dyDescent="0.35">
      <c r="A26" s="199" t="s">
        <v>4</v>
      </c>
      <c r="C26" s="233"/>
    </row>
    <row r="27" spans="1:7" ht="12.65" customHeight="1" x14ac:dyDescent="0.35">
      <c r="A27" s="198" t="s">
        <v>1235</v>
      </c>
      <c r="C27" s="233"/>
    </row>
    <row r="28" spans="1:7" ht="12.65" customHeight="1" x14ac:dyDescent="0.35">
      <c r="A28" s="199" t="s">
        <v>5</v>
      </c>
      <c r="C28" s="233"/>
    </row>
    <row r="29" spans="1:7" ht="12.65" customHeight="1" x14ac:dyDescent="0.35">
      <c r="A29" s="198"/>
      <c r="C29" s="233"/>
    </row>
    <row r="30" spans="1:7" ht="12.65" customHeight="1" x14ac:dyDescent="0.35">
      <c r="A30" s="180" t="s">
        <v>6</v>
      </c>
      <c r="C30" s="233"/>
    </row>
    <row r="31" spans="1:7" ht="12.65" customHeight="1" x14ac:dyDescent="0.35">
      <c r="A31" s="199" t="s">
        <v>7</v>
      </c>
      <c r="C31" s="233"/>
    </row>
    <row r="32" spans="1:7" ht="12.65" customHeight="1" x14ac:dyDescent="0.35">
      <c r="A32" s="199" t="s">
        <v>8</v>
      </c>
      <c r="C32" s="233"/>
    </row>
    <row r="33" spans="1:84" ht="12.65" customHeight="1" x14ac:dyDescent="0.35">
      <c r="A33" s="198" t="s">
        <v>1236</v>
      </c>
      <c r="C33" s="233"/>
    </row>
    <row r="34" spans="1:84" ht="12.65" customHeight="1" x14ac:dyDescent="0.35">
      <c r="A34" s="199" t="s">
        <v>9</v>
      </c>
      <c r="C34" s="233"/>
    </row>
    <row r="35" spans="1:84" ht="12.65" customHeight="1" x14ac:dyDescent="0.35">
      <c r="A35" s="199"/>
      <c r="C35" s="233"/>
    </row>
    <row r="36" spans="1:84" ht="12.65" customHeight="1" x14ac:dyDescent="0.35">
      <c r="A36" s="198" t="s">
        <v>1237</v>
      </c>
      <c r="C36" s="233"/>
    </row>
    <row r="37" spans="1:84" ht="12.65" customHeight="1" x14ac:dyDescent="0.35">
      <c r="A37" s="199" t="s">
        <v>1229</v>
      </c>
      <c r="C37" s="233"/>
    </row>
    <row r="38" spans="1:84" ht="12" customHeight="1" x14ac:dyDescent="0.35">
      <c r="A38" s="198"/>
      <c r="C38" s="233"/>
    </row>
    <row r="39" spans="1:84" ht="12.65" customHeight="1" x14ac:dyDescent="0.35">
      <c r="A39" s="199"/>
      <c r="C39" s="233"/>
    </row>
    <row r="40" spans="1:84" ht="12" customHeight="1" x14ac:dyDescent="0.35">
      <c r="A40" s="199"/>
      <c r="C40" s="233"/>
    </row>
    <row r="41" spans="1:84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4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4" ht="12" customHeight="1" x14ac:dyDescent="0.35">
      <c r="A43" s="199"/>
      <c r="C43" s="233"/>
      <c r="F43" s="181"/>
    </row>
    <row r="44" spans="1:84" ht="12" customHeight="1" x14ac:dyDescent="0.35">
      <c r="A44" s="291"/>
      <c r="B44" s="291"/>
      <c r="C44" s="292" t="s">
        <v>10</v>
      </c>
      <c r="D44" s="293" t="s">
        <v>11</v>
      </c>
      <c r="E44" s="293" t="s">
        <v>12</v>
      </c>
      <c r="F44" s="293" t="s">
        <v>13</v>
      </c>
      <c r="G44" s="293" t="s">
        <v>14</v>
      </c>
      <c r="H44" s="293" t="s">
        <v>15</v>
      </c>
      <c r="I44" s="293" t="s">
        <v>16</v>
      </c>
      <c r="J44" s="293" t="s">
        <v>17</v>
      </c>
      <c r="K44" s="293" t="s">
        <v>18</v>
      </c>
      <c r="L44" s="293" t="s">
        <v>19</v>
      </c>
      <c r="M44" s="293" t="s">
        <v>20</v>
      </c>
      <c r="N44" s="293" t="s">
        <v>21</v>
      </c>
      <c r="O44" s="293" t="s">
        <v>22</v>
      </c>
      <c r="P44" s="293" t="s">
        <v>23</v>
      </c>
      <c r="Q44" s="293" t="s">
        <v>24</v>
      </c>
      <c r="R44" s="293" t="s">
        <v>25</v>
      </c>
      <c r="S44" s="293" t="s">
        <v>26</v>
      </c>
      <c r="T44" s="293" t="s">
        <v>27</v>
      </c>
      <c r="U44" s="293" t="s">
        <v>28</v>
      </c>
      <c r="V44" s="293" t="s">
        <v>29</v>
      </c>
      <c r="W44" s="293" t="s">
        <v>30</v>
      </c>
      <c r="X44" s="293" t="s">
        <v>31</v>
      </c>
      <c r="Y44" s="293" t="s">
        <v>32</v>
      </c>
      <c r="Z44" s="293" t="s">
        <v>33</v>
      </c>
      <c r="AA44" s="293" t="s">
        <v>34</v>
      </c>
      <c r="AB44" s="293" t="s">
        <v>35</v>
      </c>
      <c r="AC44" s="293" t="s">
        <v>36</v>
      </c>
      <c r="AD44" s="293" t="s">
        <v>37</v>
      </c>
      <c r="AE44" s="293" t="s">
        <v>38</v>
      </c>
      <c r="AF44" s="293" t="s">
        <v>39</v>
      </c>
      <c r="AG44" s="293" t="s">
        <v>40</v>
      </c>
      <c r="AH44" s="293" t="s">
        <v>41</v>
      </c>
      <c r="AI44" s="293" t="s">
        <v>42</v>
      </c>
      <c r="AJ44" s="293" t="s">
        <v>43</v>
      </c>
      <c r="AK44" s="293" t="s">
        <v>44</v>
      </c>
      <c r="AL44" s="293" t="s">
        <v>45</v>
      </c>
      <c r="AM44" s="293" t="s">
        <v>46</v>
      </c>
      <c r="AN44" s="293" t="s">
        <v>47</v>
      </c>
      <c r="AO44" s="293" t="s">
        <v>48</v>
      </c>
      <c r="AP44" s="293" t="s">
        <v>49</v>
      </c>
      <c r="AQ44" s="293" t="s">
        <v>50</v>
      </c>
      <c r="AR44" s="293" t="s">
        <v>51</v>
      </c>
      <c r="AS44" s="293" t="s">
        <v>52</v>
      </c>
      <c r="AT44" s="293" t="s">
        <v>53</v>
      </c>
      <c r="AU44" s="293" t="s">
        <v>54</v>
      </c>
      <c r="AV44" s="293" t="s">
        <v>55</v>
      </c>
      <c r="AW44" s="293" t="s">
        <v>56</v>
      </c>
      <c r="AX44" s="293" t="s">
        <v>57</v>
      </c>
      <c r="AY44" s="293" t="s">
        <v>58</v>
      </c>
      <c r="AZ44" s="293" t="s">
        <v>59</v>
      </c>
      <c r="BA44" s="293" t="s">
        <v>60</v>
      </c>
      <c r="BB44" s="293" t="s">
        <v>61</v>
      </c>
      <c r="BC44" s="293" t="s">
        <v>62</v>
      </c>
      <c r="BD44" s="293" t="s">
        <v>63</v>
      </c>
      <c r="BE44" s="293" t="s">
        <v>64</v>
      </c>
      <c r="BF44" s="293" t="s">
        <v>65</v>
      </c>
      <c r="BG44" s="293" t="s">
        <v>66</v>
      </c>
      <c r="BH44" s="293" t="s">
        <v>67</v>
      </c>
      <c r="BI44" s="293" t="s">
        <v>68</v>
      </c>
      <c r="BJ44" s="293" t="s">
        <v>69</v>
      </c>
      <c r="BK44" s="293" t="s">
        <v>70</v>
      </c>
      <c r="BL44" s="293" t="s">
        <v>71</v>
      </c>
      <c r="BM44" s="293" t="s">
        <v>72</v>
      </c>
      <c r="BN44" s="293" t="s">
        <v>73</v>
      </c>
      <c r="BO44" s="293" t="s">
        <v>74</v>
      </c>
      <c r="BP44" s="293" t="s">
        <v>75</v>
      </c>
      <c r="BQ44" s="293" t="s">
        <v>76</v>
      </c>
      <c r="BR44" s="293" t="s">
        <v>77</v>
      </c>
      <c r="BS44" s="293" t="s">
        <v>78</v>
      </c>
      <c r="BT44" s="293" t="s">
        <v>79</v>
      </c>
      <c r="BU44" s="293" t="s">
        <v>80</v>
      </c>
      <c r="BV44" s="293" t="s">
        <v>81</v>
      </c>
      <c r="BW44" s="293" t="s">
        <v>82</v>
      </c>
      <c r="BX44" s="293" t="s">
        <v>83</v>
      </c>
      <c r="BY44" s="293" t="s">
        <v>84</v>
      </c>
      <c r="BZ44" s="293" t="s">
        <v>85</v>
      </c>
      <c r="CA44" s="293" t="s">
        <v>86</v>
      </c>
      <c r="CB44" s="293" t="s">
        <v>87</v>
      </c>
      <c r="CC44" s="293" t="s">
        <v>88</v>
      </c>
      <c r="CD44" s="293" t="s">
        <v>89</v>
      </c>
      <c r="CE44" s="293" t="s">
        <v>90</v>
      </c>
      <c r="CF44" s="2"/>
    </row>
    <row r="45" spans="1:84" ht="12" customHeight="1" x14ac:dyDescent="0.35">
      <c r="A45" s="291"/>
      <c r="B45" s="294" t="s">
        <v>91</v>
      </c>
      <c r="C45" s="292" t="s">
        <v>92</v>
      </c>
      <c r="D45" s="293" t="s">
        <v>93</v>
      </c>
      <c r="E45" s="293" t="s">
        <v>94</v>
      </c>
      <c r="F45" s="293" t="s">
        <v>95</v>
      </c>
      <c r="G45" s="293" t="s">
        <v>96</v>
      </c>
      <c r="H45" s="293" t="s">
        <v>97</v>
      </c>
      <c r="I45" s="293" t="s">
        <v>98</v>
      </c>
      <c r="J45" s="293" t="s">
        <v>99</v>
      </c>
      <c r="K45" s="293" t="s">
        <v>100</v>
      </c>
      <c r="L45" s="293" t="s">
        <v>101</v>
      </c>
      <c r="M45" s="293" t="s">
        <v>102</v>
      </c>
      <c r="N45" s="293" t="s">
        <v>103</v>
      </c>
      <c r="O45" s="293" t="s">
        <v>104</v>
      </c>
      <c r="P45" s="293" t="s">
        <v>105</v>
      </c>
      <c r="Q45" s="293" t="s">
        <v>106</v>
      </c>
      <c r="R45" s="293" t="s">
        <v>107</v>
      </c>
      <c r="S45" s="293" t="s">
        <v>108</v>
      </c>
      <c r="T45" s="293" t="s">
        <v>1194</v>
      </c>
      <c r="U45" s="293" t="s">
        <v>109</v>
      </c>
      <c r="V45" s="293" t="s">
        <v>110</v>
      </c>
      <c r="W45" s="293" t="s">
        <v>111</v>
      </c>
      <c r="X45" s="293" t="s">
        <v>112</v>
      </c>
      <c r="Y45" s="293" t="s">
        <v>113</v>
      </c>
      <c r="Z45" s="293" t="s">
        <v>113</v>
      </c>
      <c r="AA45" s="293" t="s">
        <v>114</v>
      </c>
      <c r="AB45" s="293" t="s">
        <v>115</v>
      </c>
      <c r="AC45" s="293" t="s">
        <v>116</v>
      </c>
      <c r="AD45" s="293" t="s">
        <v>117</v>
      </c>
      <c r="AE45" s="293" t="s">
        <v>96</v>
      </c>
      <c r="AF45" s="293" t="s">
        <v>97</v>
      </c>
      <c r="AG45" s="293" t="s">
        <v>118</v>
      </c>
      <c r="AH45" s="293" t="s">
        <v>119</v>
      </c>
      <c r="AI45" s="293" t="s">
        <v>120</v>
      </c>
      <c r="AJ45" s="293" t="s">
        <v>121</v>
      </c>
      <c r="AK45" s="293" t="s">
        <v>122</v>
      </c>
      <c r="AL45" s="293" t="s">
        <v>123</v>
      </c>
      <c r="AM45" s="293" t="s">
        <v>124</v>
      </c>
      <c r="AN45" s="293" t="s">
        <v>110</v>
      </c>
      <c r="AO45" s="293" t="s">
        <v>125</v>
      </c>
      <c r="AP45" s="293" t="s">
        <v>126</v>
      </c>
      <c r="AQ45" s="293" t="s">
        <v>127</v>
      </c>
      <c r="AR45" s="293" t="s">
        <v>128</v>
      </c>
      <c r="AS45" s="293" t="s">
        <v>129</v>
      </c>
      <c r="AT45" s="293" t="s">
        <v>130</v>
      </c>
      <c r="AU45" s="293" t="s">
        <v>131</v>
      </c>
      <c r="AV45" s="293" t="s">
        <v>132</v>
      </c>
      <c r="AW45" s="293" t="s">
        <v>133</v>
      </c>
      <c r="AX45" s="293" t="s">
        <v>134</v>
      </c>
      <c r="AY45" s="293" t="s">
        <v>135</v>
      </c>
      <c r="AZ45" s="293" t="s">
        <v>136</v>
      </c>
      <c r="BA45" s="293" t="s">
        <v>137</v>
      </c>
      <c r="BB45" s="293" t="s">
        <v>138</v>
      </c>
      <c r="BC45" s="293" t="s">
        <v>108</v>
      </c>
      <c r="BD45" s="293" t="s">
        <v>139</v>
      </c>
      <c r="BE45" s="293" t="s">
        <v>140</v>
      </c>
      <c r="BF45" s="293" t="s">
        <v>141</v>
      </c>
      <c r="BG45" s="293" t="s">
        <v>142</v>
      </c>
      <c r="BH45" s="293" t="s">
        <v>143</v>
      </c>
      <c r="BI45" s="293" t="s">
        <v>144</v>
      </c>
      <c r="BJ45" s="293" t="s">
        <v>145</v>
      </c>
      <c r="BK45" s="293" t="s">
        <v>146</v>
      </c>
      <c r="BL45" s="293" t="s">
        <v>147</v>
      </c>
      <c r="BM45" s="293" t="s">
        <v>132</v>
      </c>
      <c r="BN45" s="293" t="s">
        <v>148</v>
      </c>
      <c r="BO45" s="293" t="s">
        <v>149</v>
      </c>
      <c r="BP45" s="293" t="s">
        <v>150</v>
      </c>
      <c r="BQ45" s="293" t="s">
        <v>151</v>
      </c>
      <c r="BR45" s="293" t="s">
        <v>152</v>
      </c>
      <c r="BS45" s="293" t="s">
        <v>153</v>
      </c>
      <c r="BT45" s="293" t="s">
        <v>154</v>
      </c>
      <c r="BU45" s="293" t="s">
        <v>155</v>
      </c>
      <c r="BV45" s="293" t="s">
        <v>155</v>
      </c>
      <c r="BW45" s="293" t="s">
        <v>155</v>
      </c>
      <c r="BX45" s="293" t="s">
        <v>156</v>
      </c>
      <c r="BY45" s="293" t="s">
        <v>157</v>
      </c>
      <c r="BZ45" s="293" t="s">
        <v>158</v>
      </c>
      <c r="CA45" s="293" t="s">
        <v>159</v>
      </c>
      <c r="CB45" s="293" t="s">
        <v>160</v>
      </c>
      <c r="CC45" s="293" t="s">
        <v>132</v>
      </c>
      <c r="CD45" s="293"/>
      <c r="CE45" s="293" t="s">
        <v>161</v>
      </c>
      <c r="CF45" s="2"/>
    </row>
    <row r="46" spans="1:84" ht="12.65" customHeight="1" x14ac:dyDescent="0.35">
      <c r="A46" s="291" t="s">
        <v>3</v>
      </c>
      <c r="B46" s="293" t="s">
        <v>162</v>
      </c>
      <c r="C46" s="292" t="s">
        <v>163</v>
      </c>
      <c r="D46" s="293" t="s">
        <v>163</v>
      </c>
      <c r="E46" s="293" t="s">
        <v>163</v>
      </c>
      <c r="F46" s="293" t="s">
        <v>164</v>
      </c>
      <c r="G46" s="293" t="s">
        <v>165</v>
      </c>
      <c r="H46" s="293" t="s">
        <v>163</v>
      </c>
      <c r="I46" s="293" t="s">
        <v>166</v>
      </c>
      <c r="J46" s="293"/>
      <c r="K46" s="293" t="s">
        <v>157</v>
      </c>
      <c r="L46" s="293" t="s">
        <v>167</v>
      </c>
      <c r="M46" s="293" t="s">
        <v>168</v>
      </c>
      <c r="N46" s="293" t="s">
        <v>169</v>
      </c>
      <c r="O46" s="293" t="s">
        <v>170</v>
      </c>
      <c r="P46" s="293" t="s">
        <v>169</v>
      </c>
      <c r="Q46" s="293" t="s">
        <v>171</v>
      </c>
      <c r="R46" s="293"/>
      <c r="S46" s="293" t="s">
        <v>169</v>
      </c>
      <c r="T46" s="293" t="s">
        <v>172</v>
      </c>
      <c r="U46" s="293"/>
      <c r="V46" s="293" t="s">
        <v>173</v>
      </c>
      <c r="W46" s="293" t="s">
        <v>174</v>
      </c>
      <c r="X46" s="293" t="s">
        <v>175</v>
      </c>
      <c r="Y46" s="293" t="s">
        <v>176</v>
      </c>
      <c r="Z46" s="293" t="s">
        <v>177</v>
      </c>
      <c r="AA46" s="293" t="s">
        <v>178</v>
      </c>
      <c r="AB46" s="293"/>
      <c r="AC46" s="293" t="s">
        <v>172</v>
      </c>
      <c r="AD46" s="293"/>
      <c r="AE46" s="293" t="s">
        <v>172</v>
      </c>
      <c r="AF46" s="293" t="s">
        <v>179</v>
      </c>
      <c r="AG46" s="293" t="s">
        <v>171</v>
      </c>
      <c r="AH46" s="293"/>
      <c r="AI46" s="293" t="s">
        <v>180</v>
      </c>
      <c r="AJ46" s="293"/>
      <c r="AK46" s="293" t="s">
        <v>172</v>
      </c>
      <c r="AL46" s="293" t="s">
        <v>172</v>
      </c>
      <c r="AM46" s="293" t="s">
        <v>172</v>
      </c>
      <c r="AN46" s="293" t="s">
        <v>181</v>
      </c>
      <c r="AO46" s="293" t="s">
        <v>182</v>
      </c>
      <c r="AP46" s="293" t="s">
        <v>121</v>
      </c>
      <c r="AQ46" s="293" t="s">
        <v>183</v>
      </c>
      <c r="AR46" s="293" t="s">
        <v>169</v>
      </c>
      <c r="AS46" s="293"/>
      <c r="AT46" s="293" t="s">
        <v>184</v>
      </c>
      <c r="AU46" s="293" t="s">
        <v>185</v>
      </c>
      <c r="AV46" s="293" t="s">
        <v>186</v>
      </c>
      <c r="AW46" s="293" t="s">
        <v>187</v>
      </c>
      <c r="AX46" s="293" t="s">
        <v>188</v>
      </c>
      <c r="AY46" s="293"/>
      <c r="AZ46" s="293"/>
      <c r="BA46" s="293" t="s">
        <v>189</v>
      </c>
      <c r="BB46" s="293" t="s">
        <v>169</v>
      </c>
      <c r="BC46" s="293" t="s">
        <v>183</v>
      </c>
      <c r="BD46" s="293"/>
      <c r="BE46" s="293"/>
      <c r="BF46" s="293"/>
      <c r="BG46" s="293"/>
      <c r="BH46" s="293" t="s">
        <v>190</v>
      </c>
      <c r="BI46" s="293" t="s">
        <v>169</v>
      </c>
      <c r="BJ46" s="293"/>
      <c r="BK46" s="293" t="s">
        <v>191</v>
      </c>
      <c r="BL46" s="293"/>
      <c r="BM46" s="293" t="s">
        <v>192</v>
      </c>
      <c r="BN46" s="293" t="s">
        <v>193</v>
      </c>
      <c r="BO46" s="293" t="s">
        <v>194</v>
      </c>
      <c r="BP46" s="293" t="s">
        <v>195</v>
      </c>
      <c r="BQ46" s="293" t="s">
        <v>196</v>
      </c>
      <c r="BR46" s="293"/>
      <c r="BS46" s="293" t="s">
        <v>197</v>
      </c>
      <c r="BT46" s="293" t="s">
        <v>169</v>
      </c>
      <c r="BU46" s="293" t="s">
        <v>198</v>
      </c>
      <c r="BV46" s="293" t="s">
        <v>199</v>
      </c>
      <c r="BW46" s="293" t="s">
        <v>200</v>
      </c>
      <c r="BX46" s="293" t="s">
        <v>151</v>
      </c>
      <c r="BY46" s="293" t="s">
        <v>193</v>
      </c>
      <c r="BZ46" s="293" t="s">
        <v>152</v>
      </c>
      <c r="CA46" s="293" t="s">
        <v>201</v>
      </c>
      <c r="CB46" s="293" t="s">
        <v>201</v>
      </c>
      <c r="CC46" s="293" t="s">
        <v>202</v>
      </c>
      <c r="CD46" s="293"/>
      <c r="CE46" s="293" t="s">
        <v>203</v>
      </c>
      <c r="CF46" s="2"/>
    </row>
    <row r="47" spans="1:84" ht="12.65" customHeight="1" x14ac:dyDescent="0.35">
      <c r="A47" s="291" t="s">
        <v>204</v>
      </c>
      <c r="B47" s="295">
        <v>17807854.220000006</v>
      </c>
      <c r="C47" s="284">
        <v>683353.1399999999</v>
      </c>
      <c r="D47" s="284">
        <v>0</v>
      </c>
      <c r="E47" s="284">
        <v>4581833.92</v>
      </c>
      <c r="F47" s="284">
        <v>0</v>
      </c>
      <c r="G47" s="284">
        <v>0</v>
      </c>
      <c r="H47" s="284">
        <v>0</v>
      </c>
      <c r="I47" s="284">
        <v>0</v>
      </c>
      <c r="J47" s="284">
        <v>0</v>
      </c>
      <c r="K47" s="284">
        <v>0</v>
      </c>
      <c r="L47" s="284">
        <v>0</v>
      </c>
      <c r="M47" s="284">
        <v>0</v>
      </c>
      <c r="N47" s="284">
        <v>0</v>
      </c>
      <c r="O47" s="284">
        <v>0</v>
      </c>
      <c r="P47" s="284">
        <v>723930.22000000009</v>
      </c>
      <c r="Q47" s="284">
        <v>368953.52</v>
      </c>
      <c r="R47" s="284">
        <v>0</v>
      </c>
      <c r="S47" s="284">
        <v>183407.08</v>
      </c>
      <c r="T47" s="284">
        <v>63219.35</v>
      </c>
      <c r="U47" s="284">
        <v>496364.43</v>
      </c>
      <c r="V47" s="284">
        <v>42759.11</v>
      </c>
      <c r="W47" s="284">
        <v>70655.98</v>
      </c>
      <c r="X47" s="284">
        <v>160276.54</v>
      </c>
      <c r="Y47" s="284">
        <v>553124</v>
      </c>
      <c r="Z47" s="284">
        <v>0</v>
      </c>
      <c r="AA47" s="284">
        <v>51725.48</v>
      </c>
      <c r="AB47" s="284">
        <v>560373.27</v>
      </c>
      <c r="AC47" s="284">
        <v>286951.14</v>
      </c>
      <c r="AD47" s="284">
        <v>0</v>
      </c>
      <c r="AE47" s="284">
        <v>344388.39</v>
      </c>
      <c r="AF47" s="284">
        <v>0</v>
      </c>
      <c r="AG47" s="284">
        <v>1169844.3999999999</v>
      </c>
      <c r="AH47" s="284">
        <v>0</v>
      </c>
      <c r="AI47" s="284">
        <v>0</v>
      </c>
      <c r="AJ47" s="284">
        <v>5444258.2400000002</v>
      </c>
      <c r="AK47" s="284">
        <v>86743.65</v>
      </c>
      <c r="AL47" s="284">
        <v>21526.81</v>
      </c>
      <c r="AM47" s="284">
        <v>0</v>
      </c>
      <c r="AN47" s="284">
        <v>0</v>
      </c>
      <c r="AO47" s="284">
        <v>0</v>
      </c>
      <c r="AP47" s="284">
        <v>0</v>
      </c>
      <c r="AQ47" s="284"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168552.3</v>
      </c>
      <c r="AW47" s="284">
        <v>0</v>
      </c>
      <c r="AX47" s="284">
        <v>0</v>
      </c>
      <c r="AY47" s="284">
        <v>591865.4</v>
      </c>
      <c r="AZ47" s="284">
        <v>0</v>
      </c>
      <c r="BA47" s="284">
        <v>17965.52</v>
      </c>
      <c r="BB47" s="284">
        <v>0</v>
      </c>
      <c r="BC47" s="284">
        <v>5650.8899999999994</v>
      </c>
      <c r="BD47" s="284">
        <v>0</v>
      </c>
      <c r="BE47" s="284">
        <v>113381.45999999998</v>
      </c>
      <c r="BF47" s="284">
        <v>426802.1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v>0</v>
      </c>
      <c r="BN47" s="284">
        <v>130010.71000000002</v>
      </c>
      <c r="BO47" s="284">
        <v>0</v>
      </c>
      <c r="BP47" s="284">
        <v>0</v>
      </c>
      <c r="BQ47" s="284">
        <v>0</v>
      </c>
      <c r="BR47" s="284">
        <v>-7.0000000485379132E-2</v>
      </c>
      <c r="BS47" s="284">
        <v>0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382329.37</v>
      </c>
      <c r="BZ47" s="284">
        <v>1114.0500000000002</v>
      </c>
      <c r="CA47" s="284">
        <v>64155.859999999986</v>
      </c>
      <c r="CB47" s="284">
        <v>0</v>
      </c>
      <c r="CC47" s="284">
        <v>12337.96</v>
      </c>
      <c r="CD47" s="291"/>
      <c r="CE47" s="291">
        <v>17807854.220000006</v>
      </c>
      <c r="CF47" s="2"/>
    </row>
    <row r="48" spans="1:84" ht="12.65" customHeight="1" x14ac:dyDescent="0.35">
      <c r="A48" s="291" t="s">
        <v>205</v>
      </c>
      <c r="B48" s="295"/>
      <c r="C48" s="296">
        <v>0</v>
      </c>
      <c r="D48" s="296">
        <v>0</v>
      </c>
      <c r="E48" s="291">
        <v>0</v>
      </c>
      <c r="F48" s="291">
        <v>0</v>
      </c>
      <c r="G48" s="291">
        <v>0</v>
      </c>
      <c r="H48" s="291">
        <v>0</v>
      </c>
      <c r="I48" s="291">
        <v>0</v>
      </c>
      <c r="J48" s="291">
        <v>0</v>
      </c>
      <c r="K48" s="291">
        <v>0</v>
      </c>
      <c r="L48" s="291">
        <v>0</v>
      </c>
      <c r="M48" s="291">
        <v>0</v>
      </c>
      <c r="N48" s="291">
        <v>0</v>
      </c>
      <c r="O48" s="291">
        <v>0</v>
      </c>
      <c r="P48" s="291">
        <v>0</v>
      </c>
      <c r="Q48" s="291">
        <v>0</v>
      </c>
      <c r="R48" s="291">
        <v>0</v>
      </c>
      <c r="S48" s="291">
        <v>0</v>
      </c>
      <c r="T48" s="291">
        <v>0</v>
      </c>
      <c r="U48" s="291">
        <v>0</v>
      </c>
      <c r="V48" s="291">
        <v>0</v>
      </c>
      <c r="W48" s="291">
        <v>0</v>
      </c>
      <c r="X48" s="291">
        <v>0</v>
      </c>
      <c r="Y48" s="291">
        <v>0</v>
      </c>
      <c r="Z48" s="291">
        <v>0</v>
      </c>
      <c r="AA48" s="291">
        <v>0</v>
      </c>
      <c r="AB48" s="291">
        <v>0</v>
      </c>
      <c r="AC48" s="291">
        <v>0</v>
      </c>
      <c r="AD48" s="291">
        <v>0</v>
      </c>
      <c r="AE48" s="291">
        <v>0</v>
      </c>
      <c r="AF48" s="291">
        <v>0</v>
      </c>
      <c r="AG48" s="291">
        <v>0</v>
      </c>
      <c r="AH48" s="291">
        <v>0</v>
      </c>
      <c r="AI48" s="291">
        <v>0</v>
      </c>
      <c r="AJ48" s="291">
        <v>0</v>
      </c>
      <c r="AK48" s="291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0</v>
      </c>
      <c r="AU48" s="291">
        <v>0</v>
      </c>
      <c r="AV48" s="291">
        <v>0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</v>
      </c>
      <c r="BH48" s="291">
        <v>0</v>
      </c>
      <c r="BI48" s="291">
        <v>0</v>
      </c>
      <c r="BJ48" s="291">
        <v>0</v>
      </c>
      <c r="BK48" s="291">
        <v>0</v>
      </c>
      <c r="BL48" s="291">
        <v>0</v>
      </c>
      <c r="BM48" s="291">
        <v>0</v>
      </c>
      <c r="BN48" s="291">
        <v>0</v>
      </c>
      <c r="BO48" s="291">
        <v>0</v>
      </c>
      <c r="BP48" s="291">
        <v>0</v>
      </c>
      <c r="BQ48" s="291">
        <v>0</v>
      </c>
      <c r="BR48" s="291">
        <v>0</v>
      </c>
      <c r="BS48" s="291">
        <v>0</v>
      </c>
      <c r="BT48" s="291">
        <v>0</v>
      </c>
      <c r="BU48" s="291">
        <v>0</v>
      </c>
      <c r="BV48" s="291">
        <v>0</v>
      </c>
      <c r="BW48" s="291">
        <v>0</v>
      </c>
      <c r="BX48" s="291">
        <v>0</v>
      </c>
      <c r="BY48" s="291">
        <v>0</v>
      </c>
      <c r="BZ48" s="291">
        <v>0</v>
      </c>
      <c r="CA48" s="291">
        <v>0</v>
      </c>
      <c r="CB48" s="291">
        <v>0</v>
      </c>
      <c r="CC48" s="291">
        <v>0</v>
      </c>
      <c r="CD48" s="291"/>
      <c r="CE48" s="291">
        <v>0</v>
      </c>
      <c r="CF48" s="2"/>
    </row>
    <row r="49" spans="1:84" ht="12.65" customHeight="1" x14ac:dyDescent="0.35">
      <c r="A49" s="291" t="s">
        <v>206</v>
      </c>
      <c r="B49" s="291">
        <v>17807854.220000006</v>
      </c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"/>
    </row>
    <row r="50" spans="1:84" ht="12.65" customHeight="1" x14ac:dyDescent="0.35">
      <c r="A50" s="291" t="s">
        <v>6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"/>
    </row>
    <row r="51" spans="1:84" ht="12.65" customHeight="1" x14ac:dyDescent="0.35">
      <c r="A51" s="297" t="s">
        <v>207</v>
      </c>
      <c r="B51" s="284">
        <v>5387462.8900000006</v>
      </c>
      <c r="C51" s="284">
        <v>59252.680000000008</v>
      </c>
      <c r="D51" s="284">
        <v>0</v>
      </c>
      <c r="E51" s="284">
        <v>103942.89</v>
      </c>
      <c r="F51" s="284">
        <v>0</v>
      </c>
      <c r="G51" s="284">
        <v>0</v>
      </c>
      <c r="H51" s="284">
        <v>0</v>
      </c>
      <c r="I51" s="284">
        <v>0</v>
      </c>
      <c r="J51" s="284">
        <v>0</v>
      </c>
      <c r="K51" s="284">
        <v>0</v>
      </c>
      <c r="L51" s="284">
        <v>0</v>
      </c>
      <c r="M51" s="284">
        <v>0</v>
      </c>
      <c r="N51" s="284">
        <v>0</v>
      </c>
      <c r="O51" s="284">
        <v>0</v>
      </c>
      <c r="P51" s="284">
        <v>1362989.9</v>
      </c>
      <c r="Q51" s="284">
        <v>59429.539999999994</v>
      </c>
      <c r="R51" s="284">
        <v>0</v>
      </c>
      <c r="S51" s="284">
        <v>8177.7899999999991</v>
      </c>
      <c r="T51" s="284">
        <v>0</v>
      </c>
      <c r="U51" s="284">
        <v>60903.630000000005</v>
      </c>
      <c r="V51" s="284">
        <v>87693.94</v>
      </c>
      <c r="W51" s="284">
        <v>0</v>
      </c>
      <c r="X51" s="284">
        <v>645470.6</v>
      </c>
      <c r="Y51" s="284">
        <v>216382.90999999997</v>
      </c>
      <c r="Z51" s="284">
        <v>0</v>
      </c>
      <c r="AA51" s="284">
        <v>7204.53</v>
      </c>
      <c r="AB51" s="284">
        <v>126013.11999999998</v>
      </c>
      <c r="AC51" s="284">
        <v>15349.98</v>
      </c>
      <c r="AD51" s="284">
        <v>0</v>
      </c>
      <c r="AE51" s="284">
        <v>135.71</v>
      </c>
      <c r="AF51" s="284">
        <v>0</v>
      </c>
      <c r="AG51" s="284">
        <v>111564.43</v>
      </c>
      <c r="AH51" s="284">
        <v>0</v>
      </c>
      <c r="AI51" s="284">
        <v>0</v>
      </c>
      <c r="AJ51" s="284">
        <v>1472367.01</v>
      </c>
      <c r="AK51" s="284">
        <v>0</v>
      </c>
      <c r="AL51" s="284">
        <v>0</v>
      </c>
      <c r="AM51" s="284">
        <v>0</v>
      </c>
      <c r="AN51" s="284">
        <v>0</v>
      </c>
      <c r="AO51" s="284">
        <v>0</v>
      </c>
      <c r="AP51" s="284">
        <v>0</v>
      </c>
      <c r="AQ51" s="284">
        <v>0</v>
      </c>
      <c r="AR51" s="284">
        <v>0</v>
      </c>
      <c r="AS51" s="284">
        <v>0</v>
      </c>
      <c r="AT51" s="284">
        <v>0</v>
      </c>
      <c r="AU51" s="284">
        <v>0</v>
      </c>
      <c r="AV51" s="284">
        <v>0</v>
      </c>
      <c r="AW51" s="284">
        <v>0</v>
      </c>
      <c r="AX51" s="284">
        <v>0</v>
      </c>
      <c r="AY51" s="284">
        <v>114185.19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4">
        <v>71132.17</v>
      </c>
      <c r="BF51" s="284">
        <v>15956.370000000003</v>
      </c>
      <c r="BG51" s="284">
        <v>0</v>
      </c>
      <c r="BH51" s="284">
        <v>0</v>
      </c>
      <c r="BI51" s="284">
        <v>2678.58</v>
      </c>
      <c r="BJ51" s="284">
        <v>0</v>
      </c>
      <c r="BK51" s="284">
        <v>0</v>
      </c>
      <c r="BL51" s="284">
        <v>0</v>
      </c>
      <c r="BM51" s="284">
        <v>0</v>
      </c>
      <c r="BN51" s="284">
        <v>24230.35</v>
      </c>
      <c r="BO51" s="284">
        <v>0</v>
      </c>
      <c r="BP51" s="284">
        <v>0</v>
      </c>
      <c r="BQ51" s="284">
        <v>0</v>
      </c>
      <c r="BR51" s="284">
        <v>0</v>
      </c>
      <c r="BS51" s="284">
        <v>0</v>
      </c>
      <c r="BT51" s="284">
        <v>0</v>
      </c>
      <c r="BU51" s="284">
        <v>0</v>
      </c>
      <c r="BV51" s="284">
        <v>0</v>
      </c>
      <c r="BW51" s="284">
        <v>0</v>
      </c>
      <c r="BX51" s="284">
        <v>0</v>
      </c>
      <c r="BY51" s="284">
        <v>0</v>
      </c>
      <c r="BZ51" s="284">
        <v>0</v>
      </c>
      <c r="CA51" s="284">
        <v>0</v>
      </c>
      <c r="CB51" s="284">
        <v>0</v>
      </c>
      <c r="CC51" s="284">
        <v>822401.57000000018</v>
      </c>
      <c r="CD51" s="291"/>
      <c r="CE51" s="291">
        <v>5387462.8900000006</v>
      </c>
      <c r="CF51" s="2"/>
    </row>
    <row r="52" spans="1:84" ht="12.65" customHeight="1" x14ac:dyDescent="0.35">
      <c r="A52" s="297" t="s">
        <v>208</v>
      </c>
      <c r="B52" s="284">
        <v>2779279.8499999996</v>
      </c>
      <c r="C52" s="291">
        <v>70095</v>
      </c>
      <c r="D52" s="291">
        <v>0</v>
      </c>
      <c r="E52" s="291">
        <v>568294</v>
      </c>
      <c r="F52" s="291">
        <v>0</v>
      </c>
      <c r="G52" s="291">
        <v>0</v>
      </c>
      <c r="H52" s="291">
        <v>0</v>
      </c>
      <c r="I52" s="291">
        <v>0</v>
      </c>
      <c r="J52" s="291">
        <v>0</v>
      </c>
      <c r="K52" s="291">
        <v>0</v>
      </c>
      <c r="L52" s="291">
        <v>0</v>
      </c>
      <c r="M52" s="291">
        <v>0</v>
      </c>
      <c r="N52" s="291">
        <v>0</v>
      </c>
      <c r="O52" s="291">
        <v>0</v>
      </c>
      <c r="P52" s="291">
        <v>168271</v>
      </c>
      <c r="Q52" s="291">
        <v>60529</v>
      </c>
      <c r="R52" s="291">
        <v>0</v>
      </c>
      <c r="S52" s="291">
        <v>80933</v>
      </c>
      <c r="T52" s="291">
        <v>0</v>
      </c>
      <c r="U52" s="291">
        <v>75180</v>
      </c>
      <c r="V52" s="291">
        <v>0</v>
      </c>
      <c r="W52" s="291">
        <v>0</v>
      </c>
      <c r="X52" s="291">
        <v>71762</v>
      </c>
      <c r="Y52" s="291">
        <v>182372</v>
      </c>
      <c r="Z52" s="291">
        <v>0</v>
      </c>
      <c r="AA52" s="291">
        <v>9241</v>
      </c>
      <c r="AB52" s="291">
        <v>42322</v>
      </c>
      <c r="AC52" s="291">
        <v>19003</v>
      </c>
      <c r="AD52" s="291">
        <v>0</v>
      </c>
      <c r="AE52" s="291">
        <v>110844</v>
      </c>
      <c r="AF52" s="291">
        <v>0</v>
      </c>
      <c r="AG52" s="291">
        <v>0</v>
      </c>
      <c r="AH52" s="291">
        <v>0</v>
      </c>
      <c r="AI52" s="291">
        <v>0</v>
      </c>
      <c r="AJ52" s="291">
        <v>146612</v>
      </c>
      <c r="AK52" s="291">
        <v>11159</v>
      </c>
      <c r="AL52" s="291">
        <v>0</v>
      </c>
      <c r="AM52" s="291">
        <v>0</v>
      </c>
      <c r="AN52" s="291">
        <v>164571</v>
      </c>
      <c r="AO52" s="291">
        <v>0</v>
      </c>
      <c r="AP52" s="291">
        <v>0</v>
      </c>
      <c r="AQ52" s="291">
        <v>0</v>
      </c>
      <c r="AR52" s="291">
        <v>0</v>
      </c>
      <c r="AS52" s="291">
        <v>0</v>
      </c>
      <c r="AT52" s="291">
        <v>0</v>
      </c>
      <c r="AU52" s="291">
        <v>0</v>
      </c>
      <c r="AV52" s="291">
        <v>0</v>
      </c>
      <c r="AW52" s="291">
        <v>0</v>
      </c>
      <c r="AX52" s="291">
        <v>0</v>
      </c>
      <c r="AY52" s="291">
        <v>0</v>
      </c>
      <c r="AZ52" s="291">
        <v>70682</v>
      </c>
      <c r="BA52" s="291">
        <v>7448</v>
      </c>
      <c r="BB52" s="291">
        <v>0</v>
      </c>
      <c r="BC52" s="291">
        <v>0</v>
      </c>
      <c r="BD52" s="291">
        <v>0</v>
      </c>
      <c r="BE52" s="291">
        <v>236068</v>
      </c>
      <c r="BF52" s="291">
        <v>21284</v>
      </c>
      <c r="BG52" s="291">
        <v>7301</v>
      </c>
      <c r="BH52" s="291">
        <v>0</v>
      </c>
      <c r="BI52" s="291">
        <v>1972</v>
      </c>
      <c r="BJ52" s="291">
        <v>0</v>
      </c>
      <c r="BK52" s="291">
        <v>0</v>
      </c>
      <c r="BL52" s="291">
        <v>34746</v>
      </c>
      <c r="BM52" s="291">
        <v>0</v>
      </c>
      <c r="BN52" s="291">
        <v>551909</v>
      </c>
      <c r="BO52" s="291">
        <v>1956</v>
      </c>
      <c r="BP52" s="291">
        <v>0</v>
      </c>
      <c r="BQ52" s="291">
        <v>0</v>
      </c>
      <c r="BR52" s="291">
        <v>18726</v>
      </c>
      <c r="BS52" s="291">
        <v>16460</v>
      </c>
      <c r="BT52" s="291">
        <v>4368</v>
      </c>
      <c r="BU52" s="291">
        <v>0</v>
      </c>
      <c r="BV52" s="291">
        <v>1086</v>
      </c>
      <c r="BW52" s="291">
        <v>0</v>
      </c>
      <c r="BX52" s="291">
        <v>3944</v>
      </c>
      <c r="BY52" s="291">
        <v>6144</v>
      </c>
      <c r="BZ52" s="291">
        <v>0</v>
      </c>
      <c r="CA52" s="291">
        <v>13999</v>
      </c>
      <c r="CB52" s="291">
        <v>0</v>
      </c>
      <c r="CC52" s="291">
        <v>0</v>
      </c>
      <c r="CD52" s="291"/>
      <c r="CE52" s="291">
        <v>2779281</v>
      </c>
      <c r="CF52" s="2"/>
    </row>
    <row r="53" spans="1:84" ht="12.65" customHeight="1" x14ac:dyDescent="0.35">
      <c r="A53" s="291" t="s">
        <v>206</v>
      </c>
      <c r="B53" s="291">
        <v>8166742.7400000002</v>
      </c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"/>
    </row>
    <row r="54" spans="1:84" ht="15.75" customHeight="1" x14ac:dyDescent="0.35">
      <c r="A54" s="291"/>
      <c r="B54" s="291"/>
      <c r="C54" s="298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"/>
    </row>
    <row r="55" spans="1:84" ht="12.65" customHeight="1" x14ac:dyDescent="0.35">
      <c r="A55" s="297" t="s">
        <v>209</v>
      </c>
      <c r="B55" s="291"/>
      <c r="C55" s="292" t="s">
        <v>10</v>
      </c>
      <c r="D55" s="293" t="s">
        <v>11</v>
      </c>
      <c r="E55" s="293" t="s">
        <v>12</v>
      </c>
      <c r="F55" s="293" t="s">
        <v>13</v>
      </c>
      <c r="G55" s="293" t="s">
        <v>14</v>
      </c>
      <c r="H55" s="293" t="s">
        <v>15</v>
      </c>
      <c r="I55" s="293" t="s">
        <v>16</v>
      </c>
      <c r="J55" s="293" t="s">
        <v>17</v>
      </c>
      <c r="K55" s="293" t="s">
        <v>18</v>
      </c>
      <c r="L55" s="293" t="s">
        <v>19</v>
      </c>
      <c r="M55" s="293" t="s">
        <v>20</v>
      </c>
      <c r="N55" s="293" t="s">
        <v>21</v>
      </c>
      <c r="O55" s="293" t="s">
        <v>22</v>
      </c>
      <c r="P55" s="293" t="s">
        <v>23</v>
      </c>
      <c r="Q55" s="293" t="s">
        <v>24</v>
      </c>
      <c r="R55" s="293" t="s">
        <v>25</v>
      </c>
      <c r="S55" s="293" t="s">
        <v>26</v>
      </c>
      <c r="T55" s="299" t="s">
        <v>27</v>
      </c>
      <c r="U55" s="293" t="s">
        <v>28</v>
      </c>
      <c r="V55" s="293" t="s">
        <v>29</v>
      </c>
      <c r="W55" s="293" t="s">
        <v>30</v>
      </c>
      <c r="X55" s="293" t="s">
        <v>31</v>
      </c>
      <c r="Y55" s="293" t="s">
        <v>32</v>
      </c>
      <c r="Z55" s="293" t="s">
        <v>33</v>
      </c>
      <c r="AA55" s="293" t="s">
        <v>34</v>
      </c>
      <c r="AB55" s="293" t="s">
        <v>35</v>
      </c>
      <c r="AC55" s="293" t="s">
        <v>36</v>
      </c>
      <c r="AD55" s="293" t="s">
        <v>37</v>
      </c>
      <c r="AE55" s="293" t="s">
        <v>38</v>
      </c>
      <c r="AF55" s="293" t="s">
        <v>39</v>
      </c>
      <c r="AG55" s="293" t="s">
        <v>40</v>
      </c>
      <c r="AH55" s="293" t="s">
        <v>41</v>
      </c>
      <c r="AI55" s="293" t="s">
        <v>42</v>
      </c>
      <c r="AJ55" s="293" t="s">
        <v>43</v>
      </c>
      <c r="AK55" s="293" t="s">
        <v>44</v>
      </c>
      <c r="AL55" s="293" t="s">
        <v>45</v>
      </c>
      <c r="AM55" s="293" t="s">
        <v>46</v>
      </c>
      <c r="AN55" s="293" t="s">
        <v>47</v>
      </c>
      <c r="AO55" s="293" t="s">
        <v>48</v>
      </c>
      <c r="AP55" s="293" t="s">
        <v>49</v>
      </c>
      <c r="AQ55" s="293" t="s">
        <v>50</v>
      </c>
      <c r="AR55" s="293" t="s">
        <v>51</v>
      </c>
      <c r="AS55" s="293" t="s">
        <v>52</v>
      </c>
      <c r="AT55" s="293" t="s">
        <v>53</v>
      </c>
      <c r="AU55" s="293" t="s">
        <v>54</v>
      </c>
      <c r="AV55" s="293" t="s">
        <v>55</v>
      </c>
      <c r="AW55" s="293" t="s">
        <v>56</v>
      </c>
      <c r="AX55" s="293" t="s">
        <v>57</v>
      </c>
      <c r="AY55" s="293" t="s">
        <v>58</v>
      </c>
      <c r="AZ55" s="293" t="s">
        <v>59</v>
      </c>
      <c r="BA55" s="293" t="s">
        <v>60</v>
      </c>
      <c r="BB55" s="293" t="s">
        <v>61</v>
      </c>
      <c r="BC55" s="293" t="s">
        <v>62</v>
      </c>
      <c r="BD55" s="293" t="s">
        <v>63</v>
      </c>
      <c r="BE55" s="293" t="s">
        <v>64</v>
      </c>
      <c r="BF55" s="293" t="s">
        <v>65</v>
      </c>
      <c r="BG55" s="293" t="s">
        <v>66</v>
      </c>
      <c r="BH55" s="293" t="s">
        <v>67</v>
      </c>
      <c r="BI55" s="293" t="s">
        <v>68</v>
      </c>
      <c r="BJ55" s="293" t="s">
        <v>69</v>
      </c>
      <c r="BK55" s="293" t="s">
        <v>70</v>
      </c>
      <c r="BL55" s="293" t="s">
        <v>71</v>
      </c>
      <c r="BM55" s="293" t="s">
        <v>72</v>
      </c>
      <c r="BN55" s="293" t="s">
        <v>73</v>
      </c>
      <c r="BO55" s="293" t="s">
        <v>74</v>
      </c>
      <c r="BP55" s="293" t="s">
        <v>75</v>
      </c>
      <c r="BQ55" s="293" t="s">
        <v>76</v>
      </c>
      <c r="BR55" s="293" t="s">
        <v>77</v>
      </c>
      <c r="BS55" s="293" t="s">
        <v>78</v>
      </c>
      <c r="BT55" s="293" t="s">
        <v>79</v>
      </c>
      <c r="BU55" s="293" t="s">
        <v>80</v>
      </c>
      <c r="BV55" s="293" t="s">
        <v>81</v>
      </c>
      <c r="BW55" s="293" t="s">
        <v>82</v>
      </c>
      <c r="BX55" s="293" t="s">
        <v>83</v>
      </c>
      <c r="BY55" s="293" t="s">
        <v>84</v>
      </c>
      <c r="BZ55" s="293" t="s">
        <v>85</v>
      </c>
      <c r="CA55" s="293" t="s">
        <v>86</v>
      </c>
      <c r="CB55" s="293" t="s">
        <v>87</v>
      </c>
      <c r="CC55" s="293" t="s">
        <v>88</v>
      </c>
      <c r="CD55" s="293" t="s">
        <v>89</v>
      </c>
      <c r="CE55" s="293" t="s">
        <v>90</v>
      </c>
      <c r="CF55" s="2"/>
    </row>
    <row r="56" spans="1:84" ht="12.65" customHeight="1" x14ac:dyDescent="0.35">
      <c r="A56" s="297" t="s">
        <v>210</v>
      </c>
      <c r="B56" s="291"/>
      <c r="C56" s="292" t="s">
        <v>92</v>
      </c>
      <c r="D56" s="293" t="s">
        <v>93</v>
      </c>
      <c r="E56" s="293" t="s">
        <v>94</v>
      </c>
      <c r="F56" s="293" t="s">
        <v>95</v>
      </c>
      <c r="G56" s="293" t="s">
        <v>96</v>
      </c>
      <c r="H56" s="293" t="s">
        <v>97</v>
      </c>
      <c r="I56" s="293" t="s">
        <v>98</v>
      </c>
      <c r="J56" s="293" t="s">
        <v>99</v>
      </c>
      <c r="K56" s="293" t="s">
        <v>100</v>
      </c>
      <c r="L56" s="293" t="s">
        <v>101</v>
      </c>
      <c r="M56" s="293" t="s">
        <v>102</v>
      </c>
      <c r="N56" s="293" t="s">
        <v>103</v>
      </c>
      <c r="O56" s="293" t="s">
        <v>104</v>
      </c>
      <c r="P56" s="293" t="s">
        <v>105</v>
      </c>
      <c r="Q56" s="293" t="s">
        <v>106</v>
      </c>
      <c r="R56" s="293" t="s">
        <v>107</v>
      </c>
      <c r="S56" s="293" t="s">
        <v>108</v>
      </c>
      <c r="T56" s="293" t="s">
        <v>1194</v>
      </c>
      <c r="U56" s="293" t="s">
        <v>109</v>
      </c>
      <c r="V56" s="293" t="s">
        <v>110</v>
      </c>
      <c r="W56" s="293" t="s">
        <v>111</v>
      </c>
      <c r="X56" s="293" t="s">
        <v>112</v>
      </c>
      <c r="Y56" s="293" t="s">
        <v>113</v>
      </c>
      <c r="Z56" s="293" t="s">
        <v>113</v>
      </c>
      <c r="AA56" s="293" t="s">
        <v>114</v>
      </c>
      <c r="AB56" s="293" t="s">
        <v>115</v>
      </c>
      <c r="AC56" s="293" t="s">
        <v>116</v>
      </c>
      <c r="AD56" s="293" t="s">
        <v>117</v>
      </c>
      <c r="AE56" s="293" t="s">
        <v>96</v>
      </c>
      <c r="AF56" s="293" t="s">
        <v>97</v>
      </c>
      <c r="AG56" s="293" t="s">
        <v>118</v>
      </c>
      <c r="AH56" s="293" t="s">
        <v>119</v>
      </c>
      <c r="AI56" s="293" t="s">
        <v>120</v>
      </c>
      <c r="AJ56" s="293" t="s">
        <v>121</v>
      </c>
      <c r="AK56" s="293" t="s">
        <v>122</v>
      </c>
      <c r="AL56" s="293" t="s">
        <v>123</v>
      </c>
      <c r="AM56" s="293" t="s">
        <v>124</v>
      </c>
      <c r="AN56" s="293" t="s">
        <v>110</v>
      </c>
      <c r="AO56" s="293" t="s">
        <v>125</v>
      </c>
      <c r="AP56" s="293" t="s">
        <v>126</v>
      </c>
      <c r="AQ56" s="293" t="s">
        <v>127</v>
      </c>
      <c r="AR56" s="293" t="s">
        <v>128</v>
      </c>
      <c r="AS56" s="293" t="s">
        <v>129</v>
      </c>
      <c r="AT56" s="293" t="s">
        <v>130</v>
      </c>
      <c r="AU56" s="293" t="s">
        <v>131</v>
      </c>
      <c r="AV56" s="293" t="s">
        <v>132</v>
      </c>
      <c r="AW56" s="293" t="s">
        <v>133</v>
      </c>
      <c r="AX56" s="293" t="s">
        <v>134</v>
      </c>
      <c r="AY56" s="293" t="s">
        <v>135</v>
      </c>
      <c r="AZ56" s="293" t="s">
        <v>136</v>
      </c>
      <c r="BA56" s="293" t="s">
        <v>137</v>
      </c>
      <c r="BB56" s="293" t="s">
        <v>138</v>
      </c>
      <c r="BC56" s="293" t="s">
        <v>108</v>
      </c>
      <c r="BD56" s="293" t="s">
        <v>139</v>
      </c>
      <c r="BE56" s="293" t="s">
        <v>140</v>
      </c>
      <c r="BF56" s="293" t="s">
        <v>141</v>
      </c>
      <c r="BG56" s="293" t="s">
        <v>142</v>
      </c>
      <c r="BH56" s="293" t="s">
        <v>143</v>
      </c>
      <c r="BI56" s="293" t="s">
        <v>144</v>
      </c>
      <c r="BJ56" s="293" t="s">
        <v>145</v>
      </c>
      <c r="BK56" s="293" t="s">
        <v>146</v>
      </c>
      <c r="BL56" s="293" t="s">
        <v>147</v>
      </c>
      <c r="BM56" s="293" t="s">
        <v>132</v>
      </c>
      <c r="BN56" s="293" t="s">
        <v>148</v>
      </c>
      <c r="BO56" s="293" t="s">
        <v>149</v>
      </c>
      <c r="BP56" s="293" t="s">
        <v>150</v>
      </c>
      <c r="BQ56" s="293" t="s">
        <v>151</v>
      </c>
      <c r="BR56" s="293" t="s">
        <v>152</v>
      </c>
      <c r="BS56" s="293" t="s">
        <v>153</v>
      </c>
      <c r="BT56" s="293" t="s">
        <v>154</v>
      </c>
      <c r="BU56" s="293" t="s">
        <v>155</v>
      </c>
      <c r="BV56" s="293" t="s">
        <v>155</v>
      </c>
      <c r="BW56" s="293" t="s">
        <v>155</v>
      </c>
      <c r="BX56" s="293" t="s">
        <v>156</v>
      </c>
      <c r="BY56" s="293" t="s">
        <v>157</v>
      </c>
      <c r="BZ56" s="293" t="s">
        <v>158</v>
      </c>
      <c r="CA56" s="293" t="s">
        <v>159</v>
      </c>
      <c r="CB56" s="293" t="s">
        <v>160</v>
      </c>
      <c r="CC56" s="293" t="s">
        <v>132</v>
      </c>
      <c r="CD56" s="293" t="s">
        <v>211</v>
      </c>
      <c r="CE56" s="293" t="s">
        <v>161</v>
      </c>
      <c r="CF56" s="2"/>
    </row>
    <row r="57" spans="1:84" ht="12.65" customHeight="1" x14ac:dyDescent="0.35">
      <c r="A57" s="297" t="s">
        <v>212</v>
      </c>
      <c r="B57" s="291"/>
      <c r="C57" s="292" t="s">
        <v>163</v>
      </c>
      <c r="D57" s="293" t="s">
        <v>163</v>
      </c>
      <c r="E57" s="293" t="s">
        <v>163</v>
      </c>
      <c r="F57" s="293" t="s">
        <v>164</v>
      </c>
      <c r="G57" s="293" t="s">
        <v>165</v>
      </c>
      <c r="H57" s="293" t="s">
        <v>163</v>
      </c>
      <c r="I57" s="293" t="s">
        <v>166</v>
      </c>
      <c r="J57" s="293"/>
      <c r="K57" s="293" t="s">
        <v>157</v>
      </c>
      <c r="L57" s="293" t="s">
        <v>167</v>
      </c>
      <c r="M57" s="293" t="s">
        <v>168</v>
      </c>
      <c r="N57" s="293" t="s">
        <v>169</v>
      </c>
      <c r="O57" s="293" t="s">
        <v>170</v>
      </c>
      <c r="P57" s="293" t="s">
        <v>169</v>
      </c>
      <c r="Q57" s="293" t="s">
        <v>171</v>
      </c>
      <c r="R57" s="293"/>
      <c r="S57" s="293" t="s">
        <v>169</v>
      </c>
      <c r="T57" s="293" t="s">
        <v>172</v>
      </c>
      <c r="U57" s="293"/>
      <c r="V57" s="293" t="s">
        <v>173</v>
      </c>
      <c r="W57" s="293" t="s">
        <v>174</v>
      </c>
      <c r="X57" s="293" t="s">
        <v>175</v>
      </c>
      <c r="Y57" s="293" t="s">
        <v>176</v>
      </c>
      <c r="Z57" s="293" t="s">
        <v>177</v>
      </c>
      <c r="AA57" s="293" t="s">
        <v>178</v>
      </c>
      <c r="AB57" s="293"/>
      <c r="AC57" s="293" t="s">
        <v>172</v>
      </c>
      <c r="AD57" s="293"/>
      <c r="AE57" s="293" t="s">
        <v>172</v>
      </c>
      <c r="AF57" s="293" t="s">
        <v>179</v>
      </c>
      <c r="AG57" s="293" t="s">
        <v>171</v>
      </c>
      <c r="AH57" s="293"/>
      <c r="AI57" s="293" t="s">
        <v>180</v>
      </c>
      <c r="AJ57" s="293"/>
      <c r="AK57" s="293" t="s">
        <v>172</v>
      </c>
      <c r="AL57" s="293" t="s">
        <v>172</v>
      </c>
      <c r="AM57" s="293" t="s">
        <v>172</v>
      </c>
      <c r="AN57" s="293" t="s">
        <v>181</v>
      </c>
      <c r="AO57" s="293" t="s">
        <v>182</v>
      </c>
      <c r="AP57" s="293" t="s">
        <v>121</v>
      </c>
      <c r="AQ57" s="293" t="s">
        <v>183</v>
      </c>
      <c r="AR57" s="293" t="s">
        <v>169</v>
      </c>
      <c r="AS57" s="293"/>
      <c r="AT57" s="293" t="s">
        <v>184</v>
      </c>
      <c r="AU57" s="293" t="s">
        <v>185</v>
      </c>
      <c r="AV57" s="293" t="s">
        <v>186</v>
      </c>
      <c r="AW57" s="293" t="s">
        <v>187</v>
      </c>
      <c r="AX57" s="293" t="s">
        <v>188</v>
      </c>
      <c r="AY57" s="293"/>
      <c r="AZ57" s="293"/>
      <c r="BA57" s="293" t="s">
        <v>189</v>
      </c>
      <c r="BB57" s="293" t="s">
        <v>169</v>
      </c>
      <c r="BC57" s="293" t="s">
        <v>183</v>
      </c>
      <c r="BD57" s="293"/>
      <c r="BE57" s="293"/>
      <c r="BF57" s="293"/>
      <c r="BG57" s="293"/>
      <c r="BH57" s="293" t="s">
        <v>190</v>
      </c>
      <c r="BI57" s="293" t="s">
        <v>169</v>
      </c>
      <c r="BJ57" s="293"/>
      <c r="BK57" s="293" t="s">
        <v>191</v>
      </c>
      <c r="BL57" s="293"/>
      <c r="BM57" s="293" t="s">
        <v>192</v>
      </c>
      <c r="BN57" s="293" t="s">
        <v>193</v>
      </c>
      <c r="BO57" s="293" t="s">
        <v>194</v>
      </c>
      <c r="BP57" s="293" t="s">
        <v>195</v>
      </c>
      <c r="BQ57" s="293" t="s">
        <v>196</v>
      </c>
      <c r="BR57" s="293"/>
      <c r="BS57" s="293" t="s">
        <v>197</v>
      </c>
      <c r="BT57" s="293" t="s">
        <v>169</v>
      </c>
      <c r="BU57" s="293" t="s">
        <v>198</v>
      </c>
      <c r="BV57" s="293" t="s">
        <v>199</v>
      </c>
      <c r="BW57" s="293" t="s">
        <v>200</v>
      </c>
      <c r="BX57" s="293" t="s">
        <v>151</v>
      </c>
      <c r="BY57" s="293" t="s">
        <v>193</v>
      </c>
      <c r="BZ57" s="293" t="s">
        <v>152</v>
      </c>
      <c r="CA57" s="293" t="s">
        <v>201</v>
      </c>
      <c r="CB57" s="293" t="s">
        <v>201</v>
      </c>
      <c r="CC57" s="293" t="s">
        <v>202</v>
      </c>
      <c r="CD57" s="293" t="s">
        <v>213</v>
      </c>
      <c r="CE57" s="293" t="s">
        <v>203</v>
      </c>
      <c r="CF57" s="2"/>
    </row>
    <row r="58" spans="1:84" ht="12.65" customHeight="1" x14ac:dyDescent="0.35">
      <c r="A58" s="297" t="s">
        <v>214</v>
      </c>
      <c r="B58" s="291"/>
      <c r="C58" s="292" t="s">
        <v>215</v>
      </c>
      <c r="D58" s="293" t="s">
        <v>215</v>
      </c>
      <c r="E58" s="293" t="s">
        <v>215</v>
      </c>
      <c r="F58" s="293" t="s">
        <v>215</v>
      </c>
      <c r="G58" s="293" t="s">
        <v>215</v>
      </c>
      <c r="H58" s="293" t="s">
        <v>215</v>
      </c>
      <c r="I58" s="293" t="s">
        <v>215</v>
      </c>
      <c r="J58" s="293" t="s">
        <v>216</v>
      </c>
      <c r="K58" s="293" t="s">
        <v>215</v>
      </c>
      <c r="L58" s="293" t="s">
        <v>215</v>
      </c>
      <c r="M58" s="293" t="s">
        <v>215</v>
      </c>
      <c r="N58" s="293" t="s">
        <v>215</v>
      </c>
      <c r="O58" s="293" t="s">
        <v>217</v>
      </c>
      <c r="P58" s="293" t="s">
        <v>218</v>
      </c>
      <c r="Q58" s="293" t="s">
        <v>219</v>
      </c>
      <c r="R58" s="294" t="s">
        <v>220</v>
      </c>
      <c r="S58" s="300" t="s">
        <v>221</v>
      </c>
      <c r="T58" s="300" t="s">
        <v>221</v>
      </c>
      <c r="U58" s="293" t="s">
        <v>222</v>
      </c>
      <c r="V58" s="293" t="s">
        <v>222</v>
      </c>
      <c r="W58" s="293" t="s">
        <v>223</v>
      </c>
      <c r="X58" s="293" t="s">
        <v>224</v>
      </c>
      <c r="Y58" s="293" t="s">
        <v>225</v>
      </c>
      <c r="Z58" s="293" t="s">
        <v>225</v>
      </c>
      <c r="AA58" s="293" t="s">
        <v>225</v>
      </c>
      <c r="AB58" s="300" t="s">
        <v>221</v>
      </c>
      <c r="AC58" s="293" t="s">
        <v>226</v>
      </c>
      <c r="AD58" s="293" t="s">
        <v>227</v>
      </c>
      <c r="AE58" s="293" t="s">
        <v>226</v>
      </c>
      <c r="AF58" s="293" t="s">
        <v>228</v>
      </c>
      <c r="AG58" s="293" t="s">
        <v>228</v>
      </c>
      <c r="AH58" s="293" t="s">
        <v>229</v>
      </c>
      <c r="AI58" s="293" t="s">
        <v>230</v>
      </c>
      <c r="AJ58" s="293" t="s">
        <v>228</v>
      </c>
      <c r="AK58" s="293" t="s">
        <v>226</v>
      </c>
      <c r="AL58" s="293" t="s">
        <v>226</v>
      </c>
      <c r="AM58" s="293" t="s">
        <v>226</v>
      </c>
      <c r="AN58" s="293" t="s">
        <v>217</v>
      </c>
      <c r="AO58" s="293" t="s">
        <v>227</v>
      </c>
      <c r="AP58" s="293" t="s">
        <v>228</v>
      </c>
      <c r="AQ58" s="293" t="s">
        <v>229</v>
      </c>
      <c r="AR58" s="293" t="s">
        <v>228</v>
      </c>
      <c r="AS58" s="293" t="s">
        <v>226</v>
      </c>
      <c r="AT58" s="293" t="s">
        <v>1212</v>
      </c>
      <c r="AU58" s="293" t="s">
        <v>228</v>
      </c>
      <c r="AV58" s="300" t="s">
        <v>221</v>
      </c>
      <c r="AW58" s="300" t="s">
        <v>221</v>
      </c>
      <c r="AX58" s="300" t="s">
        <v>221</v>
      </c>
      <c r="AY58" s="293" t="s">
        <v>231</v>
      </c>
      <c r="AZ58" s="293" t="s">
        <v>231</v>
      </c>
      <c r="BA58" s="300" t="s">
        <v>221</v>
      </c>
      <c r="BB58" s="300" t="s">
        <v>221</v>
      </c>
      <c r="BC58" s="300" t="s">
        <v>221</v>
      </c>
      <c r="BD58" s="300" t="s">
        <v>221</v>
      </c>
      <c r="BE58" s="293" t="s">
        <v>232</v>
      </c>
      <c r="BF58" s="300" t="s">
        <v>221</v>
      </c>
      <c r="BG58" s="300" t="s">
        <v>221</v>
      </c>
      <c r="BH58" s="300" t="s">
        <v>221</v>
      </c>
      <c r="BI58" s="300" t="s">
        <v>221</v>
      </c>
      <c r="BJ58" s="300" t="s">
        <v>221</v>
      </c>
      <c r="BK58" s="300" t="s">
        <v>221</v>
      </c>
      <c r="BL58" s="300" t="s">
        <v>221</v>
      </c>
      <c r="BM58" s="300" t="s">
        <v>221</v>
      </c>
      <c r="BN58" s="300" t="s">
        <v>221</v>
      </c>
      <c r="BO58" s="300" t="s">
        <v>221</v>
      </c>
      <c r="BP58" s="300" t="s">
        <v>221</v>
      </c>
      <c r="BQ58" s="300" t="s">
        <v>221</v>
      </c>
      <c r="BR58" s="300" t="s">
        <v>221</v>
      </c>
      <c r="BS58" s="300" t="s">
        <v>221</v>
      </c>
      <c r="BT58" s="300" t="s">
        <v>221</v>
      </c>
      <c r="BU58" s="300" t="s">
        <v>221</v>
      </c>
      <c r="BV58" s="300" t="s">
        <v>221</v>
      </c>
      <c r="BW58" s="300" t="s">
        <v>221</v>
      </c>
      <c r="BX58" s="300" t="s">
        <v>221</v>
      </c>
      <c r="BY58" s="300" t="s">
        <v>221</v>
      </c>
      <c r="BZ58" s="300" t="s">
        <v>221</v>
      </c>
      <c r="CA58" s="300" t="s">
        <v>221</v>
      </c>
      <c r="CB58" s="300" t="s">
        <v>221</v>
      </c>
      <c r="CC58" s="300" t="s">
        <v>221</v>
      </c>
      <c r="CD58" s="300" t="s">
        <v>221</v>
      </c>
      <c r="CE58" s="300" t="s">
        <v>221</v>
      </c>
      <c r="CF58" s="2"/>
    </row>
    <row r="59" spans="1:84" ht="12.65" customHeight="1" x14ac:dyDescent="0.35">
      <c r="A59" s="297" t="s">
        <v>233</v>
      </c>
      <c r="B59" s="291"/>
      <c r="C59" s="284">
        <v>3290</v>
      </c>
      <c r="D59" s="284"/>
      <c r="E59" s="284">
        <v>23978</v>
      </c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185">
        <v>324182</v>
      </c>
      <c r="Q59" s="185">
        <v>10287</v>
      </c>
      <c r="R59" s="185"/>
      <c r="S59" s="245"/>
      <c r="T59" s="245"/>
      <c r="U59" s="222">
        <v>357015</v>
      </c>
      <c r="V59" s="185"/>
      <c r="W59" s="185"/>
      <c r="X59" s="185">
        <v>16136</v>
      </c>
      <c r="Y59" s="185">
        <v>94935</v>
      </c>
      <c r="Z59" s="185"/>
      <c r="AA59" s="185">
        <v>550</v>
      </c>
      <c r="AB59" s="245"/>
      <c r="AC59" s="185">
        <v>42524</v>
      </c>
      <c r="AD59" s="185"/>
      <c r="AE59" s="185">
        <v>44189</v>
      </c>
      <c r="AF59" s="185"/>
      <c r="AG59" s="185">
        <v>32509</v>
      </c>
      <c r="AH59" s="185"/>
      <c r="AI59" s="185"/>
      <c r="AJ59" s="185">
        <v>191341</v>
      </c>
      <c r="AK59" s="185">
        <v>10047</v>
      </c>
      <c r="AL59" s="185">
        <v>1828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116234</v>
      </c>
      <c r="AZ59" s="185">
        <v>134902</v>
      </c>
      <c r="BA59" s="245"/>
      <c r="BB59" s="245"/>
      <c r="BC59" s="245"/>
      <c r="BD59" s="245"/>
      <c r="BE59" s="185">
        <v>170535.03999999998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300"/>
      <c r="CE59" s="291"/>
      <c r="CF59" s="2"/>
    </row>
    <row r="60" spans="1:84" ht="12.65" customHeight="1" x14ac:dyDescent="0.35">
      <c r="A60" s="301" t="s">
        <v>234</v>
      </c>
      <c r="B60" s="291"/>
      <c r="C60" s="186">
        <v>28.542576628352492</v>
      </c>
      <c r="D60" s="186">
        <v>0</v>
      </c>
      <c r="E60" s="186">
        <v>206.07028256704979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31.712863984674332</v>
      </c>
      <c r="Q60" s="186">
        <v>14.006340996168584</v>
      </c>
      <c r="R60" s="186">
        <v>0</v>
      </c>
      <c r="S60" s="186">
        <v>10.173079501915709</v>
      </c>
      <c r="T60" s="186">
        <v>2.4049329501915708</v>
      </c>
      <c r="U60" s="186">
        <v>24.034262452107281</v>
      </c>
      <c r="V60" s="186">
        <v>1.6412021072796934</v>
      </c>
      <c r="W60" s="186">
        <v>2.4487691570881225</v>
      </c>
      <c r="X60" s="186">
        <v>6.3979837164750961</v>
      </c>
      <c r="Y60" s="186">
        <v>22.836843869731798</v>
      </c>
      <c r="Z60" s="186">
        <v>0</v>
      </c>
      <c r="AA60" s="186">
        <v>1.8711159003831417</v>
      </c>
      <c r="AB60" s="186">
        <v>21.852274904214561</v>
      </c>
      <c r="AC60" s="186">
        <v>12.067772988505746</v>
      </c>
      <c r="AD60" s="186">
        <v>0</v>
      </c>
      <c r="AE60" s="186">
        <v>14.347902298850574</v>
      </c>
      <c r="AF60" s="186">
        <v>0</v>
      </c>
      <c r="AG60" s="186">
        <v>51.292576628352485</v>
      </c>
      <c r="AH60" s="186">
        <v>0</v>
      </c>
      <c r="AI60" s="186">
        <v>0</v>
      </c>
      <c r="AJ60" s="186">
        <v>255.14173113763633</v>
      </c>
      <c r="AK60" s="186">
        <v>3.4406848659003835</v>
      </c>
      <c r="AL60" s="186">
        <v>0.94729885057471264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7.004027777777778</v>
      </c>
      <c r="AW60" s="186">
        <v>0</v>
      </c>
      <c r="AX60" s="186">
        <v>0</v>
      </c>
      <c r="AY60" s="186">
        <v>33.171202107279697</v>
      </c>
      <c r="AZ60" s="186">
        <v>0</v>
      </c>
      <c r="BA60" s="186">
        <v>0.9893103448275864</v>
      </c>
      <c r="BB60" s="186">
        <v>0</v>
      </c>
      <c r="BC60" s="186">
        <v>0.2686733716475096</v>
      </c>
      <c r="BD60" s="186">
        <v>0</v>
      </c>
      <c r="BE60" s="186">
        <v>5.365488505747126</v>
      </c>
      <c r="BF60" s="186">
        <v>24.596757662835248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0</v>
      </c>
      <c r="BM60" s="186">
        <v>0</v>
      </c>
      <c r="BN60" s="186">
        <v>4.4707327586206898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0</v>
      </c>
      <c r="BU60" s="186">
        <v>0</v>
      </c>
      <c r="BV60" s="186">
        <v>0</v>
      </c>
      <c r="BW60" s="186">
        <v>0</v>
      </c>
      <c r="BX60" s="186">
        <v>0</v>
      </c>
      <c r="BY60" s="186">
        <v>16.130172413793105</v>
      </c>
      <c r="BZ60" s="186">
        <v>5.6154214559386975E-2</v>
      </c>
      <c r="CA60" s="186">
        <v>2.6505316091954021</v>
      </c>
      <c r="CB60" s="186">
        <v>0</v>
      </c>
      <c r="CC60" s="186">
        <v>0.59970306513409954</v>
      </c>
      <c r="CD60" s="300" t="s">
        <v>221</v>
      </c>
      <c r="CE60" s="302">
        <v>806.53324933686997</v>
      </c>
      <c r="CF60" s="2"/>
    </row>
    <row r="61" spans="1:84" ht="12.65" customHeight="1" x14ac:dyDescent="0.35">
      <c r="A61" s="297" t="s">
        <v>235</v>
      </c>
      <c r="B61" s="291"/>
      <c r="C61" s="284">
        <v>2996343.41</v>
      </c>
      <c r="D61" s="284">
        <v>0</v>
      </c>
      <c r="E61" s="284">
        <v>17316442.399999999</v>
      </c>
      <c r="F61" s="284">
        <v>0</v>
      </c>
      <c r="G61" s="284">
        <v>0</v>
      </c>
      <c r="H61" s="284">
        <v>0</v>
      </c>
      <c r="I61" s="284">
        <v>0</v>
      </c>
      <c r="J61" s="284">
        <v>0</v>
      </c>
      <c r="K61" s="284">
        <v>0</v>
      </c>
      <c r="L61" s="284">
        <v>0</v>
      </c>
      <c r="M61" s="284">
        <v>0</v>
      </c>
      <c r="N61" s="284">
        <v>0</v>
      </c>
      <c r="O61" s="284">
        <v>0</v>
      </c>
      <c r="P61" s="284">
        <v>2817995.64</v>
      </c>
      <c r="Q61" s="284">
        <v>1603762</v>
      </c>
      <c r="R61" s="284">
        <v>0</v>
      </c>
      <c r="S61" s="284">
        <v>478549.11</v>
      </c>
      <c r="T61" s="284">
        <v>277974.98000000004</v>
      </c>
      <c r="U61" s="284">
        <v>1599810.03</v>
      </c>
      <c r="V61" s="284">
        <v>337976.23</v>
      </c>
      <c r="W61" s="284">
        <v>327788.13</v>
      </c>
      <c r="X61" s="284">
        <v>663224.83000000007</v>
      </c>
      <c r="Y61" s="284">
        <v>2415375.6599999992</v>
      </c>
      <c r="Z61" s="284">
        <v>0</v>
      </c>
      <c r="AA61" s="284">
        <v>232770.05999999997</v>
      </c>
      <c r="AB61" s="284">
        <v>2458908.7500000005</v>
      </c>
      <c r="AC61" s="284">
        <v>1131239.55</v>
      </c>
      <c r="AD61" s="284">
        <v>0</v>
      </c>
      <c r="AE61" s="284">
        <v>1360862.27</v>
      </c>
      <c r="AF61" s="284">
        <v>0</v>
      </c>
      <c r="AG61" s="284">
        <v>4953076.7300000004</v>
      </c>
      <c r="AH61" s="284">
        <v>0</v>
      </c>
      <c r="AI61" s="284">
        <v>0</v>
      </c>
      <c r="AJ61" s="284">
        <v>28806955.539999999</v>
      </c>
      <c r="AK61" s="284">
        <v>365137.98</v>
      </c>
      <c r="AL61" s="284">
        <v>79206.559999999998</v>
      </c>
      <c r="AM61" s="284">
        <v>0</v>
      </c>
      <c r="AN61" s="284">
        <v>0</v>
      </c>
      <c r="AO61" s="284">
        <v>0</v>
      </c>
      <c r="AP61" s="284">
        <v>0</v>
      </c>
      <c r="AQ61" s="284">
        <v>0</v>
      </c>
      <c r="AR61" s="284">
        <v>0</v>
      </c>
      <c r="AS61" s="284">
        <v>0</v>
      </c>
      <c r="AT61" s="284">
        <v>0</v>
      </c>
      <c r="AU61" s="284">
        <v>0</v>
      </c>
      <c r="AV61" s="284">
        <v>677393.01</v>
      </c>
      <c r="AW61" s="284">
        <v>0</v>
      </c>
      <c r="AX61" s="284">
        <v>0</v>
      </c>
      <c r="AY61" s="284">
        <v>1525984.81</v>
      </c>
      <c r="AZ61" s="284">
        <v>0</v>
      </c>
      <c r="BA61" s="284">
        <v>47881.57</v>
      </c>
      <c r="BB61" s="284">
        <v>0</v>
      </c>
      <c r="BC61" s="284">
        <v>18731.34</v>
      </c>
      <c r="BD61" s="284">
        <v>0</v>
      </c>
      <c r="BE61" s="284">
        <v>378936.95</v>
      </c>
      <c r="BF61" s="284">
        <v>1011323.8800000001</v>
      </c>
      <c r="BG61" s="284">
        <v>0</v>
      </c>
      <c r="BH61" s="284">
        <v>0</v>
      </c>
      <c r="BI61" s="284">
        <v>0</v>
      </c>
      <c r="BJ61" s="284">
        <v>0</v>
      </c>
      <c r="BK61" s="284">
        <v>0</v>
      </c>
      <c r="BL61" s="284">
        <v>0</v>
      </c>
      <c r="BM61" s="284">
        <v>0</v>
      </c>
      <c r="BN61" s="284">
        <v>553531.09999999986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v>0</v>
      </c>
      <c r="BV61" s="284">
        <v>0</v>
      </c>
      <c r="BW61" s="284">
        <v>0</v>
      </c>
      <c r="BX61" s="284">
        <v>0</v>
      </c>
      <c r="BY61" s="284">
        <v>1495196.71</v>
      </c>
      <c r="BZ61" s="284">
        <v>3450.53</v>
      </c>
      <c r="CA61" s="284">
        <v>261622.13999999998</v>
      </c>
      <c r="CB61" s="284">
        <v>0</v>
      </c>
      <c r="CC61" s="284">
        <v>640285.18000000005</v>
      </c>
      <c r="CD61" s="300" t="s">
        <v>221</v>
      </c>
      <c r="CE61" s="291">
        <v>76837737.079999998</v>
      </c>
      <c r="CF61" s="2"/>
    </row>
    <row r="62" spans="1:84" ht="12.65" customHeight="1" x14ac:dyDescent="0.35">
      <c r="A62" s="297" t="s">
        <v>3</v>
      </c>
      <c r="B62" s="291"/>
      <c r="C62" s="291">
        <v>683353</v>
      </c>
      <c r="D62" s="291">
        <v>0</v>
      </c>
      <c r="E62" s="291">
        <v>4581834</v>
      </c>
      <c r="F62" s="291">
        <v>0</v>
      </c>
      <c r="G62" s="291">
        <v>0</v>
      </c>
      <c r="H62" s="291">
        <v>0</v>
      </c>
      <c r="I62" s="291">
        <v>0</v>
      </c>
      <c r="J62" s="291">
        <v>0</v>
      </c>
      <c r="K62" s="291">
        <v>0</v>
      </c>
      <c r="L62" s="291">
        <v>0</v>
      </c>
      <c r="M62" s="291">
        <v>0</v>
      </c>
      <c r="N62" s="291">
        <v>0</v>
      </c>
      <c r="O62" s="291">
        <v>0</v>
      </c>
      <c r="P62" s="291">
        <v>723930</v>
      </c>
      <c r="Q62" s="291">
        <v>368954</v>
      </c>
      <c r="R62" s="291">
        <v>0</v>
      </c>
      <c r="S62" s="291">
        <v>183407</v>
      </c>
      <c r="T62" s="291">
        <v>63219</v>
      </c>
      <c r="U62" s="291">
        <v>496364</v>
      </c>
      <c r="V62" s="291">
        <v>42759</v>
      </c>
      <c r="W62" s="291">
        <v>70656</v>
      </c>
      <c r="X62" s="291">
        <v>160277</v>
      </c>
      <c r="Y62" s="291">
        <v>553124</v>
      </c>
      <c r="Z62" s="291">
        <v>0</v>
      </c>
      <c r="AA62" s="291">
        <v>51725</v>
      </c>
      <c r="AB62" s="291">
        <v>560373</v>
      </c>
      <c r="AC62" s="291">
        <v>286951</v>
      </c>
      <c r="AD62" s="291">
        <v>0</v>
      </c>
      <c r="AE62" s="291">
        <v>344388</v>
      </c>
      <c r="AF62" s="291">
        <v>0</v>
      </c>
      <c r="AG62" s="291">
        <v>1169844</v>
      </c>
      <c r="AH62" s="291">
        <v>0</v>
      </c>
      <c r="AI62" s="291">
        <v>0</v>
      </c>
      <c r="AJ62" s="291">
        <v>5444258</v>
      </c>
      <c r="AK62" s="291">
        <v>86744</v>
      </c>
      <c r="AL62" s="291">
        <v>21527</v>
      </c>
      <c r="AM62" s="291">
        <v>0</v>
      </c>
      <c r="AN62" s="291">
        <v>0</v>
      </c>
      <c r="AO62" s="291">
        <v>0</v>
      </c>
      <c r="AP62" s="291">
        <v>0</v>
      </c>
      <c r="AQ62" s="291">
        <v>0</v>
      </c>
      <c r="AR62" s="291">
        <v>0</v>
      </c>
      <c r="AS62" s="291">
        <v>0</v>
      </c>
      <c r="AT62" s="291">
        <v>0</v>
      </c>
      <c r="AU62" s="291">
        <v>0</v>
      </c>
      <c r="AV62" s="291">
        <v>168552</v>
      </c>
      <c r="AW62" s="291">
        <v>0</v>
      </c>
      <c r="AX62" s="291">
        <v>0</v>
      </c>
      <c r="AY62" s="291">
        <v>591865</v>
      </c>
      <c r="AZ62" s="291">
        <v>0</v>
      </c>
      <c r="BA62" s="291">
        <v>17966</v>
      </c>
      <c r="BB62" s="291">
        <v>0</v>
      </c>
      <c r="BC62" s="291">
        <v>5651</v>
      </c>
      <c r="BD62" s="291">
        <v>0</v>
      </c>
      <c r="BE62" s="291">
        <v>113381</v>
      </c>
      <c r="BF62" s="291">
        <v>426802</v>
      </c>
      <c r="BG62" s="291">
        <v>0</v>
      </c>
      <c r="BH62" s="291">
        <v>0</v>
      </c>
      <c r="BI62" s="291">
        <v>0</v>
      </c>
      <c r="BJ62" s="291">
        <v>0</v>
      </c>
      <c r="BK62" s="291">
        <v>0</v>
      </c>
      <c r="BL62" s="291">
        <v>0</v>
      </c>
      <c r="BM62" s="291">
        <v>0</v>
      </c>
      <c r="BN62" s="291">
        <v>130011</v>
      </c>
      <c r="BO62" s="291">
        <v>0</v>
      </c>
      <c r="BP62" s="291">
        <v>0</v>
      </c>
      <c r="BQ62" s="291">
        <v>0</v>
      </c>
      <c r="BR62" s="291">
        <v>0</v>
      </c>
      <c r="BS62" s="291">
        <v>0</v>
      </c>
      <c r="BT62" s="291">
        <v>0</v>
      </c>
      <c r="BU62" s="291">
        <v>0</v>
      </c>
      <c r="BV62" s="291">
        <v>0</v>
      </c>
      <c r="BW62" s="291">
        <v>0</v>
      </c>
      <c r="BX62" s="291">
        <v>0</v>
      </c>
      <c r="BY62" s="291">
        <v>382329</v>
      </c>
      <c r="BZ62" s="291">
        <v>1114</v>
      </c>
      <c r="CA62" s="291">
        <v>64156</v>
      </c>
      <c r="CB62" s="291">
        <v>0</v>
      </c>
      <c r="CC62" s="291">
        <v>12338</v>
      </c>
      <c r="CD62" s="300" t="s">
        <v>221</v>
      </c>
      <c r="CE62" s="291">
        <v>17807852</v>
      </c>
      <c r="CF62" s="2"/>
    </row>
    <row r="63" spans="1:84" ht="12.65" customHeight="1" x14ac:dyDescent="0.35">
      <c r="A63" s="297" t="s">
        <v>236</v>
      </c>
      <c r="B63" s="291"/>
      <c r="C63" s="284">
        <v>1059517.1200000001</v>
      </c>
      <c r="D63" s="284">
        <v>0</v>
      </c>
      <c r="E63" s="284">
        <v>46500</v>
      </c>
      <c r="F63" s="284">
        <v>0</v>
      </c>
      <c r="G63" s="284">
        <v>0</v>
      </c>
      <c r="H63" s="284">
        <v>0</v>
      </c>
      <c r="I63" s="284">
        <v>0</v>
      </c>
      <c r="J63" s="284">
        <v>0</v>
      </c>
      <c r="K63" s="284">
        <v>0</v>
      </c>
      <c r="L63" s="284">
        <v>0</v>
      </c>
      <c r="M63" s="284">
        <v>0</v>
      </c>
      <c r="N63" s="284">
        <v>0</v>
      </c>
      <c r="O63" s="284">
        <v>0</v>
      </c>
      <c r="P63" s="284">
        <v>834481.99</v>
      </c>
      <c r="Q63" s="284">
        <v>0</v>
      </c>
      <c r="R63" s="284">
        <v>0</v>
      </c>
      <c r="S63" s="284">
        <v>0</v>
      </c>
      <c r="T63" s="284">
        <v>0</v>
      </c>
      <c r="U63" s="284">
        <v>33595.519999999997</v>
      </c>
      <c r="V63" s="284">
        <v>0</v>
      </c>
      <c r="W63" s="284">
        <v>0</v>
      </c>
      <c r="X63" s="284">
        <v>0</v>
      </c>
      <c r="Y63" s="284">
        <v>14556</v>
      </c>
      <c r="Z63" s="284">
        <v>0</v>
      </c>
      <c r="AA63" s="284">
        <v>0</v>
      </c>
      <c r="AB63" s="284">
        <v>0</v>
      </c>
      <c r="AC63" s="284">
        <v>1353.76</v>
      </c>
      <c r="AD63" s="284">
        <v>0</v>
      </c>
      <c r="AE63" s="284">
        <v>0</v>
      </c>
      <c r="AF63" s="284">
        <v>0</v>
      </c>
      <c r="AG63" s="284">
        <v>1553022.05</v>
      </c>
      <c r="AH63" s="284">
        <v>0</v>
      </c>
      <c r="AI63" s="284">
        <v>0</v>
      </c>
      <c r="AJ63" s="284">
        <v>488481.27</v>
      </c>
      <c r="AK63" s="284">
        <v>0</v>
      </c>
      <c r="AL63" s="284">
        <v>0</v>
      </c>
      <c r="AM63" s="284">
        <v>0</v>
      </c>
      <c r="AN63" s="284">
        <v>0</v>
      </c>
      <c r="AO63" s="284">
        <v>0</v>
      </c>
      <c r="AP63" s="284">
        <v>0</v>
      </c>
      <c r="AQ63" s="284">
        <v>0</v>
      </c>
      <c r="AR63" s="284">
        <v>0</v>
      </c>
      <c r="AS63" s="284">
        <v>0</v>
      </c>
      <c r="AT63" s="284">
        <v>0</v>
      </c>
      <c r="AU63" s="284">
        <v>0</v>
      </c>
      <c r="AV63" s="284">
        <v>0</v>
      </c>
      <c r="AW63" s="284">
        <v>0</v>
      </c>
      <c r="AX63" s="284">
        <v>0</v>
      </c>
      <c r="AY63" s="284">
        <v>0</v>
      </c>
      <c r="AZ63" s="284">
        <v>0</v>
      </c>
      <c r="BA63" s="284">
        <v>0</v>
      </c>
      <c r="BB63" s="284">
        <v>0</v>
      </c>
      <c r="BC63" s="284">
        <v>0</v>
      </c>
      <c r="BD63" s="284">
        <v>0</v>
      </c>
      <c r="BE63" s="284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v>0</v>
      </c>
      <c r="BN63" s="284">
        <v>3663864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0</v>
      </c>
      <c r="CD63" s="300" t="s">
        <v>221</v>
      </c>
      <c r="CE63" s="291">
        <v>7695371.7100000009</v>
      </c>
      <c r="CF63" s="2"/>
    </row>
    <row r="64" spans="1:84" ht="12.65" customHeight="1" x14ac:dyDescent="0.35">
      <c r="A64" s="297" t="s">
        <v>237</v>
      </c>
      <c r="B64" s="291"/>
      <c r="C64" s="284">
        <v>549862.97</v>
      </c>
      <c r="D64" s="284">
        <v>0</v>
      </c>
      <c r="E64" s="284">
        <v>1386856.15</v>
      </c>
      <c r="F64" s="284">
        <v>0</v>
      </c>
      <c r="G64" s="284">
        <v>0</v>
      </c>
      <c r="H64" s="284">
        <v>0</v>
      </c>
      <c r="I64" s="284">
        <v>0</v>
      </c>
      <c r="J64" s="284">
        <v>0</v>
      </c>
      <c r="K64" s="284">
        <v>0</v>
      </c>
      <c r="L64" s="284">
        <v>0</v>
      </c>
      <c r="M64" s="284">
        <v>0</v>
      </c>
      <c r="N64" s="284">
        <v>0</v>
      </c>
      <c r="O64" s="284">
        <v>0</v>
      </c>
      <c r="P64" s="284">
        <v>9361983.8399999999</v>
      </c>
      <c r="Q64" s="284">
        <v>150712.51999999999</v>
      </c>
      <c r="R64" s="284">
        <v>0</v>
      </c>
      <c r="S64" s="284">
        <v>-201141.77</v>
      </c>
      <c r="T64" s="284">
        <v>220761.45999999996</v>
      </c>
      <c r="U64" s="284">
        <v>1430214.21</v>
      </c>
      <c r="V64" s="284">
        <v>66420.330000000016</v>
      </c>
      <c r="W64" s="284">
        <v>64892.03</v>
      </c>
      <c r="X64" s="284">
        <v>147306.19</v>
      </c>
      <c r="Y64" s="284">
        <v>489224.66999999981</v>
      </c>
      <c r="Z64" s="284">
        <v>0</v>
      </c>
      <c r="AA64" s="284">
        <v>171726.05</v>
      </c>
      <c r="AB64" s="284">
        <v>6439698.7699999996</v>
      </c>
      <c r="AC64" s="284">
        <v>207963.21999999997</v>
      </c>
      <c r="AD64" s="284">
        <v>7468.7</v>
      </c>
      <c r="AE64" s="284">
        <v>16350.99</v>
      </c>
      <c r="AF64" s="284">
        <v>0</v>
      </c>
      <c r="AG64" s="284">
        <v>1220011.83</v>
      </c>
      <c r="AH64" s="284">
        <v>0</v>
      </c>
      <c r="AI64" s="284">
        <v>0</v>
      </c>
      <c r="AJ64" s="284">
        <v>1776603.9099999997</v>
      </c>
      <c r="AK64" s="284">
        <v>3534.8599999999997</v>
      </c>
      <c r="AL64" s="284">
        <v>3024.05</v>
      </c>
      <c r="AM64" s="284">
        <v>0</v>
      </c>
      <c r="AN64" s="284">
        <v>0</v>
      </c>
      <c r="AO64" s="284">
        <v>0</v>
      </c>
      <c r="AP64" s="284">
        <v>0</v>
      </c>
      <c r="AQ64" s="284">
        <v>0</v>
      </c>
      <c r="AR64" s="284">
        <v>0</v>
      </c>
      <c r="AS64" s="284">
        <v>0</v>
      </c>
      <c r="AT64" s="284">
        <v>0</v>
      </c>
      <c r="AU64" s="284">
        <v>0</v>
      </c>
      <c r="AV64" s="284">
        <v>200306.61</v>
      </c>
      <c r="AW64" s="284">
        <v>0</v>
      </c>
      <c r="AX64" s="284">
        <v>0</v>
      </c>
      <c r="AY64" s="284">
        <v>725405.69999999984</v>
      </c>
      <c r="AZ64" s="284">
        <v>0</v>
      </c>
      <c r="BA64" s="284">
        <v>0</v>
      </c>
      <c r="BB64" s="284">
        <v>0</v>
      </c>
      <c r="BC64" s="284">
        <v>0</v>
      </c>
      <c r="BD64" s="284">
        <v>43.96</v>
      </c>
      <c r="BE64" s="284">
        <v>-5459.1100000000015</v>
      </c>
      <c r="BF64" s="284">
        <v>148355.81</v>
      </c>
      <c r="BG64" s="284">
        <v>0</v>
      </c>
      <c r="BH64" s="284">
        <v>0</v>
      </c>
      <c r="BI64" s="284">
        <v>33487.960000000006</v>
      </c>
      <c r="BJ64" s="284">
        <v>0</v>
      </c>
      <c r="BK64" s="284">
        <v>0</v>
      </c>
      <c r="BL64" s="284">
        <v>36782.03</v>
      </c>
      <c r="BM64" s="284">
        <v>0</v>
      </c>
      <c r="BN64" s="284">
        <v>232.84000000001106</v>
      </c>
      <c r="BO64" s="284"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0</v>
      </c>
      <c r="BU64" s="284">
        <v>0</v>
      </c>
      <c r="BV64" s="284">
        <v>0</v>
      </c>
      <c r="BW64" s="284">
        <v>0</v>
      </c>
      <c r="BX64" s="284">
        <v>0</v>
      </c>
      <c r="BY64" s="284">
        <v>4506.96</v>
      </c>
      <c r="BZ64" s="284">
        <v>0</v>
      </c>
      <c r="CA64" s="284">
        <v>0</v>
      </c>
      <c r="CB64" s="284">
        <v>0</v>
      </c>
      <c r="CC64" s="284">
        <v>-97525.48</v>
      </c>
      <c r="CD64" s="300" t="s">
        <v>221</v>
      </c>
      <c r="CE64" s="291">
        <v>24559612.259999998</v>
      </c>
      <c r="CF64" s="2"/>
    </row>
    <row r="65" spans="1:84" ht="12.65" customHeight="1" x14ac:dyDescent="0.35">
      <c r="A65" s="297" t="s">
        <v>238</v>
      </c>
      <c r="B65" s="291"/>
      <c r="C65" s="284">
        <v>890.64</v>
      </c>
      <c r="D65" s="284">
        <v>0</v>
      </c>
      <c r="E65" s="284">
        <v>3733.8999999999996</v>
      </c>
      <c r="F65" s="284">
        <v>0</v>
      </c>
      <c r="G65" s="284">
        <v>0</v>
      </c>
      <c r="H65" s="284">
        <v>0</v>
      </c>
      <c r="I65" s="284">
        <v>0</v>
      </c>
      <c r="J65" s="284">
        <v>0</v>
      </c>
      <c r="K65" s="284">
        <v>0</v>
      </c>
      <c r="L65" s="284">
        <v>0</v>
      </c>
      <c r="M65" s="284">
        <v>0</v>
      </c>
      <c r="N65" s="284">
        <v>0</v>
      </c>
      <c r="O65" s="284">
        <v>0</v>
      </c>
      <c r="P65" s="284">
        <v>1534.2600000000002</v>
      </c>
      <c r="Q65" s="284">
        <v>678.70999999999992</v>
      </c>
      <c r="R65" s="284">
        <v>0</v>
      </c>
      <c r="S65" s="284">
        <v>0</v>
      </c>
      <c r="T65" s="284">
        <v>0</v>
      </c>
      <c r="U65" s="284">
        <v>97.77</v>
      </c>
      <c r="V65" s="284">
        <v>42.98</v>
      </c>
      <c r="W65" s="284">
        <v>17389.559999999998</v>
      </c>
      <c r="X65" s="284">
        <v>9638.6899999999987</v>
      </c>
      <c r="Y65" s="284">
        <v>19784.409999999996</v>
      </c>
      <c r="Z65" s="284">
        <v>0</v>
      </c>
      <c r="AA65" s="284">
        <v>151.94999999999999</v>
      </c>
      <c r="AB65" s="284">
        <v>709.3900000000001</v>
      </c>
      <c r="AC65" s="284">
        <v>1199.0999999999999</v>
      </c>
      <c r="AD65" s="284">
        <v>0</v>
      </c>
      <c r="AE65" s="284">
        <v>6409.83</v>
      </c>
      <c r="AF65" s="284">
        <v>0</v>
      </c>
      <c r="AG65" s="284">
        <v>1161.42</v>
      </c>
      <c r="AH65" s="284">
        <v>0</v>
      </c>
      <c r="AI65" s="284">
        <v>0</v>
      </c>
      <c r="AJ65" s="284">
        <v>114929.37</v>
      </c>
      <c r="AK65" s="284">
        <v>96.11</v>
      </c>
      <c r="AL65" s="284">
        <v>0</v>
      </c>
      <c r="AM65" s="284">
        <v>0</v>
      </c>
      <c r="AN65" s="284">
        <v>0</v>
      </c>
      <c r="AO65" s="284">
        <v>0</v>
      </c>
      <c r="AP65" s="284">
        <v>0</v>
      </c>
      <c r="AQ65" s="284">
        <v>0</v>
      </c>
      <c r="AR65" s="284">
        <v>0</v>
      </c>
      <c r="AS65" s="284">
        <v>0</v>
      </c>
      <c r="AT65" s="284">
        <v>0</v>
      </c>
      <c r="AU65" s="284">
        <v>0</v>
      </c>
      <c r="AV65" s="284">
        <v>0</v>
      </c>
      <c r="AW65" s="284">
        <v>0</v>
      </c>
      <c r="AX65" s="284">
        <v>0</v>
      </c>
      <c r="AY65" s="284">
        <v>405.40999999999997</v>
      </c>
      <c r="AZ65" s="284">
        <v>0</v>
      </c>
      <c r="BA65" s="284">
        <v>0</v>
      </c>
      <c r="BB65" s="284">
        <v>0</v>
      </c>
      <c r="BC65" s="284">
        <v>0</v>
      </c>
      <c r="BD65" s="284">
        <v>0</v>
      </c>
      <c r="BE65" s="284">
        <v>798417.04</v>
      </c>
      <c r="BF65" s="284">
        <v>315.64999999999998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158.24</v>
      </c>
      <c r="BM65" s="284">
        <v>0</v>
      </c>
      <c r="BN65" s="284">
        <v>34.29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1465.3000000000002</v>
      </c>
      <c r="BZ65" s="284">
        <v>0</v>
      </c>
      <c r="CA65" s="284">
        <v>0</v>
      </c>
      <c r="CB65" s="284">
        <v>0</v>
      </c>
      <c r="CC65" s="284">
        <v>0</v>
      </c>
      <c r="CD65" s="300" t="s">
        <v>221</v>
      </c>
      <c r="CE65" s="291">
        <v>979244.02000000014</v>
      </c>
      <c r="CF65" s="2"/>
    </row>
    <row r="66" spans="1:84" ht="12.65" customHeight="1" x14ac:dyDescent="0.35">
      <c r="A66" s="297" t="s">
        <v>239</v>
      </c>
      <c r="B66" s="291"/>
      <c r="C66" s="284">
        <v>69010.3</v>
      </c>
      <c r="D66" s="284">
        <v>0</v>
      </c>
      <c r="E66" s="284">
        <v>156948.44999999998</v>
      </c>
      <c r="F66" s="284">
        <v>0</v>
      </c>
      <c r="G66" s="284">
        <v>0</v>
      </c>
      <c r="H66" s="284">
        <v>0</v>
      </c>
      <c r="I66" s="284">
        <v>0</v>
      </c>
      <c r="J66" s="284">
        <v>0</v>
      </c>
      <c r="K66" s="284">
        <v>0</v>
      </c>
      <c r="L66" s="284">
        <v>0</v>
      </c>
      <c r="M66" s="284">
        <v>0</v>
      </c>
      <c r="N66" s="284">
        <v>0</v>
      </c>
      <c r="O66" s="284">
        <v>0</v>
      </c>
      <c r="P66" s="284">
        <v>826446.93000000017</v>
      </c>
      <c r="Q66" s="284">
        <v>35742.259999999995</v>
      </c>
      <c r="R66" s="284">
        <v>0</v>
      </c>
      <c r="S66" s="284">
        <v>40622.333086700011</v>
      </c>
      <c r="T66" s="284">
        <v>0</v>
      </c>
      <c r="U66" s="284">
        <v>846553.85000000009</v>
      </c>
      <c r="V66" s="284">
        <v>72600.509999999995</v>
      </c>
      <c r="W66" s="284">
        <v>96760.85000000002</v>
      </c>
      <c r="X66" s="284">
        <v>98945.87000000001</v>
      </c>
      <c r="Y66" s="284">
        <v>690784.82000000007</v>
      </c>
      <c r="Z66" s="284">
        <v>0</v>
      </c>
      <c r="AA66" s="284">
        <v>48755.199999999997</v>
      </c>
      <c r="AB66" s="284">
        <v>358069.23999999987</v>
      </c>
      <c r="AC66" s="284">
        <v>48686.25</v>
      </c>
      <c r="AD66" s="284">
        <v>457792.52999999997</v>
      </c>
      <c r="AE66" s="284">
        <v>247678.36000000002</v>
      </c>
      <c r="AF66" s="284">
        <v>0</v>
      </c>
      <c r="AG66" s="284">
        <v>1135314.7878671137</v>
      </c>
      <c r="AH66" s="284">
        <v>0</v>
      </c>
      <c r="AI66" s="284">
        <v>0</v>
      </c>
      <c r="AJ66" s="284">
        <v>5562042.5600000005</v>
      </c>
      <c r="AK66" s="284">
        <v>1323</v>
      </c>
      <c r="AL66" s="284">
        <v>919.21</v>
      </c>
      <c r="AM66" s="284">
        <v>0</v>
      </c>
      <c r="AN66" s="284">
        <v>0</v>
      </c>
      <c r="AO66" s="284">
        <v>0</v>
      </c>
      <c r="AP66" s="284">
        <v>0</v>
      </c>
      <c r="AQ66" s="284">
        <v>0</v>
      </c>
      <c r="AR66" s="284">
        <v>41020.116420000006</v>
      </c>
      <c r="AS66" s="284">
        <v>0</v>
      </c>
      <c r="AT66" s="284">
        <v>0</v>
      </c>
      <c r="AU66" s="284">
        <v>0</v>
      </c>
      <c r="AV66" s="284">
        <v>175179.34000000005</v>
      </c>
      <c r="AW66" s="284">
        <v>0</v>
      </c>
      <c r="AX66" s="284">
        <v>0</v>
      </c>
      <c r="AY66" s="284">
        <v>567832.72</v>
      </c>
      <c r="AZ66" s="284">
        <v>0</v>
      </c>
      <c r="BA66" s="284">
        <v>38378.879999999997</v>
      </c>
      <c r="BB66" s="284">
        <v>0</v>
      </c>
      <c r="BC66" s="284">
        <v>0</v>
      </c>
      <c r="BD66" s="284">
        <v>0</v>
      </c>
      <c r="BE66" s="284">
        <v>2837884.4017000003</v>
      </c>
      <c r="BF66" s="284">
        <v>106181.24999999999</v>
      </c>
      <c r="BG66" s="284">
        <v>0</v>
      </c>
      <c r="BH66" s="284">
        <v>0</v>
      </c>
      <c r="BI66" s="284">
        <v>655.69</v>
      </c>
      <c r="BJ66" s="284">
        <v>0</v>
      </c>
      <c r="BK66" s="284">
        <v>2074569.3557599147</v>
      </c>
      <c r="BL66" s="284">
        <v>6163033.9104328826</v>
      </c>
      <c r="BM66" s="284">
        <v>0</v>
      </c>
      <c r="BN66" s="284">
        <v>357625.06630566996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753608.56557392946</v>
      </c>
      <c r="BW66" s="284">
        <v>76669.855123407004</v>
      </c>
      <c r="BX66" s="284">
        <v>79559.258065817005</v>
      </c>
      <c r="BY66" s="284">
        <v>954715.98674000008</v>
      </c>
      <c r="BZ66" s="284">
        <v>0</v>
      </c>
      <c r="CA66" s="284">
        <v>0</v>
      </c>
      <c r="CB66" s="284">
        <v>0</v>
      </c>
      <c r="CC66" s="284">
        <v>19387806.612677425</v>
      </c>
      <c r="CD66" s="300" t="s">
        <v>221</v>
      </c>
      <c r="CE66" s="291">
        <v>44409718.319752865</v>
      </c>
      <c r="CF66" s="2"/>
    </row>
    <row r="67" spans="1:84" ht="12.65" customHeight="1" x14ac:dyDescent="0.35">
      <c r="A67" s="297" t="s">
        <v>6</v>
      </c>
      <c r="B67" s="291"/>
      <c r="C67" s="291">
        <v>129348</v>
      </c>
      <c r="D67" s="291">
        <v>0</v>
      </c>
      <c r="E67" s="291">
        <v>672237</v>
      </c>
      <c r="F67" s="291">
        <v>0</v>
      </c>
      <c r="G67" s="291">
        <v>0</v>
      </c>
      <c r="H67" s="291">
        <v>0</v>
      </c>
      <c r="I67" s="291">
        <v>0</v>
      </c>
      <c r="J67" s="291">
        <v>0</v>
      </c>
      <c r="K67" s="291">
        <v>0</v>
      </c>
      <c r="L67" s="291">
        <v>0</v>
      </c>
      <c r="M67" s="291">
        <v>0</v>
      </c>
      <c r="N67" s="291">
        <v>0</v>
      </c>
      <c r="O67" s="291">
        <v>0</v>
      </c>
      <c r="P67" s="291">
        <v>1531261</v>
      </c>
      <c r="Q67" s="291">
        <v>119959</v>
      </c>
      <c r="R67" s="291">
        <v>0</v>
      </c>
      <c r="S67" s="291">
        <v>89111</v>
      </c>
      <c r="T67" s="291">
        <v>0</v>
      </c>
      <c r="U67" s="291">
        <v>136084</v>
      </c>
      <c r="V67" s="291">
        <v>87694</v>
      </c>
      <c r="W67" s="291">
        <v>0</v>
      </c>
      <c r="X67" s="291">
        <v>717233</v>
      </c>
      <c r="Y67" s="291">
        <v>398755</v>
      </c>
      <c r="Z67" s="291">
        <v>0</v>
      </c>
      <c r="AA67" s="291">
        <v>16446</v>
      </c>
      <c r="AB67" s="291">
        <v>168335</v>
      </c>
      <c r="AC67" s="291">
        <v>34353</v>
      </c>
      <c r="AD67" s="291">
        <v>0</v>
      </c>
      <c r="AE67" s="291">
        <v>110980</v>
      </c>
      <c r="AF67" s="291">
        <v>0</v>
      </c>
      <c r="AG67" s="291">
        <v>111564</v>
      </c>
      <c r="AH67" s="291">
        <v>0</v>
      </c>
      <c r="AI67" s="291">
        <v>0</v>
      </c>
      <c r="AJ67" s="291">
        <v>1618979</v>
      </c>
      <c r="AK67" s="291">
        <v>11159</v>
      </c>
      <c r="AL67" s="291">
        <v>0</v>
      </c>
      <c r="AM67" s="291">
        <v>0</v>
      </c>
      <c r="AN67" s="291">
        <v>164571</v>
      </c>
      <c r="AO67" s="291">
        <v>0</v>
      </c>
      <c r="AP67" s="291">
        <v>0</v>
      </c>
      <c r="AQ67" s="291">
        <v>0</v>
      </c>
      <c r="AR67" s="291">
        <v>0</v>
      </c>
      <c r="AS67" s="291">
        <v>0</v>
      </c>
      <c r="AT67" s="291">
        <v>0</v>
      </c>
      <c r="AU67" s="291">
        <v>0</v>
      </c>
      <c r="AV67" s="291">
        <v>0</v>
      </c>
      <c r="AW67" s="291">
        <v>0</v>
      </c>
      <c r="AX67" s="291">
        <v>0</v>
      </c>
      <c r="AY67" s="291">
        <v>114185</v>
      </c>
      <c r="AZ67" s="291">
        <v>70682</v>
      </c>
      <c r="BA67" s="291">
        <v>7448</v>
      </c>
      <c r="BB67" s="291">
        <v>0</v>
      </c>
      <c r="BC67" s="291">
        <v>0</v>
      </c>
      <c r="BD67" s="291">
        <v>0</v>
      </c>
      <c r="BE67" s="291">
        <v>307200</v>
      </c>
      <c r="BF67" s="291">
        <v>37240</v>
      </c>
      <c r="BG67" s="291">
        <v>7301</v>
      </c>
      <c r="BH67" s="291">
        <v>0</v>
      </c>
      <c r="BI67" s="291">
        <v>4651</v>
      </c>
      <c r="BJ67" s="291">
        <v>0</v>
      </c>
      <c r="BK67" s="291">
        <v>0</v>
      </c>
      <c r="BL67" s="291">
        <v>34746</v>
      </c>
      <c r="BM67" s="291">
        <v>0</v>
      </c>
      <c r="BN67" s="291">
        <v>576139</v>
      </c>
      <c r="BO67" s="291">
        <v>1956</v>
      </c>
      <c r="BP67" s="291">
        <v>0</v>
      </c>
      <c r="BQ67" s="291">
        <v>0</v>
      </c>
      <c r="BR67" s="291">
        <v>18726</v>
      </c>
      <c r="BS67" s="291">
        <v>16460</v>
      </c>
      <c r="BT67" s="291">
        <v>4368</v>
      </c>
      <c r="BU67" s="291">
        <v>0</v>
      </c>
      <c r="BV67" s="291">
        <v>1086</v>
      </c>
      <c r="BW67" s="291">
        <v>0</v>
      </c>
      <c r="BX67" s="291">
        <v>3944</v>
      </c>
      <c r="BY67" s="291">
        <v>6144</v>
      </c>
      <c r="BZ67" s="291">
        <v>0</v>
      </c>
      <c r="CA67" s="291">
        <v>13999</v>
      </c>
      <c r="CB67" s="291">
        <v>0</v>
      </c>
      <c r="CC67" s="291">
        <v>822402</v>
      </c>
      <c r="CD67" s="300" t="s">
        <v>221</v>
      </c>
      <c r="CE67" s="291">
        <v>8166746</v>
      </c>
      <c r="CF67" s="2"/>
    </row>
    <row r="68" spans="1:84" ht="12.65" customHeight="1" x14ac:dyDescent="0.35">
      <c r="A68" s="297" t="s">
        <v>240</v>
      </c>
      <c r="B68" s="291"/>
      <c r="C68" s="284">
        <v>5403.6400000000012</v>
      </c>
      <c r="D68" s="284">
        <v>0</v>
      </c>
      <c r="E68" s="284">
        <v>12060.980000000001</v>
      </c>
      <c r="F68" s="284">
        <v>0</v>
      </c>
      <c r="G68" s="284">
        <v>0</v>
      </c>
      <c r="H68" s="284">
        <v>0</v>
      </c>
      <c r="I68" s="284">
        <v>0</v>
      </c>
      <c r="J68" s="284">
        <v>0</v>
      </c>
      <c r="K68" s="284">
        <v>0</v>
      </c>
      <c r="L68" s="284">
        <v>0</v>
      </c>
      <c r="M68" s="284">
        <v>0</v>
      </c>
      <c r="N68" s="284">
        <v>0</v>
      </c>
      <c r="O68" s="284">
        <v>0</v>
      </c>
      <c r="P68" s="284">
        <v>415819.12</v>
      </c>
      <c r="Q68" s="284">
        <v>821.56999999999994</v>
      </c>
      <c r="R68" s="284">
        <v>0</v>
      </c>
      <c r="S68" s="284">
        <v>32527.119999999999</v>
      </c>
      <c r="T68" s="284">
        <v>0</v>
      </c>
      <c r="U68" s="284">
        <v>102000.75</v>
      </c>
      <c r="V68" s="284">
        <v>0</v>
      </c>
      <c r="W68" s="284">
        <v>367256.47000000003</v>
      </c>
      <c r="X68" s="284">
        <v>0</v>
      </c>
      <c r="Y68" s="284">
        <v>9662.7699999999986</v>
      </c>
      <c r="Z68" s="284">
        <v>0</v>
      </c>
      <c r="AA68" s="284">
        <v>0</v>
      </c>
      <c r="AB68" s="284">
        <v>8743.5</v>
      </c>
      <c r="AC68" s="284">
        <v>0</v>
      </c>
      <c r="AD68" s="284">
        <v>0</v>
      </c>
      <c r="AE68" s="284">
        <v>261499.17999999993</v>
      </c>
      <c r="AF68" s="284">
        <v>0</v>
      </c>
      <c r="AG68" s="284">
        <v>7291.2500000000009</v>
      </c>
      <c r="AH68" s="284">
        <v>0</v>
      </c>
      <c r="AI68" s="284">
        <v>0</v>
      </c>
      <c r="AJ68" s="284">
        <v>2894899.08</v>
      </c>
      <c r="AK68" s="284">
        <v>0</v>
      </c>
      <c r="AL68" s="284">
        <v>0</v>
      </c>
      <c r="AM68" s="284">
        <v>0</v>
      </c>
      <c r="AN68" s="284">
        <v>0</v>
      </c>
      <c r="AO68" s="284">
        <v>0</v>
      </c>
      <c r="AP68" s="284">
        <v>0</v>
      </c>
      <c r="AQ68" s="284">
        <v>0</v>
      </c>
      <c r="AR68" s="284">
        <v>0</v>
      </c>
      <c r="AS68" s="284">
        <v>0</v>
      </c>
      <c r="AT68" s="284">
        <v>0</v>
      </c>
      <c r="AU68" s="284">
        <v>0</v>
      </c>
      <c r="AV68" s="284">
        <v>0</v>
      </c>
      <c r="AW68" s="284">
        <v>0</v>
      </c>
      <c r="AX68" s="284">
        <v>0</v>
      </c>
      <c r="AY68" s="284">
        <v>9545.64</v>
      </c>
      <c r="AZ68" s="284">
        <v>0</v>
      </c>
      <c r="BA68" s="284">
        <v>0</v>
      </c>
      <c r="BB68" s="284">
        <v>0</v>
      </c>
      <c r="BC68" s="284">
        <v>0</v>
      </c>
      <c r="BD68" s="284">
        <v>712271.07000000007</v>
      </c>
      <c r="BE68" s="284">
        <v>2515.39</v>
      </c>
      <c r="BF68" s="284">
        <v>484.71999999999997</v>
      </c>
      <c r="BG68" s="284">
        <v>0</v>
      </c>
      <c r="BH68" s="284">
        <v>0</v>
      </c>
      <c r="BI68" s="284">
        <v>484.71999999999997</v>
      </c>
      <c r="BJ68" s="284">
        <v>0</v>
      </c>
      <c r="BK68" s="284">
        <v>0</v>
      </c>
      <c r="BL68" s="284">
        <v>11212.55</v>
      </c>
      <c r="BM68" s="284">
        <v>0</v>
      </c>
      <c r="BN68" s="284">
        <v>720358.48999999987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31411.690000000006</v>
      </c>
      <c r="BZ68" s="284">
        <v>0</v>
      </c>
      <c r="CA68" s="284">
        <v>0</v>
      </c>
      <c r="CB68" s="284">
        <v>0</v>
      </c>
      <c r="CC68" s="284">
        <v>-952520.6100000001</v>
      </c>
      <c r="CD68" s="300" t="s">
        <v>221</v>
      </c>
      <c r="CE68" s="291">
        <v>4653749.0899999989</v>
      </c>
      <c r="CF68" s="2"/>
    </row>
    <row r="69" spans="1:84" ht="12.65" customHeight="1" x14ac:dyDescent="0.35">
      <c r="A69" s="297" t="s">
        <v>241</v>
      </c>
      <c r="B69" s="291"/>
      <c r="C69" s="284">
        <v>15089.05</v>
      </c>
      <c r="D69" s="284">
        <v>0</v>
      </c>
      <c r="E69" s="284">
        <v>39302.560000000019</v>
      </c>
      <c r="F69" s="284">
        <v>0</v>
      </c>
      <c r="G69" s="284">
        <v>0</v>
      </c>
      <c r="H69" s="284">
        <v>0</v>
      </c>
      <c r="I69" s="284">
        <v>0</v>
      </c>
      <c r="J69" s="284">
        <v>0</v>
      </c>
      <c r="K69" s="284">
        <v>0</v>
      </c>
      <c r="L69" s="284">
        <v>0</v>
      </c>
      <c r="M69" s="284">
        <v>0</v>
      </c>
      <c r="N69" s="284">
        <v>0</v>
      </c>
      <c r="O69" s="284">
        <v>0</v>
      </c>
      <c r="P69" s="284">
        <v>36922.93</v>
      </c>
      <c r="Q69" s="284">
        <v>4550.88</v>
      </c>
      <c r="R69" s="284">
        <v>0</v>
      </c>
      <c r="S69" s="284">
        <v>14378.74</v>
      </c>
      <c r="T69" s="284">
        <v>350</v>
      </c>
      <c r="U69" s="284">
        <v>37154.53</v>
      </c>
      <c r="V69" s="284">
        <v>1078.96</v>
      </c>
      <c r="W69" s="284">
        <v>0</v>
      </c>
      <c r="X69" s="284">
        <v>41.63</v>
      </c>
      <c r="Y69" s="284">
        <v>25154.959999999995</v>
      </c>
      <c r="Z69" s="284">
        <v>0</v>
      </c>
      <c r="AA69" s="284">
        <v>359</v>
      </c>
      <c r="AB69" s="284">
        <v>1102397.6199999999</v>
      </c>
      <c r="AC69" s="284">
        <v>1278.82</v>
      </c>
      <c r="AD69" s="284">
        <v>0</v>
      </c>
      <c r="AE69" s="284">
        <v>5562.8399999999992</v>
      </c>
      <c r="AF69" s="284">
        <v>0</v>
      </c>
      <c r="AG69" s="284">
        <v>77145.649999999994</v>
      </c>
      <c r="AH69" s="284">
        <v>0</v>
      </c>
      <c r="AI69" s="284">
        <v>0</v>
      </c>
      <c r="AJ69" s="284">
        <v>1322658.6000000001</v>
      </c>
      <c r="AK69" s="284">
        <v>3153</v>
      </c>
      <c r="AL69" s="284">
        <v>3000</v>
      </c>
      <c r="AM69" s="284">
        <v>0</v>
      </c>
      <c r="AN69" s="284">
        <v>0</v>
      </c>
      <c r="AO69" s="284">
        <v>0</v>
      </c>
      <c r="AP69" s="284">
        <v>0</v>
      </c>
      <c r="AQ69" s="284">
        <v>0</v>
      </c>
      <c r="AR69" s="284">
        <v>0</v>
      </c>
      <c r="AS69" s="284">
        <v>0</v>
      </c>
      <c r="AT69" s="284">
        <v>0</v>
      </c>
      <c r="AU69" s="284">
        <v>0</v>
      </c>
      <c r="AV69" s="284">
        <v>0</v>
      </c>
      <c r="AW69" s="284">
        <v>0</v>
      </c>
      <c r="AX69" s="284">
        <v>0</v>
      </c>
      <c r="AY69" s="284">
        <v>17660.91</v>
      </c>
      <c r="AZ69" s="284">
        <v>0</v>
      </c>
      <c r="BA69" s="284">
        <v>0</v>
      </c>
      <c r="BB69" s="284">
        <v>0</v>
      </c>
      <c r="BC69" s="284">
        <v>0</v>
      </c>
      <c r="BD69" s="284">
        <v>0</v>
      </c>
      <c r="BE69" s="284">
        <v>18480.940000000002</v>
      </c>
      <c r="BF69" s="284">
        <v>3395.41</v>
      </c>
      <c r="BG69" s="284">
        <v>0</v>
      </c>
      <c r="BH69" s="284">
        <v>0</v>
      </c>
      <c r="BI69" s="284">
        <v>758.5</v>
      </c>
      <c r="BJ69" s="284">
        <v>0</v>
      </c>
      <c r="BK69" s="284">
        <v>0</v>
      </c>
      <c r="BL69" s="284">
        <v>1704.55</v>
      </c>
      <c r="BM69" s="284">
        <v>0</v>
      </c>
      <c r="BN69" s="284">
        <v>111392.5</v>
      </c>
      <c r="BO69" s="284">
        <v>0</v>
      </c>
      <c r="BP69" s="284">
        <v>0</v>
      </c>
      <c r="BQ69" s="284">
        <v>0</v>
      </c>
      <c r="BR69" s="284">
        <v>0</v>
      </c>
      <c r="BS69" s="284">
        <v>0</v>
      </c>
      <c r="BT69" s="284">
        <v>0</v>
      </c>
      <c r="BU69" s="284">
        <v>0</v>
      </c>
      <c r="BV69" s="284">
        <v>0</v>
      </c>
      <c r="BW69" s="284">
        <v>0</v>
      </c>
      <c r="BX69" s="284">
        <v>0</v>
      </c>
      <c r="BY69" s="284">
        <v>53259.55999999999</v>
      </c>
      <c r="BZ69" s="284">
        <v>0</v>
      </c>
      <c r="CA69" s="284">
        <v>2704.52</v>
      </c>
      <c r="CB69" s="284">
        <v>0</v>
      </c>
      <c r="CC69" s="284">
        <v>44156.469999999994</v>
      </c>
      <c r="CD69" s="284">
        <v>6632474.8499999996</v>
      </c>
      <c r="CE69" s="291">
        <v>9575567.9800000004</v>
      </c>
      <c r="CF69" s="2"/>
    </row>
    <row r="70" spans="1:84" ht="12.65" customHeight="1" x14ac:dyDescent="0.35">
      <c r="A70" s="297" t="s">
        <v>242</v>
      </c>
      <c r="B70" s="291"/>
      <c r="C70" s="284">
        <v>3750</v>
      </c>
      <c r="D70" s="284">
        <v>0</v>
      </c>
      <c r="E70" s="284">
        <v>13250</v>
      </c>
      <c r="F70" s="284">
        <v>0</v>
      </c>
      <c r="G70" s="284">
        <v>0</v>
      </c>
      <c r="H70" s="284">
        <v>0</v>
      </c>
      <c r="I70" s="284">
        <v>0</v>
      </c>
      <c r="J70" s="284">
        <v>0</v>
      </c>
      <c r="K70" s="284">
        <v>0</v>
      </c>
      <c r="L70" s="284">
        <v>0</v>
      </c>
      <c r="M70" s="284">
        <v>0</v>
      </c>
      <c r="N70" s="284">
        <v>0</v>
      </c>
      <c r="O70" s="284">
        <v>0</v>
      </c>
      <c r="P70" s="284">
        <v>0</v>
      </c>
      <c r="Q70" s="284">
        <v>0</v>
      </c>
      <c r="R70" s="284">
        <v>0</v>
      </c>
      <c r="S70" s="284">
        <v>0</v>
      </c>
      <c r="T70" s="284">
        <v>0</v>
      </c>
      <c r="U70" s="284">
        <v>94877.39</v>
      </c>
      <c r="V70" s="284">
        <v>0</v>
      </c>
      <c r="W70" s="284">
        <v>0</v>
      </c>
      <c r="X70" s="284">
        <v>0</v>
      </c>
      <c r="Y70" s="284">
        <v>0</v>
      </c>
      <c r="Z70" s="284">
        <v>0</v>
      </c>
      <c r="AA70" s="284">
        <v>0</v>
      </c>
      <c r="AB70" s="284">
        <v>1685972.73</v>
      </c>
      <c r="AC70" s="284">
        <v>0</v>
      </c>
      <c r="AD70" s="284">
        <v>12507.77</v>
      </c>
      <c r="AE70" s="284">
        <v>0</v>
      </c>
      <c r="AF70" s="284">
        <v>0</v>
      </c>
      <c r="AG70" s="284">
        <v>3750</v>
      </c>
      <c r="AH70" s="284">
        <v>0</v>
      </c>
      <c r="AI70" s="284">
        <v>0</v>
      </c>
      <c r="AJ70" s="284">
        <v>2061196.7399999998</v>
      </c>
      <c r="AK70" s="284">
        <v>0</v>
      </c>
      <c r="AL70" s="284">
        <v>0</v>
      </c>
      <c r="AM70" s="284">
        <v>0</v>
      </c>
      <c r="AN70" s="284">
        <v>0</v>
      </c>
      <c r="AO70" s="284">
        <v>0</v>
      </c>
      <c r="AP70" s="284">
        <v>0</v>
      </c>
      <c r="AQ70" s="284">
        <v>0</v>
      </c>
      <c r="AR70" s="284">
        <v>0</v>
      </c>
      <c r="AS70" s="284">
        <v>0</v>
      </c>
      <c r="AT70" s="284">
        <v>0</v>
      </c>
      <c r="AU70" s="284">
        <v>0</v>
      </c>
      <c r="AV70" s="284">
        <v>0</v>
      </c>
      <c r="AW70" s="284">
        <v>0</v>
      </c>
      <c r="AX70" s="284">
        <v>0</v>
      </c>
      <c r="AY70" s="284">
        <v>696956.98</v>
      </c>
      <c r="AZ70" s="284">
        <v>0</v>
      </c>
      <c r="BA70" s="284">
        <v>0</v>
      </c>
      <c r="BB70" s="284">
        <v>0</v>
      </c>
      <c r="BC70" s="284">
        <v>0</v>
      </c>
      <c r="BD70" s="284">
        <v>0</v>
      </c>
      <c r="BE70" s="284">
        <v>32.76</v>
      </c>
      <c r="BF70" s="284">
        <v>0</v>
      </c>
      <c r="BG70" s="284">
        <v>0</v>
      </c>
      <c r="BH70" s="284">
        <v>0</v>
      </c>
      <c r="BI70" s="284">
        <v>41316.759999999995</v>
      </c>
      <c r="BJ70" s="284">
        <v>0</v>
      </c>
      <c r="BK70" s="284">
        <v>0</v>
      </c>
      <c r="BL70" s="284">
        <v>0</v>
      </c>
      <c r="BM70" s="284">
        <v>0</v>
      </c>
      <c r="BN70" s="284">
        <v>3928.3999999999996</v>
      </c>
      <c r="BO70" s="284">
        <v>0</v>
      </c>
      <c r="BP70" s="284">
        <v>0</v>
      </c>
      <c r="BQ70" s="284">
        <v>0</v>
      </c>
      <c r="BR70" s="284">
        <v>0</v>
      </c>
      <c r="BS70" s="284">
        <v>0</v>
      </c>
      <c r="BT70" s="284">
        <v>0</v>
      </c>
      <c r="BU70" s="284">
        <v>0</v>
      </c>
      <c r="BV70" s="284">
        <v>0</v>
      </c>
      <c r="BW70" s="284">
        <v>0</v>
      </c>
      <c r="BX70" s="284">
        <v>0</v>
      </c>
      <c r="BY70" s="284">
        <v>0</v>
      </c>
      <c r="BZ70" s="284">
        <v>0</v>
      </c>
      <c r="CA70" s="284">
        <v>0</v>
      </c>
      <c r="CB70" s="284">
        <v>0</v>
      </c>
      <c r="CC70" s="284">
        <v>0</v>
      </c>
      <c r="CD70" s="284">
        <v>9569957.1699999999</v>
      </c>
      <c r="CE70" s="291">
        <v>14187496.699999999</v>
      </c>
      <c r="CF70" s="2"/>
    </row>
    <row r="71" spans="1:84" ht="12.65" customHeight="1" x14ac:dyDescent="0.35">
      <c r="A71" s="297" t="s">
        <v>243</v>
      </c>
      <c r="B71" s="291"/>
      <c r="C71" s="291">
        <v>5505068.129999999</v>
      </c>
      <c r="D71" s="291">
        <v>0</v>
      </c>
      <c r="E71" s="291">
        <v>24202665.439999994</v>
      </c>
      <c r="F71" s="291">
        <v>0</v>
      </c>
      <c r="G71" s="291">
        <v>0</v>
      </c>
      <c r="H71" s="291">
        <v>0</v>
      </c>
      <c r="I71" s="291">
        <v>0</v>
      </c>
      <c r="J71" s="291">
        <v>0</v>
      </c>
      <c r="K71" s="291">
        <v>0</v>
      </c>
      <c r="L71" s="291">
        <v>0</v>
      </c>
      <c r="M71" s="291">
        <v>0</v>
      </c>
      <c r="N71" s="291">
        <v>0</v>
      </c>
      <c r="O71" s="291">
        <v>0</v>
      </c>
      <c r="P71" s="291">
        <v>16550375.709999997</v>
      </c>
      <c r="Q71" s="291">
        <v>2285180.9399999995</v>
      </c>
      <c r="R71" s="291">
        <v>0</v>
      </c>
      <c r="S71" s="291">
        <v>637453.53308670002</v>
      </c>
      <c r="T71" s="291">
        <v>562305.43999999994</v>
      </c>
      <c r="U71" s="291">
        <v>4586997.2700000005</v>
      </c>
      <c r="V71" s="291">
        <v>608572.01</v>
      </c>
      <c r="W71" s="291">
        <v>944743.04</v>
      </c>
      <c r="X71" s="291">
        <v>1796667.21</v>
      </c>
      <c r="Y71" s="291">
        <v>4616422.2899999991</v>
      </c>
      <c r="Z71" s="291">
        <v>0</v>
      </c>
      <c r="AA71" s="291">
        <v>521933.25999999995</v>
      </c>
      <c r="AB71" s="291">
        <v>9411262.5399999991</v>
      </c>
      <c r="AC71" s="291">
        <v>1713024.7000000002</v>
      </c>
      <c r="AD71" s="291">
        <v>452753.45999999996</v>
      </c>
      <c r="AE71" s="291">
        <v>2353731.4699999997</v>
      </c>
      <c r="AF71" s="291">
        <v>0</v>
      </c>
      <c r="AG71" s="291">
        <v>10224681.717867114</v>
      </c>
      <c r="AH71" s="291">
        <v>0</v>
      </c>
      <c r="AI71" s="291">
        <v>0</v>
      </c>
      <c r="AJ71" s="291">
        <v>45968610.589999996</v>
      </c>
      <c r="AK71" s="291">
        <v>471147.94999999995</v>
      </c>
      <c r="AL71" s="291">
        <v>107676.82</v>
      </c>
      <c r="AM71" s="291">
        <v>0</v>
      </c>
      <c r="AN71" s="291">
        <v>164571</v>
      </c>
      <c r="AO71" s="291">
        <v>0</v>
      </c>
      <c r="AP71" s="291">
        <v>0</v>
      </c>
      <c r="AQ71" s="291">
        <v>0</v>
      </c>
      <c r="AR71" s="291">
        <v>41020.116420000006</v>
      </c>
      <c r="AS71" s="291">
        <v>0</v>
      </c>
      <c r="AT71" s="291">
        <v>0</v>
      </c>
      <c r="AU71" s="291">
        <v>0</v>
      </c>
      <c r="AV71" s="291">
        <v>1221430.96</v>
      </c>
      <c r="AW71" s="291">
        <v>0</v>
      </c>
      <c r="AX71" s="291">
        <v>0</v>
      </c>
      <c r="AY71" s="291">
        <v>2855928.21</v>
      </c>
      <c r="AZ71" s="291">
        <v>70682</v>
      </c>
      <c r="BA71" s="291">
        <v>111674.45000000001</v>
      </c>
      <c r="BB71" s="291">
        <v>0</v>
      </c>
      <c r="BC71" s="291">
        <v>24382.34</v>
      </c>
      <c r="BD71" s="291">
        <v>712315.03</v>
      </c>
      <c r="BE71" s="291">
        <v>4451323.8517000005</v>
      </c>
      <c r="BF71" s="291">
        <v>1734098.72</v>
      </c>
      <c r="BG71" s="291">
        <v>7301</v>
      </c>
      <c r="BH71" s="291">
        <v>0</v>
      </c>
      <c r="BI71" s="291">
        <v>-1278.8899999999849</v>
      </c>
      <c r="BJ71" s="291">
        <v>0</v>
      </c>
      <c r="BK71" s="291">
        <v>2074569.3557599147</v>
      </c>
      <c r="BL71" s="291">
        <v>6247637.2804328818</v>
      </c>
      <c r="BM71" s="291">
        <v>0</v>
      </c>
      <c r="BN71" s="291">
        <v>6109259.8863056693</v>
      </c>
      <c r="BO71" s="291">
        <v>1956</v>
      </c>
      <c r="BP71" s="291">
        <v>0</v>
      </c>
      <c r="BQ71" s="291">
        <v>0</v>
      </c>
      <c r="BR71" s="291">
        <v>18726</v>
      </c>
      <c r="BS71" s="291">
        <v>16460</v>
      </c>
      <c r="BT71" s="291">
        <v>4368</v>
      </c>
      <c r="BU71" s="291">
        <v>0</v>
      </c>
      <c r="BV71" s="291">
        <v>754694.56557392946</v>
      </c>
      <c r="BW71" s="291">
        <v>76669.855123407004</v>
      </c>
      <c r="BX71" s="291">
        <v>83503.258065817005</v>
      </c>
      <c r="BY71" s="291">
        <v>2929029.2067400003</v>
      </c>
      <c r="BZ71" s="291">
        <v>4564.5300000000007</v>
      </c>
      <c r="CA71" s="291">
        <v>342481.66000000003</v>
      </c>
      <c r="CB71" s="291">
        <v>0</v>
      </c>
      <c r="CC71" s="291">
        <v>19856942.172677424</v>
      </c>
      <c r="CD71" s="296">
        <v>-2937482.3200000003</v>
      </c>
      <c r="CE71" s="291">
        <v>180498101.75975284</v>
      </c>
      <c r="CF71" s="2"/>
    </row>
    <row r="72" spans="1:84" ht="12.65" customHeight="1" x14ac:dyDescent="0.35">
      <c r="A72" s="297" t="s">
        <v>244</v>
      </c>
      <c r="B72" s="291"/>
      <c r="C72" s="300" t="s">
        <v>221</v>
      </c>
      <c r="D72" s="300" t="s">
        <v>221</v>
      </c>
      <c r="E72" s="300" t="s">
        <v>221</v>
      </c>
      <c r="F72" s="300" t="s">
        <v>221</v>
      </c>
      <c r="G72" s="300" t="s">
        <v>221</v>
      </c>
      <c r="H72" s="300" t="s">
        <v>221</v>
      </c>
      <c r="I72" s="300" t="s">
        <v>221</v>
      </c>
      <c r="J72" s="300" t="s">
        <v>221</v>
      </c>
      <c r="K72" s="250" t="s">
        <v>221</v>
      </c>
      <c r="L72" s="300" t="s">
        <v>221</v>
      </c>
      <c r="M72" s="300" t="s">
        <v>221</v>
      </c>
      <c r="N72" s="300" t="s">
        <v>221</v>
      </c>
      <c r="O72" s="300" t="s">
        <v>221</v>
      </c>
      <c r="P72" s="300" t="s">
        <v>221</v>
      </c>
      <c r="Q72" s="300" t="s">
        <v>221</v>
      </c>
      <c r="R72" s="300" t="s">
        <v>221</v>
      </c>
      <c r="S72" s="300" t="s">
        <v>221</v>
      </c>
      <c r="T72" s="300" t="s">
        <v>221</v>
      </c>
      <c r="U72" s="300" t="s">
        <v>221</v>
      </c>
      <c r="V72" s="300" t="s">
        <v>221</v>
      </c>
      <c r="W72" s="300" t="s">
        <v>221</v>
      </c>
      <c r="X72" s="300" t="s">
        <v>221</v>
      </c>
      <c r="Y72" s="300" t="s">
        <v>221</v>
      </c>
      <c r="Z72" s="300" t="s">
        <v>221</v>
      </c>
      <c r="AA72" s="300" t="s">
        <v>221</v>
      </c>
      <c r="AB72" s="300" t="s">
        <v>221</v>
      </c>
      <c r="AC72" s="300" t="s">
        <v>221</v>
      </c>
      <c r="AD72" s="300" t="s">
        <v>221</v>
      </c>
      <c r="AE72" s="300" t="s">
        <v>221</v>
      </c>
      <c r="AF72" s="300" t="s">
        <v>221</v>
      </c>
      <c r="AG72" s="300" t="s">
        <v>221</v>
      </c>
      <c r="AH72" s="300" t="s">
        <v>221</v>
      </c>
      <c r="AI72" s="300" t="s">
        <v>221</v>
      </c>
      <c r="AJ72" s="300" t="s">
        <v>221</v>
      </c>
      <c r="AK72" s="300" t="s">
        <v>221</v>
      </c>
      <c r="AL72" s="300" t="s">
        <v>221</v>
      </c>
      <c r="AM72" s="300" t="s">
        <v>221</v>
      </c>
      <c r="AN72" s="300" t="s">
        <v>221</v>
      </c>
      <c r="AO72" s="300" t="s">
        <v>221</v>
      </c>
      <c r="AP72" s="300" t="s">
        <v>221</v>
      </c>
      <c r="AQ72" s="300" t="s">
        <v>221</v>
      </c>
      <c r="AR72" s="300" t="s">
        <v>221</v>
      </c>
      <c r="AS72" s="300" t="s">
        <v>221</v>
      </c>
      <c r="AT72" s="300" t="s">
        <v>221</v>
      </c>
      <c r="AU72" s="300" t="s">
        <v>221</v>
      </c>
      <c r="AV72" s="300" t="s">
        <v>221</v>
      </c>
      <c r="AW72" s="300" t="s">
        <v>221</v>
      </c>
      <c r="AX72" s="300" t="s">
        <v>221</v>
      </c>
      <c r="AY72" s="300" t="s">
        <v>221</v>
      </c>
      <c r="AZ72" s="300" t="s">
        <v>221</v>
      </c>
      <c r="BA72" s="300" t="s">
        <v>221</v>
      </c>
      <c r="BB72" s="300" t="s">
        <v>221</v>
      </c>
      <c r="BC72" s="300" t="s">
        <v>221</v>
      </c>
      <c r="BD72" s="300" t="s">
        <v>221</v>
      </c>
      <c r="BE72" s="300" t="s">
        <v>221</v>
      </c>
      <c r="BF72" s="300" t="s">
        <v>221</v>
      </c>
      <c r="BG72" s="300" t="s">
        <v>221</v>
      </c>
      <c r="BH72" s="300" t="s">
        <v>221</v>
      </c>
      <c r="BI72" s="300" t="s">
        <v>221</v>
      </c>
      <c r="BJ72" s="300" t="s">
        <v>221</v>
      </c>
      <c r="BK72" s="300" t="s">
        <v>221</v>
      </c>
      <c r="BL72" s="300" t="s">
        <v>221</v>
      </c>
      <c r="BM72" s="300" t="s">
        <v>221</v>
      </c>
      <c r="BN72" s="300" t="s">
        <v>221</v>
      </c>
      <c r="BO72" s="300" t="s">
        <v>221</v>
      </c>
      <c r="BP72" s="300" t="s">
        <v>221</v>
      </c>
      <c r="BQ72" s="300" t="s">
        <v>221</v>
      </c>
      <c r="BR72" s="300" t="s">
        <v>221</v>
      </c>
      <c r="BS72" s="300" t="s">
        <v>221</v>
      </c>
      <c r="BT72" s="300" t="s">
        <v>221</v>
      </c>
      <c r="BU72" s="300" t="s">
        <v>221</v>
      </c>
      <c r="BV72" s="300" t="s">
        <v>221</v>
      </c>
      <c r="BW72" s="300" t="s">
        <v>221</v>
      </c>
      <c r="BX72" s="300" t="s">
        <v>221</v>
      </c>
      <c r="BY72" s="300" t="s">
        <v>221</v>
      </c>
      <c r="BZ72" s="300" t="s">
        <v>221</v>
      </c>
      <c r="CA72" s="300" t="s">
        <v>221</v>
      </c>
      <c r="CB72" s="300" t="s">
        <v>221</v>
      </c>
      <c r="CC72" s="300" t="s">
        <v>221</v>
      </c>
      <c r="CD72" s="300" t="s">
        <v>221</v>
      </c>
      <c r="CE72" s="303"/>
      <c r="CF72" s="2"/>
    </row>
    <row r="73" spans="1:84" ht="12.65" customHeight="1" x14ac:dyDescent="0.35">
      <c r="A73" s="297" t="s">
        <v>245</v>
      </c>
      <c r="B73" s="291"/>
      <c r="C73" s="284">
        <v>18914810.060000002</v>
      </c>
      <c r="D73" s="284">
        <v>0</v>
      </c>
      <c r="E73" s="284">
        <v>98672629.960000008</v>
      </c>
      <c r="F73" s="284">
        <v>0</v>
      </c>
      <c r="G73" s="284">
        <v>0</v>
      </c>
      <c r="H73" s="284">
        <v>0</v>
      </c>
      <c r="I73" s="284">
        <v>0</v>
      </c>
      <c r="J73" s="284">
        <v>0</v>
      </c>
      <c r="K73" s="284">
        <v>0</v>
      </c>
      <c r="L73" s="284">
        <v>0</v>
      </c>
      <c r="M73" s="284">
        <v>0</v>
      </c>
      <c r="N73" s="284">
        <v>0</v>
      </c>
      <c r="O73" s="284">
        <v>0</v>
      </c>
      <c r="P73" s="284">
        <v>51941838.689999998</v>
      </c>
      <c r="Q73" s="284">
        <v>4132875.1799999997</v>
      </c>
      <c r="R73" s="284">
        <v>0</v>
      </c>
      <c r="S73" s="284">
        <v>0</v>
      </c>
      <c r="T73" s="284">
        <v>3382830.1500000004</v>
      </c>
      <c r="U73" s="284">
        <v>30467941.359999999</v>
      </c>
      <c r="V73" s="284">
        <v>5943987.4099999992</v>
      </c>
      <c r="W73" s="284">
        <v>3043987.04</v>
      </c>
      <c r="X73" s="284">
        <v>25032023.579999998</v>
      </c>
      <c r="Y73" s="284">
        <v>8845154.9700000007</v>
      </c>
      <c r="Z73" s="284">
        <v>0</v>
      </c>
      <c r="AA73" s="284">
        <v>736685.66999999993</v>
      </c>
      <c r="AB73" s="284">
        <v>62820488.800000012</v>
      </c>
      <c r="AC73" s="284">
        <v>23071924.700000003</v>
      </c>
      <c r="AD73" s="284">
        <v>1545622.77</v>
      </c>
      <c r="AE73" s="284">
        <v>2722237.1300000004</v>
      </c>
      <c r="AF73" s="284">
        <v>0</v>
      </c>
      <c r="AG73" s="284">
        <v>26811809.400000002</v>
      </c>
      <c r="AH73" s="284">
        <v>0</v>
      </c>
      <c r="AI73" s="284">
        <v>0</v>
      </c>
      <c r="AJ73" s="284">
        <v>180103.02000000002</v>
      </c>
      <c r="AK73" s="284">
        <v>1784686.3699999996</v>
      </c>
      <c r="AL73" s="284">
        <v>544169.23</v>
      </c>
      <c r="AM73" s="284">
        <v>0</v>
      </c>
      <c r="AN73" s="284">
        <v>0</v>
      </c>
      <c r="AO73" s="284">
        <v>0</v>
      </c>
      <c r="AP73" s="284">
        <v>0</v>
      </c>
      <c r="AQ73" s="284">
        <v>0</v>
      </c>
      <c r="AR73" s="284">
        <v>0</v>
      </c>
      <c r="AS73" s="284">
        <v>0</v>
      </c>
      <c r="AT73" s="284">
        <v>0</v>
      </c>
      <c r="AU73" s="284">
        <v>0</v>
      </c>
      <c r="AV73" s="284">
        <v>182325.54</v>
      </c>
      <c r="AW73" s="300" t="s">
        <v>221</v>
      </c>
      <c r="AX73" s="300" t="s">
        <v>221</v>
      </c>
      <c r="AY73" s="300" t="s">
        <v>221</v>
      </c>
      <c r="AZ73" s="300" t="s">
        <v>221</v>
      </c>
      <c r="BA73" s="300" t="s">
        <v>221</v>
      </c>
      <c r="BB73" s="300" t="s">
        <v>221</v>
      </c>
      <c r="BC73" s="300" t="s">
        <v>221</v>
      </c>
      <c r="BD73" s="300" t="s">
        <v>221</v>
      </c>
      <c r="BE73" s="300" t="s">
        <v>221</v>
      </c>
      <c r="BF73" s="300" t="s">
        <v>221</v>
      </c>
      <c r="BG73" s="300" t="s">
        <v>221</v>
      </c>
      <c r="BH73" s="300" t="s">
        <v>221</v>
      </c>
      <c r="BI73" s="300" t="s">
        <v>221</v>
      </c>
      <c r="BJ73" s="300" t="s">
        <v>221</v>
      </c>
      <c r="BK73" s="300" t="s">
        <v>221</v>
      </c>
      <c r="BL73" s="300" t="s">
        <v>221</v>
      </c>
      <c r="BM73" s="300" t="s">
        <v>221</v>
      </c>
      <c r="BN73" s="300" t="s">
        <v>221</v>
      </c>
      <c r="BO73" s="300" t="s">
        <v>221</v>
      </c>
      <c r="BP73" s="300" t="s">
        <v>221</v>
      </c>
      <c r="BQ73" s="300" t="s">
        <v>221</v>
      </c>
      <c r="BR73" s="300" t="s">
        <v>221</v>
      </c>
      <c r="BS73" s="300" t="s">
        <v>221</v>
      </c>
      <c r="BT73" s="300" t="s">
        <v>221</v>
      </c>
      <c r="BU73" s="300" t="s">
        <v>221</v>
      </c>
      <c r="BV73" s="300" t="s">
        <v>221</v>
      </c>
      <c r="BW73" s="300" t="s">
        <v>221</v>
      </c>
      <c r="BX73" s="300" t="s">
        <v>221</v>
      </c>
      <c r="BY73" s="300" t="s">
        <v>221</v>
      </c>
      <c r="BZ73" s="300" t="s">
        <v>221</v>
      </c>
      <c r="CA73" s="300" t="s">
        <v>221</v>
      </c>
      <c r="CB73" s="300" t="s">
        <v>221</v>
      </c>
      <c r="CC73" s="300" t="s">
        <v>221</v>
      </c>
      <c r="CD73" s="300" t="s">
        <v>221</v>
      </c>
      <c r="CE73" s="291">
        <v>370778131.02999997</v>
      </c>
      <c r="CF73" s="2"/>
    </row>
    <row r="74" spans="1:84" ht="12.65" customHeight="1" x14ac:dyDescent="0.35">
      <c r="A74" s="297" t="s">
        <v>246</v>
      </c>
      <c r="B74" s="291"/>
      <c r="C74" s="284">
        <v>301031.7</v>
      </c>
      <c r="D74" s="284">
        <v>0</v>
      </c>
      <c r="E74" s="284">
        <v>21865098.520000003</v>
      </c>
      <c r="F74" s="284">
        <v>0</v>
      </c>
      <c r="G74" s="284">
        <v>0</v>
      </c>
      <c r="H74" s="284">
        <v>0</v>
      </c>
      <c r="I74" s="284">
        <v>0</v>
      </c>
      <c r="J74" s="284">
        <v>0</v>
      </c>
      <c r="K74" s="284">
        <v>0</v>
      </c>
      <c r="L74" s="284">
        <v>0</v>
      </c>
      <c r="M74" s="284">
        <v>0</v>
      </c>
      <c r="N74" s="284">
        <v>0</v>
      </c>
      <c r="O74" s="284">
        <v>0</v>
      </c>
      <c r="P74" s="284">
        <v>100226426.51999998</v>
      </c>
      <c r="Q74" s="284">
        <v>13815514.059999999</v>
      </c>
      <c r="R74" s="284">
        <v>0</v>
      </c>
      <c r="S74" s="284">
        <v>0</v>
      </c>
      <c r="T74" s="284">
        <v>167115.65999999997</v>
      </c>
      <c r="U74" s="284">
        <v>25075698.91</v>
      </c>
      <c r="V74" s="284">
        <v>6252937.8499999996</v>
      </c>
      <c r="W74" s="284">
        <v>11847730.720000001</v>
      </c>
      <c r="X74" s="284">
        <v>70106368.00999999</v>
      </c>
      <c r="Y74" s="284">
        <v>30092549.050000001</v>
      </c>
      <c r="Z74" s="284">
        <v>0</v>
      </c>
      <c r="AA74" s="284">
        <v>2714773.6499999994</v>
      </c>
      <c r="AB74" s="284">
        <v>73021613.75</v>
      </c>
      <c r="AC74" s="284">
        <v>5630542.3999999994</v>
      </c>
      <c r="AD74" s="284">
        <v>84243.040000000008</v>
      </c>
      <c r="AE74" s="284">
        <v>6166318.0999999996</v>
      </c>
      <c r="AF74" s="284">
        <v>0</v>
      </c>
      <c r="AG74" s="284">
        <v>107515778.47999999</v>
      </c>
      <c r="AH74" s="284">
        <v>0</v>
      </c>
      <c r="AI74" s="284">
        <v>0</v>
      </c>
      <c r="AJ74" s="284">
        <v>74410677.719999999</v>
      </c>
      <c r="AK74" s="284">
        <v>853633.61</v>
      </c>
      <c r="AL74" s="284">
        <v>313705.59999999998</v>
      </c>
      <c r="AM74" s="284">
        <v>0</v>
      </c>
      <c r="AN74" s="284">
        <v>0</v>
      </c>
      <c r="AO74" s="284">
        <v>0</v>
      </c>
      <c r="AP74" s="284">
        <v>0</v>
      </c>
      <c r="AQ74" s="284">
        <v>0</v>
      </c>
      <c r="AR74" s="284">
        <v>0</v>
      </c>
      <c r="AS74" s="284">
        <v>0</v>
      </c>
      <c r="AT74" s="284">
        <v>0</v>
      </c>
      <c r="AU74" s="284">
        <v>0</v>
      </c>
      <c r="AV74" s="284">
        <v>-367.76999999999987</v>
      </c>
      <c r="AW74" s="300" t="s">
        <v>221</v>
      </c>
      <c r="AX74" s="300" t="s">
        <v>221</v>
      </c>
      <c r="AY74" s="300" t="s">
        <v>221</v>
      </c>
      <c r="AZ74" s="300" t="s">
        <v>221</v>
      </c>
      <c r="BA74" s="300" t="s">
        <v>221</v>
      </c>
      <c r="BB74" s="300" t="s">
        <v>221</v>
      </c>
      <c r="BC74" s="300" t="s">
        <v>221</v>
      </c>
      <c r="BD74" s="300" t="s">
        <v>221</v>
      </c>
      <c r="BE74" s="300" t="s">
        <v>221</v>
      </c>
      <c r="BF74" s="300" t="s">
        <v>221</v>
      </c>
      <c r="BG74" s="300" t="s">
        <v>221</v>
      </c>
      <c r="BH74" s="300" t="s">
        <v>221</v>
      </c>
      <c r="BI74" s="300" t="s">
        <v>221</v>
      </c>
      <c r="BJ74" s="300" t="s">
        <v>221</v>
      </c>
      <c r="BK74" s="300" t="s">
        <v>221</v>
      </c>
      <c r="BL74" s="300" t="s">
        <v>221</v>
      </c>
      <c r="BM74" s="300" t="s">
        <v>221</v>
      </c>
      <c r="BN74" s="300" t="s">
        <v>221</v>
      </c>
      <c r="BO74" s="300" t="s">
        <v>221</v>
      </c>
      <c r="BP74" s="300" t="s">
        <v>221</v>
      </c>
      <c r="BQ74" s="300" t="s">
        <v>221</v>
      </c>
      <c r="BR74" s="300" t="s">
        <v>221</v>
      </c>
      <c r="BS74" s="300" t="s">
        <v>221</v>
      </c>
      <c r="BT74" s="300" t="s">
        <v>221</v>
      </c>
      <c r="BU74" s="300" t="s">
        <v>221</v>
      </c>
      <c r="BV74" s="300" t="s">
        <v>221</v>
      </c>
      <c r="BW74" s="300" t="s">
        <v>221</v>
      </c>
      <c r="BX74" s="300" t="s">
        <v>221</v>
      </c>
      <c r="BY74" s="300" t="s">
        <v>221</v>
      </c>
      <c r="BZ74" s="300" t="s">
        <v>221</v>
      </c>
      <c r="CA74" s="300" t="s">
        <v>221</v>
      </c>
      <c r="CB74" s="300" t="s">
        <v>221</v>
      </c>
      <c r="CC74" s="300" t="s">
        <v>221</v>
      </c>
      <c r="CD74" s="300" t="s">
        <v>221</v>
      </c>
      <c r="CE74" s="291">
        <v>550461389.58000004</v>
      </c>
      <c r="CF74" s="2"/>
    </row>
    <row r="75" spans="1:84" ht="12.65" customHeight="1" x14ac:dyDescent="0.35">
      <c r="A75" s="297" t="s">
        <v>247</v>
      </c>
      <c r="B75" s="291"/>
      <c r="C75" s="291">
        <v>19215841.760000002</v>
      </c>
      <c r="D75" s="291">
        <v>0</v>
      </c>
      <c r="E75" s="291">
        <v>120537728.48000002</v>
      </c>
      <c r="F75" s="291">
        <v>0</v>
      </c>
      <c r="G75" s="291">
        <v>0</v>
      </c>
      <c r="H75" s="291">
        <v>0</v>
      </c>
      <c r="I75" s="291">
        <v>0</v>
      </c>
      <c r="J75" s="291">
        <v>0</v>
      </c>
      <c r="K75" s="291">
        <v>0</v>
      </c>
      <c r="L75" s="291">
        <v>0</v>
      </c>
      <c r="M75" s="291">
        <v>0</v>
      </c>
      <c r="N75" s="291">
        <v>0</v>
      </c>
      <c r="O75" s="291">
        <v>0</v>
      </c>
      <c r="P75" s="291">
        <v>152168265.20999998</v>
      </c>
      <c r="Q75" s="291">
        <v>17948389.239999998</v>
      </c>
      <c r="R75" s="291">
        <v>0</v>
      </c>
      <c r="S75" s="291">
        <v>0</v>
      </c>
      <c r="T75" s="291">
        <v>3549945.8100000005</v>
      </c>
      <c r="U75" s="291">
        <v>55543640.269999996</v>
      </c>
      <c r="V75" s="291">
        <v>12196925.259999998</v>
      </c>
      <c r="W75" s="291">
        <v>14891717.760000002</v>
      </c>
      <c r="X75" s="291">
        <v>95138391.589999989</v>
      </c>
      <c r="Y75" s="291">
        <v>38937704.020000003</v>
      </c>
      <c r="Z75" s="291">
        <v>0</v>
      </c>
      <c r="AA75" s="291">
        <v>3451459.3199999994</v>
      </c>
      <c r="AB75" s="291">
        <v>135842102.55000001</v>
      </c>
      <c r="AC75" s="291">
        <v>28702467.100000001</v>
      </c>
      <c r="AD75" s="291">
        <v>1629865.81</v>
      </c>
      <c r="AE75" s="291">
        <v>8888555.2300000004</v>
      </c>
      <c r="AF75" s="291">
        <v>0</v>
      </c>
      <c r="AG75" s="291">
        <v>134327587.88</v>
      </c>
      <c r="AH75" s="291">
        <v>0</v>
      </c>
      <c r="AI75" s="291">
        <v>0</v>
      </c>
      <c r="AJ75" s="291">
        <v>74590780.739999995</v>
      </c>
      <c r="AK75" s="291">
        <v>2638319.9799999995</v>
      </c>
      <c r="AL75" s="291">
        <v>857874.83</v>
      </c>
      <c r="AM75" s="291">
        <v>0</v>
      </c>
      <c r="AN75" s="291">
        <v>0</v>
      </c>
      <c r="AO75" s="291">
        <v>0</v>
      </c>
      <c r="AP75" s="291">
        <v>0</v>
      </c>
      <c r="AQ75" s="291">
        <v>0</v>
      </c>
      <c r="AR75" s="291">
        <v>0</v>
      </c>
      <c r="AS75" s="291">
        <v>0</v>
      </c>
      <c r="AT75" s="291">
        <v>0</v>
      </c>
      <c r="AU75" s="291">
        <v>0</v>
      </c>
      <c r="AV75" s="291">
        <v>181957.77000000002</v>
      </c>
      <c r="AW75" s="300" t="s">
        <v>221</v>
      </c>
      <c r="AX75" s="300" t="s">
        <v>221</v>
      </c>
      <c r="AY75" s="300" t="s">
        <v>221</v>
      </c>
      <c r="AZ75" s="300" t="s">
        <v>221</v>
      </c>
      <c r="BA75" s="300" t="s">
        <v>221</v>
      </c>
      <c r="BB75" s="300" t="s">
        <v>221</v>
      </c>
      <c r="BC75" s="300" t="s">
        <v>221</v>
      </c>
      <c r="BD75" s="300" t="s">
        <v>221</v>
      </c>
      <c r="BE75" s="300" t="s">
        <v>221</v>
      </c>
      <c r="BF75" s="300" t="s">
        <v>221</v>
      </c>
      <c r="BG75" s="300" t="s">
        <v>221</v>
      </c>
      <c r="BH75" s="300" t="s">
        <v>221</v>
      </c>
      <c r="BI75" s="300" t="s">
        <v>221</v>
      </c>
      <c r="BJ75" s="300" t="s">
        <v>221</v>
      </c>
      <c r="BK75" s="300" t="s">
        <v>221</v>
      </c>
      <c r="BL75" s="300" t="s">
        <v>221</v>
      </c>
      <c r="BM75" s="300" t="s">
        <v>221</v>
      </c>
      <c r="BN75" s="300" t="s">
        <v>221</v>
      </c>
      <c r="BO75" s="300" t="s">
        <v>221</v>
      </c>
      <c r="BP75" s="300" t="s">
        <v>221</v>
      </c>
      <c r="BQ75" s="300" t="s">
        <v>221</v>
      </c>
      <c r="BR75" s="300" t="s">
        <v>221</v>
      </c>
      <c r="BS75" s="300" t="s">
        <v>221</v>
      </c>
      <c r="BT75" s="300" t="s">
        <v>221</v>
      </c>
      <c r="BU75" s="300" t="s">
        <v>221</v>
      </c>
      <c r="BV75" s="300" t="s">
        <v>221</v>
      </c>
      <c r="BW75" s="300" t="s">
        <v>221</v>
      </c>
      <c r="BX75" s="300" t="s">
        <v>221</v>
      </c>
      <c r="BY75" s="300" t="s">
        <v>221</v>
      </c>
      <c r="BZ75" s="300" t="s">
        <v>221</v>
      </c>
      <c r="CA75" s="300" t="s">
        <v>221</v>
      </c>
      <c r="CB75" s="300" t="s">
        <v>221</v>
      </c>
      <c r="CC75" s="300" t="s">
        <v>221</v>
      </c>
      <c r="CD75" s="300" t="s">
        <v>221</v>
      </c>
      <c r="CE75" s="291">
        <v>921239520.61000001</v>
      </c>
      <c r="CF75" s="2"/>
    </row>
    <row r="76" spans="1:84" ht="12.65" customHeight="1" x14ac:dyDescent="0.35">
      <c r="A76" s="297" t="s">
        <v>248</v>
      </c>
      <c r="B76" s="291"/>
      <c r="C76" s="186">
        <v>4301</v>
      </c>
      <c r="D76" s="186">
        <v>0</v>
      </c>
      <c r="E76" s="186">
        <v>34870.17</v>
      </c>
      <c r="F76" s="186">
        <v>0</v>
      </c>
      <c r="G76" s="186">
        <v>0</v>
      </c>
      <c r="H76" s="186">
        <v>0</v>
      </c>
      <c r="I76" s="186">
        <v>0</v>
      </c>
      <c r="J76" s="186">
        <v>0</v>
      </c>
      <c r="K76" s="186">
        <v>0</v>
      </c>
      <c r="L76" s="186">
        <v>0</v>
      </c>
      <c r="M76" s="186">
        <v>0</v>
      </c>
      <c r="N76" s="186">
        <v>0</v>
      </c>
      <c r="O76" s="186">
        <v>0</v>
      </c>
      <c r="P76" s="186">
        <v>10325</v>
      </c>
      <c r="Q76" s="186">
        <v>3714</v>
      </c>
      <c r="R76" s="186">
        <v>0</v>
      </c>
      <c r="S76" s="186">
        <v>4966</v>
      </c>
      <c r="T76" s="186">
        <v>0</v>
      </c>
      <c r="U76" s="186">
        <v>4613</v>
      </c>
      <c r="V76" s="186">
        <v>0</v>
      </c>
      <c r="W76" s="186">
        <v>0</v>
      </c>
      <c r="X76" s="186">
        <v>4403.2570739133062</v>
      </c>
      <c r="Y76" s="186">
        <v>11190.272926086694</v>
      </c>
      <c r="Z76" s="186">
        <v>0</v>
      </c>
      <c r="AA76" s="186">
        <v>567</v>
      </c>
      <c r="AB76" s="186">
        <v>2596.8333333333335</v>
      </c>
      <c r="AC76" s="186">
        <v>1166</v>
      </c>
      <c r="AD76" s="186">
        <v>0</v>
      </c>
      <c r="AE76" s="186">
        <v>6801.3</v>
      </c>
      <c r="AF76" s="186">
        <v>0</v>
      </c>
      <c r="AG76" s="186">
        <v>0</v>
      </c>
      <c r="AH76" s="186">
        <v>0</v>
      </c>
      <c r="AI76" s="186">
        <v>0</v>
      </c>
      <c r="AJ76" s="186">
        <v>8996</v>
      </c>
      <c r="AK76" s="186">
        <v>684.7</v>
      </c>
      <c r="AL76" s="186">
        <v>0</v>
      </c>
      <c r="AM76" s="186">
        <v>0</v>
      </c>
      <c r="AN76" s="186">
        <v>10098</v>
      </c>
      <c r="AO76" s="186">
        <v>0</v>
      </c>
      <c r="AP76" s="186">
        <v>0</v>
      </c>
      <c r="AQ76" s="186">
        <v>0</v>
      </c>
      <c r="AR76" s="186">
        <v>0</v>
      </c>
      <c r="AS76" s="186">
        <v>0</v>
      </c>
      <c r="AT76" s="186">
        <v>0</v>
      </c>
      <c r="AU76" s="186">
        <v>0</v>
      </c>
      <c r="AV76" s="186">
        <v>0</v>
      </c>
      <c r="AW76" s="186">
        <v>0</v>
      </c>
      <c r="AX76" s="186">
        <v>0</v>
      </c>
      <c r="AY76" s="186">
        <v>0</v>
      </c>
      <c r="AZ76" s="186">
        <v>4337</v>
      </c>
      <c r="BA76" s="186">
        <v>457</v>
      </c>
      <c r="BB76" s="186">
        <v>0</v>
      </c>
      <c r="BC76" s="186">
        <v>0</v>
      </c>
      <c r="BD76" s="186">
        <v>0</v>
      </c>
      <c r="BE76" s="186">
        <v>14485</v>
      </c>
      <c r="BF76" s="186">
        <v>1306</v>
      </c>
      <c r="BG76" s="186">
        <v>448</v>
      </c>
      <c r="BH76" s="186">
        <v>0</v>
      </c>
      <c r="BI76" s="186">
        <v>121</v>
      </c>
      <c r="BJ76" s="186">
        <v>0</v>
      </c>
      <c r="BK76" s="186">
        <v>0</v>
      </c>
      <c r="BL76" s="186">
        <v>2132</v>
      </c>
      <c r="BM76" s="186">
        <v>0</v>
      </c>
      <c r="BN76" s="186">
        <v>33864.839999999997</v>
      </c>
      <c r="BO76" s="186">
        <v>120</v>
      </c>
      <c r="BP76" s="186">
        <v>0</v>
      </c>
      <c r="BQ76" s="186">
        <v>0</v>
      </c>
      <c r="BR76" s="186">
        <v>1149</v>
      </c>
      <c r="BS76" s="186">
        <v>1010</v>
      </c>
      <c r="BT76" s="186">
        <v>268</v>
      </c>
      <c r="BU76" s="186">
        <v>0</v>
      </c>
      <c r="BV76" s="186">
        <v>66.666666666666671</v>
      </c>
      <c r="BW76" s="186">
        <v>0</v>
      </c>
      <c r="BX76" s="186">
        <v>242</v>
      </c>
      <c r="BY76" s="186">
        <v>377</v>
      </c>
      <c r="BZ76" s="186">
        <v>0</v>
      </c>
      <c r="CA76" s="186">
        <v>859</v>
      </c>
      <c r="CB76" s="186">
        <v>0</v>
      </c>
      <c r="CC76" s="186">
        <v>0</v>
      </c>
      <c r="CD76" s="300" t="s">
        <v>221</v>
      </c>
      <c r="CE76" s="291">
        <v>170535.03999999998</v>
      </c>
      <c r="CF76" s="291">
        <v>0</v>
      </c>
    </row>
    <row r="77" spans="1:84" ht="12.65" customHeight="1" x14ac:dyDescent="0.35">
      <c r="A77" s="297" t="s">
        <v>249</v>
      </c>
      <c r="B77" s="291"/>
      <c r="C77" s="284">
        <v>6600</v>
      </c>
      <c r="D77" s="284">
        <v>33227</v>
      </c>
      <c r="E77" s="284">
        <v>15492</v>
      </c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>
        <v>37885</v>
      </c>
      <c r="U77" s="284"/>
      <c r="V77" s="284"/>
      <c r="W77" s="284"/>
      <c r="X77" s="284"/>
      <c r="Y77" s="284">
        <v>3</v>
      </c>
      <c r="Z77" s="284"/>
      <c r="AA77" s="284"/>
      <c r="AB77" s="284"/>
      <c r="AC77" s="284"/>
      <c r="AD77" s="284"/>
      <c r="AE77" s="284"/>
      <c r="AF77" s="284"/>
      <c r="AG77" s="284">
        <v>4771</v>
      </c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300" t="s">
        <v>221</v>
      </c>
      <c r="AY77" s="300" t="s">
        <v>221</v>
      </c>
      <c r="AZ77" s="284">
        <v>18256</v>
      </c>
      <c r="BA77" s="284"/>
      <c r="BB77" s="284"/>
      <c r="BC77" s="284"/>
      <c r="BD77" s="300" t="s">
        <v>221</v>
      </c>
      <c r="BE77" s="300" t="s">
        <v>221</v>
      </c>
      <c r="BF77" s="284"/>
      <c r="BG77" s="300" t="s">
        <v>221</v>
      </c>
      <c r="BH77" s="284"/>
      <c r="BI77" s="284"/>
      <c r="BJ77" s="300" t="s">
        <v>221</v>
      </c>
      <c r="BK77" s="284"/>
      <c r="BL77" s="284"/>
      <c r="BM77" s="284"/>
      <c r="BN77" s="300" t="s">
        <v>221</v>
      </c>
      <c r="BO77" s="300" t="s">
        <v>221</v>
      </c>
      <c r="BP77" s="300" t="s">
        <v>221</v>
      </c>
      <c r="BQ77" s="300" t="s">
        <v>221</v>
      </c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300" t="s">
        <v>221</v>
      </c>
      <c r="CD77" s="300" t="s">
        <v>221</v>
      </c>
      <c r="CE77" s="291">
        <v>116234</v>
      </c>
      <c r="CF77" s="291">
        <v>0</v>
      </c>
    </row>
    <row r="78" spans="1:84" ht="12.65" customHeight="1" x14ac:dyDescent="0.35">
      <c r="A78" s="297" t="s">
        <v>250</v>
      </c>
      <c r="B78" s="291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300" t="s">
        <v>221</v>
      </c>
      <c r="AY78" s="300" t="s">
        <v>221</v>
      </c>
      <c r="AZ78" s="300" t="s">
        <v>221</v>
      </c>
      <c r="BA78" s="186" t="e">
        <v>#VALUE!</v>
      </c>
      <c r="BB78" s="186" t="e">
        <v>#VALUE!</v>
      </c>
      <c r="BC78" s="186" t="e">
        <v>#VALUE!</v>
      </c>
      <c r="BD78" s="300" t="s">
        <v>221</v>
      </c>
      <c r="BE78" s="300" t="s">
        <v>221</v>
      </c>
      <c r="BF78" s="300" t="s">
        <v>221</v>
      </c>
      <c r="BG78" s="300" t="s">
        <v>221</v>
      </c>
      <c r="BH78" s="186" t="e">
        <v>#VALUE!</v>
      </c>
      <c r="BI78" s="186" t="e">
        <v>#VALUE!</v>
      </c>
      <c r="BJ78" s="300" t="s">
        <v>221</v>
      </c>
      <c r="BK78" s="186" t="e">
        <v>#VALUE!</v>
      </c>
      <c r="BL78" s="186" t="e">
        <v>#VALUE!</v>
      </c>
      <c r="BM78" s="186" t="e">
        <v>#VALUE!</v>
      </c>
      <c r="BN78" s="300" t="s">
        <v>221</v>
      </c>
      <c r="BO78" s="300" t="s">
        <v>221</v>
      </c>
      <c r="BP78" s="300" t="s">
        <v>221</v>
      </c>
      <c r="BQ78" s="300" t="s">
        <v>221</v>
      </c>
      <c r="BR78" s="300" t="s">
        <v>221</v>
      </c>
      <c r="BS78" s="186" t="e">
        <v>#VALUE!</v>
      </c>
      <c r="BT78" s="186" t="e">
        <v>#VALUE!</v>
      </c>
      <c r="BU78" s="186" t="e">
        <v>#VALUE!</v>
      </c>
      <c r="BV78" s="186" t="e">
        <v>#VALUE!</v>
      </c>
      <c r="BW78" s="186" t="e">
        <v>#VALUE!</v>
      </c>
      <c r="BX78" s="186" t="e">
        <v>#VALUE!</v>
      </c>
      <c r="BY78" s="186" t="e">
        <v>#VALUE!</v>
      </c>
      <c r="BZ78" s="186" t="e">
        <v>#VALUE!</v>
      </c>
      <c r="CA78" s="186" t="e">
        <v>#VALUE!</v>
      </c>
      <c r="CB78" s="186" t="e">
        <v>#VALUE!</v>
      </c>
      <c r="CC78" s="300" t="s">
        <v>221</v>
      </c>
      <c r="CD78" s="300" t="s">
        <v>221</v>
      </c>
      <c r="CE78" s="291" t="e">
        <v>#VALUE!</v>
      </c>
      <c r="CF78" s="291"/>
    </row>
    <row r="79" spans="1:84" ht="12.65" customHeight="1" x14ac:dyDescent="0.35">
      <c r="A79" s="297" t="s">
        <v>251</v>
      </c>
      <c r="B79" s="291"/>
      <c r="C79" s="284">
        <v>36680.230000000003</v>
      </c>
      <c r="D79" s="284">
        <v>152597.46</v>
      </c>
      <c r="E79" s="284">
        <v>53670.1</v>
      </c>
      <c r="F79" s="284">
        <v>0</v>
      </c>
      <c r="G79" s="284">
        <v>0</v>
      </c>
      <c r="H79" s="284">
        <v>0</v>
      </c>
      <c r="I79" s="284">
        <v>0</v>
      </c>
      <c r="J79" s="284">
        <v>0</v>
      </c>
      <c r="K79" s="284">
        <v>0</v>
      </c>
      <c r="L79" s="284">
        <v>0</v>
      </c>
      <c r="M79" s="284">
        <v>0</v>
      </c>
      <c r="N79" s="284">
        <v>0</v>
      </c>
      <c r="O79" s="284">
        <v>0</v>
      </c>
      <c r="P79" s="284">
        <v>0</v>
      </c>
      <c r="Q79" s="284">
        <v>0</v>
      </c>
      <c r="R79" s="284">
        <v>0</v>
      </c>
      <c r="S79" s="284">
        <v>9522.84</v>
      </c>
      <c r="T79" s="284">
        <v>84754.63</v>
      </c>
      <c r="U79" s="284">
        <v>0</v>
      </c>
      <c r="V79" s="284">
        <v>0</v>
      </c>
      <c r="W79" s="284">
        <v>0</v>
      </c>
      <c r="X79" s="284">
        <v>0</v>
      </c>
      <c r="Y79" s="284">
        <v>43766.65</v>
      </c>
      <c r="Z79" s="284">
        <v>0</v>
      </c>
      <c r="AA79" s="284">
        <v>22100.33</v>
      </c>
      <c r="AB79" s="284">
        <v>0</v>
      </c>
      <c r="AC79" s="284">
        <v>0</v>
      </c>
      <c r="AD79" s="284">
        <v>0</v>
      </c>
      <c r="AE79" s="284">
        <v>6559.85</v>
      </c>
      <c r="AF79" s="284">
        <v>0</v>
      </c>
      <c r="AG79" s="284">
        <v>117814.3</v>
      </c>
      <c r="AH79" s="284">
        <v>0</v>
      </c>
      <c r="AI79" s="284">
        <v>0</v>
      </c>
      <c r="AJ79" s="284">
        <v>13351.48</v>
      </c>
      <c r="AK79" s="284">
        <v>0</v>
      </c>
      <c r="AL79" s="284">
        <v>0</v>
      </c>
      <c r="AM79" s="284">
        <v>0</v>
      </c>
      <c r="AN79" s="284">
        <v>0</v>
      </c>
      <c r="AO79" s="284">
        <v>0</v>
      </c>
      <c r="AP79" s="284">
        <v>0</v>
      </c>
      <c r="AQ79" s="284">
        <v>0</v>
      </c>
      <c r="AR79" s="284">
        <v>0</v>
      </c>
      <c r="AS79" s="284">
        <v>0</v>
      </c>
      <c r="AT79" s="284">
        <v>0</v>
      </c>
      <c r="AU79" s="284">
        <v>0</v>
      </c>
      <c r="AV79" s="284">
        <v>0</v>
      </c>
      <c r="AW79" s="284">
        <v>0</v>
      </c>
      <c r="AX79" s="300" t="s">
        <v>221</v>
      </c>
      <c r="AY79" s="300" t="s">
        <v>221</v>
      </c>
      <c r="AZ79" s="300" t="s">
        <v>221</v>
      </c>
      <c r="BA79" s="300" t="s">
        <v>221</v>
      </c>
      <c r="BB79" s="284"/>
      <c r="BC79" s="284"/>
      <c r="BD79" s="300" t="s">
        <v>221</v>
      </c>
      <c r="BE79" s="300" t="s">
        <v>221</v>
      </c>
      <c r="BF79" s="300" t="s">
        <v>221</v>
      </c>
      <c r="BG79" s="300" t="s">
        <v>221</v>
      </c>
      <c r="BH79" s="284"/>
      <c r="BI79" s="284"/>
      <c r="BJ79" s="300" t="s">
        <v>221</v>
      </c>
      <c r="BK79" s="284"/>
      <c r="BL79" s="284"/>
      <c r="BM79" s="284"/>
      <c r="BN79" s="300" t="s">
        <v>221</v>
      </c>
      <c r="BO79" s="300" t="s">
        <v>221</v>
      </c>
      <c r="BP79" s="300" t="s">
        <v>221</v>
      </c>
      <c r="BQ79" s="300" t="s">
        <v>221</v>
      </c>
      <c r="BR79" s="300" t="s">
        <v>221</v>
      </c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300" t="s">
        <v>221</v>
      </c>
      <c r="CD79" s="300" t="s">
        <v>221</v>
      </c>
      <c r="CE79" s="291">
        <v>540817.87</v>
      </c>
      <c r="CF79" s="291">
        <v>0</v>
      </c>
    </row>
    <row r="80" spans="1:84" ht="12.65" customHeight="1" x14ac:dyDescent="0.35">
      <c r="A80" s="297" t="s">
        <v>252</v>
      </c>
      <c r="B80" s="291"/>
      <c r="C80" s="186">
        <v>23.493405172413794</v>
      </c>
      <c r="D80" s="186">
        <v>0</v>
      </c>
      <c r="E80" s="186">
        <v>112.48022509578544</v>
      </c>
      <c r="F80" s="186">
        <v>0</v>
      </c>
      <c r="G80" s="186">
        <v>0</v>
      </c>
      <c r="H80" s="186">
        <v>0</v>
      </c>
      <c r="I80" s="186">
        <v>0</v>
      </c>
      <c r="J80" s="186">
        <v>0</v>
      </c>
      <c r="K80" s="186">
        <v>0</v>
      </c>
      <c r="L80" s="186">
        <v>0</v>
      </c>
      <c r="M80" s="186">
        <v>0</v>
      </c>
      <c r="N80" s="186">
        <v>0</v>
      </c>
      <c r="O80" s="186">
        <v>0</v>
      </c>
      <c r="P80" s="186">
        <v>9.7960392720306526</v>
      </c>
      <c r="Q80" s="186">
        <v>10.580622605363985</v>
      </c>
      <c r="R80" s="186">
        <v>0</v>
      </c>
      <c r="S80" s="186">
        <v>0</v>
      </c>
      <c r="T80" s="186">
        <v>2.0994013409961685</v>
      </c>
      <c r="U80" s="186">
        <v>0</v>
      </c>
      <c r="V80" s="186">
        <v>0</v>
      </c>
      <c r="W80" s="186">
        <v>0</v>
      </c>
      <c r="X80" s="186">
        <v>0</v>
      </c>
      <c r="Y80" s="186">
        <v>2.0376628352490425</v>
      </c>
      <c r="Z80" s="186">
        <v>0</v>
      </c>
      <c r="AA80" s="186">
        <v>0</v>
      </c>
      <c r="AB80" s="186">
        <v>0</v>
      </c>
      <c r="AC80" s="186">
        <v>0</v>
      </c>
      <c r="AD80" s="186">
        <v>0</v>
      </c>
      <c r="AE80" s="186">
        <v>0</v>
      </c>
      <c r="AF80" s="186">
        <v>0</v>
      </c>
      <c r="AG80" s="186">
        <v>29.156106321839079</v>
      </c>
      <c r="AH80" s="186">
        <v>0</v>
      </c>
      <c r="AI80" s="186">
        <v>0</v>
      </c>
      <c r="AJ80" s="186">
        <v>36.911525198938989</v>
      </c>
      <c r="AK80" s="186">
        <v>0</v>
      </c>
      <c r="AL80" s="186">
        <v>0</v>
      </c>
      <c r="AM80" s="186">
        <v>0</v>
      </c>
      <c r="AN80" s="186">
        <v>0</v>
      </c>
      <c r="AO80" s="186">
        <v>0</v>
      </c>
      <c r="AP80" s="186">
        <v>0</v>
      </c>
      <c r="AQ80" s="186">
        <v>0</v>
      </c>
      <c r="AR80" s="186">
        <v>0</v>
      </c>
      <c r="AS80" s="186">
        <v>0</v>
      </c>
      <c r="AT80" s="186">
        <v>0</v>
      </c>
      <c r="AU80" s="186">
        <v>0</v>
      </c>
      <c r="AV80" s="186">
        <v>23.27492337164751</v>
      </c>
      <c r="AW80" s="300" t="s">
        <v>221</v>
      </c>
      <c r="AX80" s="300" t="s">
        <v>221</v>
      </c>
      <c r="AY80" s="300" t="s">
        <v>221</v>
      </c>
      <c r="AZ80" s="300" t="s">
        <v>221</v>
      </c>
      <c r="BA80" s="300" t="s">
        <v>221</v>
      </c>
      <c r="BB80" s="300" t="s">
        <v>221</v>
      </c>
      <c r="BC80" s="300" t="s">
        <v>221</v>
      </c>
      <c r="BD80" s="300" t="s">
        <v>221</v>
      </c>
      <c r="BE80" s="300" t="s">
        <v>221</v>
      </c>
      <c r="BF80" s="300" t="s">
        <v>221</v>
      </c>
      <c r="BG80" s="300" t="s">
        <v>221</v>
      </c>
      <c r="BH80" s="300" t="s">
        <v>221</v>
      </c>
      <c r="BI80" s="300" t="s">
        <v>221</v>
      </c>
      <c r="BJ80" s="300" t="s">
        <v>221</v>
      </c>
      <c r="BK80" s="300" t="s">
        <v>221</v>
      </c>
      <c r="BL80" s="300" t="s">
        <v>221</v>
      </c>
      <c r="BM80" s="300" t="s">
        <v>221</v>
      </c>
      <c r="BN80" s="300" t="s">
        <v>221</v>
      </c>
      <c r="BO80" s="300" t="s">
        <v>221</v>
      </c>
      <c r="BP80" s="300" t="s">
        <v>221</v>
      </c>
      <c r="BQ80" s="300" t="s">
        <v>221</v>
      </c>
      <c r="BR80" s="300" t="s">
        <v>221</v>
      </c>
      <c r="BS80" s="300" t="s">
        <v>221</v>
      </c>
      <c r="BT80" s="300" t="s">
        <v>221</v>
      </c>
      <c r="BU80" s="304"/>
      <c r="BV80" s="304"/>
      <c r="BW80" s="304"/>
      <c r="BX80" s="304"/>
      <c r="BY80" s="304"/>
      <c r="BZ80" s="304"/>
      <c r="CA80" s="304"/>
      <c r="CB80" s="304"/>
      <c r="CC80" s="300" t="s">
        <v>221</v>
      </c>
      <c r="CD80" s="300" t="s">
        <v>221</v>
      </c>
      <c r="CE80" s="305">
        <v>249.82991121426465</v>
      </c>
      <c r="CF80" s="305"/>
    </row>
    <row r="81" spans="1:84" ht="21" customHeight="1" x14ac:dyDescent="0.35">
      <c r="A81" s="306" t="s">
        <v>253</v>
      </c>
      <c r="B81" s="306"/>
      <c r="C81" s="306"/>
      <c r="D81" s="306"/>
      <c r="E81" s="30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297" t="s">
        <v>254</v>
      </c>
      <c r="B82" s="307"/>
      <c r="C82" s="285" t="s">
        <v>1287</v>
      </c>
      <c r="D82" s="308"/>
      <c r="E82" s="29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1" t="s">
        <v>255</v>
      </c>
      <c r="B83" s="307" t="s">
        <v>256</v>
      </c>
      <c r="C83" s="309" t="s">
        <v>1288</v>
      </c>
      <c r="D83" s="308"/>
      <c r="E83" s="29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1" t="s">
        <v>257</v>
      </c>
      <c r="B84" s="307" t="s">
        <v>256</v>
      </c>
      <c r="C84" s="227" t="s">
        <v>1289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1" t="s">
        <v>1250</v>
      </c>
      <c r="B85" s="307"/>
      <c r="C85" s="268" t="s">
        <v>1290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1" t="s">
        <v>1251</v>
      </c>
      <c r="B86" s="307" t="s">
        <v>256</v>
      </c>
      <c r="C86" s="228" t="s">
        <v>1290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1" t="s">
        <v>258</v>
      </c>
      <c r="B87" s="307" t="s">
        <v>256</v>
      </c>
      <c r="C87" s="227" t="s">
        <v>1291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1" t="s">
        <v>259</v>
      </c>
      <c r="B88" s="307" t="s">
        <v>256</v>
      </c>
      <c r="C88" s="227" t="s">
        <v>1282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1" t="s">
        <v>260</v>
      </c>
      <c r="B89" s="307" t="s">
        <v>256</v>
      </c>
      <c r="C89" s="227" t="s">
        <v>1292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1" t="s">
        <v>261</v>
      </c>
      <c r="B90" s="307" t="s">
        <v>256</v>
      </c>
      <c r="C90" s="227" t="s">
        <v>1293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1" t="s">
        <v>262</v>
      </c>
      <c r="B91" s="307" t="s">
        <v>256</v>
      </c>
      <c r="C91" s="227" t="s">
        <v>1294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1" t="s">
        <v>263</v>
      </c>
      <c r="B92" s="307" t="s">
        <v>256</v>
      </c>
      <c r="C92" s="224" t="s">
        <v>1295</v>
      </c>
      <c r="D92" s="308"/>
      <c r="E92" s="29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1" t="s">
        <v>264</v>
      </c>
      <c r="B93" s="307" t="s">
        <v>256</v>
      </c>
      <c r="C93" s="267" t="s">
        <v>1296</v>
      </c>
      <c r="D93" s="308"/>
      <c r="E93" s="29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1"/>
      <c r="B94" s="291"/>
      <c r="C94" s="298"/>
      <c r="D94" s="291"/>
      <c r="E94" s="29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06" t="s">
        <v>265</v>
      </c>
      <c r="B95" s="306"/>
      <c r="C95" s="306"/>
      <c r="D95" s="306"/>
      <c r="E95" s="30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0" t="s">
        <v>266</v>
      </c>
      <c r="B96" s="310"/>
      <c r="C96" s="310"/>
      <c r="D96" s="310"/>
      <c r="E96" s="3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1" t="s">
        <v>267</v>
      </c>
      <c r="B97" s="307" t="s">
        <v>256</v>
      </c>
      <c r="C97" s="189"/>
      <c r="D97" s="291"/>
      <c r="E97" s="29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1" t="s">
        <v>259</v>
      </c>
      <c r="B98" s="307" t="s">
        <v>256</v>
      </c>
      <c r="C98" s="189"/>
      <c r="D98" s="291"/>
      <c r="E98" s="29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1" t="s">
        <v>268</v>
      </c>
      <c r="B99" s="307" t="s">
        <v>256</v>
      </c>
      <c r="C99" s="189"/>
      <c r="D99" s="291"/>
      <c r="E99" s="29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0" t="s">
        <v>269</v>
      </c>
      <c r="B100" s="310"/>
      <c r="C100" s="310"/>
      <c r="D100" s="310"/>
      <c r="E100" s="3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1" t="s">
        <v>270</v>
      </c>
      <c r="B101" s="307" t="s">
        <v>256</v>
      </c>
      <c r="C101" s="189">
        <v>1</v>
      </c>
      <c r="D101" s="291"/>
      <c r="E101" s="29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1" t="s">
        <v>132</v>
      </c>
      <c r="B102" s="307" t="s">
        <v>256</v>
      </c>
      <c r="C102" s="221"/>
      <c r="D102" s="291"/>
      <c r="E102" s="29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0" t="s">
        <v>271</v>
      </c>
      <c r="B103" s="310"/>
      <c r="C103" s="310"/>
      <c r="D103" s="310"/>
      <c r="E103" s="3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1" t="s">
        <v>272</v>
      </c>
      <c r="B104" s="307" t="s">
        <v>256</v>
      </c>
      <c r="C104" s="189"/>
      <c r="D104" s="291"/>
      <c r="E104" s="29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1" t="s">
        <v>273</v>
      </c>
      <c r="B105" s="307" t="s">
        <v>256</v>
      </c>
      <c r="C105" s="189"/>
      <c r="D105" s="291"/>
      <c r="E105" s="29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1" t="s">
        <v>274</v>
      </c>
      <c r="B106" s="307" t="s">
        <v>256</v>
      </c>
      <c r="C106" s="189"/>
      <c r="D106" s="291"/>
      <c r="E106" s="29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1"/>
      <c r="B107" s="307"/>
      <c r="C107" s="311"/>
      <c r="D107" s="291"/>
      <c r="E107" s="29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2" t="s">
        <v>275</v>
      </c>
      <c r="B108" s="306"/>
      <c r="C108" s="306"/>
      <c r="D108" s="306"/>
      <c r="E108" s="30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1"/>
      <c r="B109" s="307"/>
      <c r="C109" s="311"/>
      <c r="D109" s="291"/>
      <c r="E109" s="29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297" t="s">
        <v>276</v>
      </c>
      <c r="B110" s="291"/>
      <c r="C110" s="292" t="s">
        <v>277</v>
      </c>
      <c r="D110" s="293" t="s">
        <v>215</v>
      </c>
      <c r="E110" s="29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1" t="s">
        <v>278</v>
      </c>
      <c r="B111" s="307" t="s">
        <v>256</v>
      </c>
      <c r="C111" s="189">
        <v>4625</v>
      </c>
      <c r="D111" s="174">
        <v>27284</v>
      </c>
      <c r="E111" s="29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1" t="s">
        <v>279</v>
      </c>
      <c r="B112" s="307" t="s">
        <v>256</v>
      </c>
      <c r="C112" s="189"/>
      <c r="D112" s="174"/>
      <c r="E112" s="29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1" t="s">
        <v>280</v>
      </c>
      <c r="B113" s="307" t="s">
        <v>256</v>
      </c>
      <c r="C113" s="189"/>
      <c r="D113" s="174"/>
      <c r="E113" s="29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1" t="s">
        <v>281</v>
      </c>
      <c r="B114" s="307" t="s">
        <v>256</v>
      </c>
      <c r="C114" s="189"/>
      <c r="D114" s="174"/>
      <c r="E114" s="29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297" t="s">
        <v>282</v>
      </c>
      <c r="B115" s="291"/>
      <c r="C115" s="292" t="s">
        <v>167</v>
      </c>
      <c r="D115" s="291"/>
      <c r="E115" s="29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1" t="s">
        <v>283</v>
      </c>
      <c r="B116" s="307" t="s">
        <v>256</v>
      </c>
      <c r="C116" s="189">
        <v>10</v>
      </c>
      <c r="D116" s="291"/>
      <c r="E116" s="29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1" t="s">
        <v>284</v>
      </c>
      <c r="B117" s="307" t="s">
        <v>256</v>
      </c>
      <c r="C117" s="189">
        <v>21</v>
      </c>
      <c r="D117" s="291"/>
      <c r="E117" s="29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1" t="s">
        <v>1238</v>
      </c>
      <c r="B118" s="307" t="s">
        <v>256</v>
      </c>
      <c r="C118" s="189">
        <v>71</v>
      </c>
      <c r="D118" s="291"/>
      <c r="E118" s="29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1" t="s">
        <v>285</v>
      </c>
      <c r="B119" s="307" t="s">
        <v>256</v>
      </c>
      <c r="C119" s="189"/>
      <c r="D119" s="291"/>
      <c r="E119" s="29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1" t="s">
        <v>286</v>
      </c>
      <c r="B120" s="307" t="s">
        <v>256</v>
      </c>
      <c r="C120" s="189"/>
      <c r="D120" s="291"/>
      <c r="E120" s="29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1" t="s">
        <v>287</v>
      </c>
      <c r="B121" s="307" t="s">
        <v>256</v>
      </c>
      <c r="C121" s="189"/>
      <c r="D121" s="291"/>
      <c r="E121" s="29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1" t="s">
        <v>97</v>
      </c>
      <c r="B122" s="307" t="s">
        <v>256</v>
      </c>
      <c r="C122" s="189"/>
      <c r="D122" s="291"/>
      <c r="E122" s="29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1" t="s">
        <v>288</v>
      </c>
      <c r="B123" s="307" t="s">
        <v>256</v>
      </c>
      <c r="C123" s="189"/>
      <c r="D123" s="291"/>
      <c r="E123" s="29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1" t="s">
        <v>289</v>
      </c>
      <c r="B124" s="307"/>
      <c r="C124" s="189"/>
      <c r="D124" s="291"/>
      <c r="E124" s="29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1" t="s">
        <v>280</v>
      </c>
      <c r="B125" s="307" t="s">
        <v>256</v>
      </c>
      <c r="C125" s="189"/>
      <c r="D125" s="291"/>
      <c r="E125" s="29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1" t="s">
        <v>290</v>
      </c>
      <c r="B126" s="307" t="s">
        <v>256</v>
      </c>
      <c r="C126" s="189"/>
      <c r="D126" s="291"/>
      <c r="E126" s="29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1" t="s">
        <v>291</v>
      </c>
      <c r="B127" s="291"/>
      <c r="C127" s="298"/>
      <c r="D127" s="291"/>
      <c r="E127" s="291">
        <v>102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1" t="s">
        <v>292</v>
      </c>
      <c r="B128" s="307" t="s">
        <v>256</v>
      </c>
      <c r="C128" s="189">
        <v>106</v>
      </c>
      <c r="D128" s="291"/>
      <c r="E128" s="29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1" t="s">
        <v>293</v>
      </c>
      <c r="B129" s="307" t="s">
        <v>256</v>
      </c>
      <c r="C129" s="189"/>
      <c r="D129" s="291"/>
      <c r="E129" s="29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1"/>
      <c r="B130" s="291"/>
      <c r="C130" s="298"/>
      <c r="D130" s="291"/>
      <c r="E130" s="29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1" t="s">
        <v>294</v>
      </c>
      <c r="B131" s="307" t="s">
        <v>256</v>
      </c>
      <c r="C131" s="189"/>
      <c r="D131" s="291"/>
      <c r="E131" s="29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1"/>
      <c r="B132" s="291"/>
      <c r="C132" s="298"/>
      <c r="D132" s="291"/>
      <c r="E132" s="29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1"/>
      <c r="B133" s="291"/>
      <c r="C133" s="298"/>
      <c r="D133" s="291"/>
      <c r="E133" s="29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1"/>
      <c r="B134" s="291"/>
      <c r="C134" s="298"/>
      <c r="D134" s="291"/>
      <c r="E134" s="29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1"/>
      <c r="B135" s="291"/>
      <c r="C135" s="298"/>
      <c r="D135" s="291"/>
      <c r="E135" s="29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06" t="s">
        <v>1239</v>
      </c>
      <c r="B136" s="312"/>
      <c r="C136" s="312"/>
      <c r="D136" s="312"/>
      <c r="E136" s="31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3" t="s">
        <v>295</v>
      </c>
      <c r="B137" s="314" t="s">
        <v>296</v>
      </c>
      <c r="C137" s="315" t="s">
        <v>297</v>
      </c>
      <c r="D137" s="314" t="s">
        <v>132</v>
      </c>
      <c r="E137" s="314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1" t="s">
        <v>277</v>
      </c>
      <c r="B138" s="174">
        <v>2351</v>
      </c>
      <c r="C138" s="189">
        <v>1227</v>
      </c>
      <c r="D138" s="174">
        <v>1047</v>
      </c>
      <c r="E138" s="291">
        <v>4625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1" t="s">
        <v>215</v>
      </c>
      <c r="B139" s="174">
        <v>15446</v>
      </c>
      <c r="C139" s="189">
        <v>7308</v>
      </c>
      <c r="D139" s="174">
        <v>4530</v>
      </c>
      <c r="E139" s="291">
        <v>27284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1" t="s">
        <v>298</v>
      </c>
      <c r="B140" s="174"/>
      <c r="C140" s="174"/>
      <c r="D140" s="174"/>
      <c r="E140" s="291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1" t="s">
        <v>245</v>
      </c>
      <c r="B141" s="174">
        <v>205583975.84999999</v>
      </c>
      <c r="C141" s="189">
        <v>94592763.569999993</v>
      </c>
      <c r="D141" s="174">
        <v>70601392</v>
      </c>
      <c r="E141" s="291">
        <v>370778131.41999996</v>
      </c>
      <c r="F141" s="31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1" t="s">
        <v>246</v>
      </c>
      <c r="B142" s="174">
        <v>197462096.50999996</v>
      </c>
      <c r="C142" s="189">
        <v>153097144.77000001</v>
      </c>
      <c r="D142" s="174">
        <v>199902149</v>
      </c>
      <c r="E142" s="291">
        <v>550461390.27999997</v>
      </c>
      <c r="F142" s="31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3" t="s">
        <v>299</v>
      </c>
      <c r="B143" s="314" t="s">
        <v>296</v>
      </c>
      <c r="C143" s="315" t="s">
        <v>297</v>
      </c>
      <c r="D143" s="314" t="s">
        <v>132</v>
      </c>
      <c r="E143" s="314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1" t="s">
        <v>277</v>
      </c>
      <c r="B144" s="174"/>
      <c r="C144" s="189"/>
      <c r="D144" s="174"/>
      <c r="E144" s="291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1" t="s">
        <v>215</v>
      </c>
      <c r="B145" s="174"/>
      <c r="C145" s="189"/>
      <c r="D145" s="174"/>
      <c r="E145" s="291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1" t="s">
        <v>298</v>
      </c>
      <c r="B146" s="174"/>
      <c r="C146" s="189"/>
      <c r="D146" s="174"/>
      <c r="E146" s="291"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1" t="s">
        <v>245</v>
      </c>
      <c r="B147" s="174"/>
      <c r="C147" s="189"/>
      <c r="D147" s="174"/>
      <c r="E147" s="291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1" t="s">
        <v>246</v>
      </c>
      <c r="B148" s="174"/>
      <c r="C148" s="189"/>
      <c r="D148" s="174"/>
      <c r="E148" s="291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3" t="s">
        <v>300</v>
      </c>
      <c r="B149" s="314" t="s">
        <v>296</v>
      </c>
      <c r="C149" s="315" t="s">
        <v>297</v>
      </c>
      <c r="D149" s="314" t="s">
        <v>132</v>
      </c>
      <c r="E149" s="314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1" t="s">
        <v>277</v>
      </c>
      <c r="B150" s="174"/>
      <c r="C150" s="189"/>
      <c r="D150" s="174"/>
      <c r="E150" s="291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1" t="s">
        <v>215</v>
      </c>
      <c r="B151" s="174"/>
      <c r="C151" s="189"/>
      <c r="D151" s="174"/>
      <c r="E151" s="291"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1" t="s">
        <v>298</v>
      </c>
      <c r="B152" s="174"/>
      <c r="C152" s="189"/>
      <c r="D152" s="174"/>
      <c r="E152" s="291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1" t="s">
        <v>245</v>
      </c>
      <c r="B153" s="174"/>
      <c r="C153" s="189"/>
      <c r="D153" s="174"/>
      <c r="E153" s="291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1" t="s">
        <v>246</v>
      </c>
      <c r="B154" s="174"/>
      <c r="C154" s="189"/>
      <c r="D154" s="174"/>
      <c r="E154" s="291"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296"/>
      <c r="B155" s="296"/>
      <c r="C155" s="317"/>
      <c r="D155" s="318"/>
      <c r="E155" s="29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3" t="s">
        <v>301</v>
      </c>
      <c r="B156" s="314" t="s">
        <v>302</v>
      </c>
      <c r="C156" s="315" t="s">
        <v>303</v>
      </c>
      <c r="D156" s="291"/>
      <c r="E156" s="29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296" t="s">
        <v>304</v>
      </c>
      <c r="B157" s="174"/>
      <c r="C157" s="174"/>
      <c r="D157" s="291"/>
      <c r="E157" s="29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296"/>
      <c r="B158" s="318"/>
      <c r="C158" s="317"/>
      <c r="D158" s="291"/>
      <c r="E158" s="29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296"/>
      <c r="B159" s="296"/>
      <c r="C159" s="317"/>
      <c r="D159" s="318"/>
      <c r="E159" s="29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296"/>
      <c r="B160" s="296"/>
      <c r="C160" s="317"/>
      <c r="D160" s="318"/>
      <c r="E160" s="29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296"/>
      <c r="B161" s="296"/>
      <c r="C161" s="317"/>
      <c r="D161" s="318"/>
      <c r="E161" s="29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296"/>
      <c r="B162" s="296"/>
      <c r="C162" s="317"/>
      <c r="D162" s="318"/>
      <c r="E162" s="29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2" t="s">
        <v>305</v>
      </c>
      <c r="B163" s="306"/>
      <c r="C163" s="306"/>
      <c r="D163" s="306"/>
      <c r="E163" s="30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4" customHeight="1" x14ac:dyDescent="0.35">
      <c r="A164" s="310" t="s">
        <v>306</v>
      </c>
      <c r="B164" s="310"/>
      <c r="C164" s="310"/>
      <c r="D164" s="310"/>
      <c r="E164" s="31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4" customHeight="1" x14ac:dyDescent="0.35">
      <c r="A165" s="291" t="s">
        <v>307</v>
      </c>
      <c r="B165" s="307" t="s">
        <v>256</v>
      </c>
      <c r="C165" s="189">
        <v>4899836.34</v>
      </c>
      <c r="D165" s="291"/>
      <c r="E165" s="29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4" customHeight="1" x14ac:dyDescent="0.35">
      <c r="A166" s="291" t="s">
        <v>308</v>
      </c>
      <c r="B166" s="307" t="s">
        <v>256</v>
      </c>
      <c r="C166" s="189">
        <v>142791.23000000001</v>
      </c>
      <c r="D166" s="291"/>
      <c r="E166" s="29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4" customHeight="1" x14ac:dyDescent="0.35">
      <c r="A167" s="296" t="s">
        <v>309</v>
      </c>
      <c r="B167" s="307" t="s">
        <v>256</v>
      </c>
      <c r="C167" s="189">
        <v>490196.28</v>
      </c>
      <c r="D167" s="291"/>
      <c r="E167" s="29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4" customHeight="1" x14ac:dyDescent="0.35">
      <c r="A168" s="291" t="s">
        <v>310</v>
      </c>
      <c r="B168" s="307" t="s">
        <v>256</v>
      </c>
      <c r="C168" s="189">
        <v>6195762.1600000001</v>
      </c>
      <c r="D168" s="291"/>
      <c r="E168" s="29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4" customHeight="1" x14ac:dyDescent="0.35">
      <c r="A169" s="291" t="s">
        <v>311</v>
      </c>
      <c r="B169" s="307" t="s">
        <v>256</v>
      </c>
      <c r="C169" s="189">
        <v>33471.919999999998</v>
      </c>
      <c r="D169" s="291"/>
      <c r="E169" s="29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4" customHeight="1" x14ac:dyDescent="0.35">
      <c r="A170" s="291" t="s">
        <v>312</v>
      </c>
      <c r="B170" s="307" t="s">
        <v>256</v>
      </c>
      <c r="C170" s="189">
        <v>2274426.39</v>
      </c>
      <c r="D170" s="291"/>
      <c r="E170" s="29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4" customHeight="1" x14ac:dyDescent="0.35">
      <c r="A171" s="291" t="s">
        <v>313</v>
      </c>
      <c r="B171" s="307" t="s">
        <v>256</v>
      </c>
      <c r="C171" s="189">
        <v>3771369.8999999994</v>
      </c>
      <c r="D171" s="291"/>
      <c r="E171" s="29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4" customHeight="1" x14ac:dyDescent="0.35">
      <c r="A172" s="291" t="s">
        <v>313</v>
      </c>
      <c r="B172" s="307" t="s">
        <v>256</v>
      </c>
      <c r="C172" s="189"/>
      <c r="D172" s="291"/>
      <c r="E172" s="29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4" customHeight="1" x14ac:dyDescent="0.35">
      <c r="A173" s="291" t="s">
        <v>203</v>
      </c>
      <c r="B173" s="291"/>
      <c r="C173" s="298"/>
      <c r="D173" s="291">
        <v>17807854.220000003</v>
      </c>
      <c r="E173" s="29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4" customHeight="1" x14ac:dyDescent="0.35">
      <c r="A174" s="310" t="s">
        <v>314</v>
      </c>
      <c r="B174" s="310"/>
      <c r="C174" s="310"/>
      <c r="D174" s="310"/>
      <c r="E174" s="31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4" customHeight="1" x14ac:dyDescent="0.35">
      <c r="A175" s="291" t="s">
        <v>315</v>
      </c>
      <c r="B175" s="307" t="s">
        <v>256</v>
      </c>
      <c r="C175" s="189">
        <v>4471667.7500000009</v>
      </c>
      <c r="D175" s="291"/>
      <c r="E175" s="29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4" customHeight="1" x14ac:dyDescent="0.35">
      <c r="A176" s="291" t="s">
        <v>316</v>
      </c>
      <c r="B176" s="307" t="s">
        <v>256</v>
      </c>
      <c r="C176" s="189">
        <v>182081.33999999994</v>
      </c>
      <c r="D176" s="291"/>
      <c r="E176" s="29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4" customHeight="1" x14ac:dyDescent="0.35">
      <c r="A177" s="291" t="s">
        <v>203</v>
      </c>
      <c r="B177" s="291"/>
      <c r="C177" s="298"/>
      <c r="D177" s="291">
        <v>4653749.0900000008</v>
      </c>
      <c r="E177" s="29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4" customHeight="1" x14ac:dyDescent="0.35">
      <c r="A178" s="310" t="s">
        <v>317</v>
      </c>
      <c r="B178" s="310"/>
      <c r="C178" s="310"/>
      <c r="D178" s="310"/>
      <c r="E178" s="31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4" customHeight="1" x14ac:dyDescent="0.35">
      <c r="A179" s="291" t="s">
        <v>318</v>
      </c>
      <c r="B179" s="307" t="s">
        <v>256</v>
      </c>
      <c r="C179" s="189">
        <v>1478552.4500000002</v>
      </c>
      <c r="D179" s="291"/>
      <c r="E179" s="29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4" customHeight="1" x14ac:dyDescent="0.35">
      <c r="A180" s="291" t="s">
        <v>319</v>
      </c>
      <c r="B180" s="307" t="s">
        <v>256</v>
      </c>
      <c r="C180" s="189">
        <v>15350.309999999998</v>
      </c>
      <c r="D180" s="291"/>
      <c r="E180" s="29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4" customHeight="1" x14ac:dyDescent="0.35">
      <c r="A181" s="291" t="s">
        <v>203</v>
      </c>
      <c r="B181" s="291"/>
      <c r="C181" s="298"/>
      <c r="D181" s="291">
        <v>1493902.7600000002</v>
      </c>
      <c r="E181" s="29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4" customHeight="1" x14ac:dyDescent="0.35">
      <c r="A182" s="310" t="s">
        <v>320</v>
      </c>
      <c r="B182" s="310"/>
      <c r="C182" s="310"/>
      <c r="D182" s="310"/>
      <c r="E182" s="31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4" customHeight="1" x14ac:dyDescent="0.35">
      <c r="A183" s="291" t="s">
        <v>321</v>
      </c>
      <c r="B183" s="307" t="s">
        <v>256</v>
      </c>
      <c r="C183" s="189">
        <v>91524.49</v>
      </c>
      <c r="D183" s="291"/>
      <c r="E183" s="29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4" customHeight="1" x14ac:dyDescent="0.35">
      <c r="A184" s="291" t="s">
        <v>322</v>
      </c>
      <c r="B184" s="307" t="s">
        <v>256</v>
      </c>
      <c r="C184" s="189">
        <v>6214731.9900000002</v>
      </c>
      <c r="D184" s="291"/>
      <c r="E184" s="29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4" customHeight="1" x14ac:dyDescent="0.35">
      <c r="A185" s="291" t="s">
        <v>132</v>
      </c>
      <c r="B185" s="307" t="s">
        <v>256</v>
      </c>
      <c r="C185" s="189">
        <v>0</v>
      </c>
      <c r="D185" s="291"/>
      <c r="E185" s="29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4" customHeight="1" x14ac:dyDescent="0.35">
      <c r="A186" s="291" t="s">
        <v>203</v>
      </c>
      <c r="B186" s="291"/>
      <c r="C186" s="298"/>
      <c r="D186" s="291">
        <v>6306256.4800000004</v>
      </c>
      <c r="E186" s="29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4" customHeight="1" x14ac:dyDescent="0.35">
      <c r="A187" s="310" t="s">
        <v>323</v>
      </c>
      <c r="B187" s="310"/>
      <c r="C187" s="310"/>
      <c r="D187" s="310"/>
      <c r="E187" s="3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4" customHeight="1" x14ac:dyDescent="0.35">
      <c r="A188" s="291" t="s">
        <v>324</v>
      </c>
      <c r="B188" s="307" t="s">
        <v>256</v>
      </c>
      <c r="C188" s="189">
        <v>0</v>
      </c>
      <c r="D188" s="291"/>
      <c r="E188" s="29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4" customHeight="1" x14ac:dyDescent="0.35">
      <c r="A189" s="291" t="s">
        <v>325</v>
      </c>
      <c r="B189" s="307" t="s">
        <v>256</v>
      </c>
      <c r="C189" s="189">
        <v>56599.96</v>
      </c>
      <c r="D189" s="291"/>
      <c r="E189" s="29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4" customHeight="1" x14ac:dyDescent="0.35">
      <c r="A190" s="291" t="s">
        <v>203</v>
      </c>
      <c r="B190" s="291"/>
      <c r="C190" s="298"/>
      <c r="D190" s="291">
        <v>56599.96</v>
      </c>
      <c r="E190" s="29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4" customHeight="1" x14ac:dyDescent="0.35">
      <c r="A191" s="291"/>
      <c r="B191" s="291"/>
      <c r="C191" s="298"/>
      <c r="D191" s="291"/>
      <c r="E191" s="29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06" t="s">
        <v>326</v>
      </c>
      <c r="B192" s="306"/>
      <c r="C192" s="306"/>
      <c r="D192" s="306"/>
      <c r="E192" s="30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2" t="s">
        <v>327</v>
      </c>
      <c r="B193" s="306"/>
      <c r="C193" s="306"/>
      <c r="D193" s="306"/>
      <c r="E193" s="30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297"/>
      <c r="B194" s="293" t="s">
        <v>328</v>
      </c>
      <c r="C194" s="292" t="s">
        <v>329</v>
      </c>
      <c r="D194" s="293" t="s">
        <v>330</v>
      </c>
      <c r="E194" s="293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1" t="s">
        <v>332</v>
      </c>
      <c r="B195" s="174">
        <v>1860280.7</v>
      </c>
      <c r="C195" s="189"/>
      <c r="D195" s="174"/>
      <c r="E195" s="291">
        <v>1860280.7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1" t="s">
        <v>333</v>
      </c>
      <c r="B196" s="174">
        <v>1808999.17</v>
      </c>
      <c r="C196" s="189"/>
      <c r="D196" s="174"/>
      <c r="E196" s="291">
        <v>1808999.17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1" t="s">
        <v>334</v>
      </c>
      <c r="B197" s="174">
        <v>30083486.449999999</v>
      </c>
      <c r="C197" s="189"/>
      <c r="D197" s="174"/>
      <c r="E197" s="291">
        <v>30083486.449999999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1" t="s">
        <v>335</v>
      </c>
      <c r="B198" s="174">
        <v>8520348.9299999997</v>
      </c>
      <c r="C198" s="189">
        <v>25368.580000000075</v>
      </c>
      <c r="D198" s="174"/>
      <c r="E198" s="291">
        <v>8545717.5099999998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1" t="s">
        <v>336</v>
      </c>
      <c r="B199" s="174">
        <v>14462873.48</v>
      </c>
      <c r="C199" s="189">
        <v>2315963.7600000016</v>
      </c>
      <c r="D199" s="174"/>
      <c r="E199" s="291">
        <v>16778837.240000002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1" t="s">
        <v>337</v>
      </c>
      <c r="B200" s="174">
        <v>74057553.060000017</v>
      </c>
      <c r="C200" s="189"/>
      <c r="D200" s="174">
        <v>2264516.2400000198</v>
      </c>
      <c r="E200" s="291">
        <v>71793036.819999993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1" t="s">
        <v>338</v>
      </c>
      <c r="B201" s="174">
        <v>0</v>
      </c>
      <c r="C201" s="189"/>
      <c r="D201" s="174"/>
      <c r="E201" s="291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1" t="s">
        <v>339</v>
      </c>
      <c r="B202" s="174">
        <v>5370243.8800000008</v>
      </c>
      <c r="C202" s="189">
        <v>2722245.7699999996</v>
      </c>
      <c r="D202" s="174"/>
      <c r="E202" s="291">
        <v>8092489.6500000004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1" t="s">
        <v>340</v>
      </c>
      <c r="B203" s="174">
        <v>1170653.1399999997</v>
      </c>
      <c r="C203" s="189">
        <v>-382094.14</v>
      </c>
      <c r="D203" s="174"/>
      <c r="E203" s="291">
        <v>788558.99999999965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1" t="s">
        <v>203</v>
      </c>
      <c r="B204" s="291">
        <v>137334438.81</v>
      </c>
      <c r="C204" s="298">
        <v>4681483.9700000016</v>
      </c>
      <c r="D204" s="291">
        <v>2264516.2400000198</v>
      </c>
      <c r="E204" s="291">
        <v>139751406.53999999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1"/>
      <c r="B205" s="291"/>
      <c r="C205" s="298"/>
      <c r="D205" s="291"/>
      <c r="E205" s="29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2" t="s">
        <v>341</v>
      </c>
      <c r="B206" s="312"/>
      <c r="C206" s="312"/>
      <c r="D206" s="312"/>
      <c r="E206" s="31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297"/>
      <c r="B207" s="293" t="s">
        <v>328</v>
      </c>
      <c r="C207" s="292" t="s">
        <v>329</v>
      </c>
      <c r="D207" s="293" t="s">
        <v>330</v>
      </c>
      <c r="E207" s="293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1" t="s">
        <v>332</v>
      </c>
      <c r="B208" s="318"/>
      <c r="C208" s="317"/>
      <c r="D208" s="318"/>
      <c r="E208" s="291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1" t="s">
        <v>333</v>
      </c>
      <c r="B209" s="174">
        <v>906193.05</v>
      </c>
      <c r="C209" s="189">
        <v>53185.549999999901</v>
      </c>
      <c r="D209" s="174"/>
      <c r="E209" s="291">
        <v>959378.6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1" t="s">
        <v>334</v>
      </c>
      <c r="B210" s="174">
        <v>13215064.82</v>
      </c>
      <c r="C210" s="189">
        <v>829608.74</v>
      </c>
      <c r="D210" s="174"/>
      <c r="E210" s="291">
        <v>14044673.560000001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1" t="s">
        <v>335</v>
      </c>
      <c r="B211" s="174">
        <v>2846888.66</v>
      </c>
      <c r="C211" s="189">
        <v>406917.84</v>
      </c>
      <c r="D211" s="174"/>
      <c r="E211" s="291">
        <v>3253806.5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1" t="s">
        <v>336</v>
      </c>
      <c r="B212" s="174">
        <v>10861417</v>
      </c>
      <c r="C212" s="189">
        <v>733157.26000000199</v>
      </c>
      <c r="D212" s="174"/>
      <c r="E212" s="291">
        <v>11594574.260000002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1" t="s">
        <v>337</v>
      </c>
      <c r="B213" s="174">
        <v>56289169.000000007</v>
      </c>
      <c r="C213" s="189">
        <v>3340097.73999999</v>
      </c>
      <c r="D213" s="174"/>
      <c r="E213" s="291">
        <v>59629266.739999995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1" t="s">
        <v>338</v>
      </c>
      <c r="B214" s="174">
        <v>0</v>
      </c>
      <c r="C214" s="189"/>
      <c r="D214" s="174"/>
      <c r="E214" s="291"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1" t="s">
        <v>339</v>
      </c>
      <c r="B215" s="174">
        <v>2994736.62</v>
      </c>
      <c r="C215" s="189">
        <v>2460868</v>
      </c>
      <c r="D215" s="174"/>
      <c r="E215" s="291">
        <v>5455604.6200000001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1" t="s">
        <v>340</v>
      </c>
      <c r="B216" s="174">
        <v>0</v>
      </c>
      <c r="C216" s="189"/>
      <c r="D216" s="174"/>
      <c r="E216" s="291"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1" t="s">
        <v>203</v>
      </c>
      <c r="B217" s="291">
        <v>87113469.150000006</v>
      </c>
      <c r="C217" s="298">
        <v>7823835.1299999915</v>
      </c>
      <c r="D217" s="291">
        <v>0</v>
      </c>
      <c r="E217" s="291">
        <v>94937304.280000001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1"/>
      <c r="B218" s="291"/>
      <c r="C218" s="298"/>
      <c r="D218" s="291"/>
      <c r="E218" s="29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06" t="s">
        <v>342</v>
      </c>
      <c r="B219" s="306"/>
      <c r="C219" s="306"/>
      <c r="D219" s="306"/>
      <c r="E219" s="30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06"/>
      <c r="B220" s="346" t="s">
        <v>1254</v>
      </c>
      <c r="C220" s="346"/>
      <c r="D220" s="306"/>
      <c r="E220" s="30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19" t="s">
        <v>1254</v>
      </c>
      <c r="B221" s="306"/>
      <c r="C221" s="189">
        <v>-22853753.600000001</v>
      </c>
      <c r="D221" s="307">
        <v>-22853753.600000001</v>
      </c>
      <c r="E221" s="30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0" t="s">
        <v>343</v>
      </c>
      <c r="B222" s="310"/>
      <c r="C222" s="310"/>
      <c r="D222" s="310"/>
      <c r="E222" s="3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1" t="s">
        <v>344</v>
      </c>
      <c r="B223" s="307" t="s">
        <v>256</v>
      </c>
      <c r="C223" s="189">
        <v>344206269.11000001</v>
      </c>
      <c r="D223" s="291"/>
      <c r="E223" s="29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1" t="s">
        <v>345</v>
      </c>
      <c r="B224" s="307" t="s">
        <v>256</v>
      </c>
      <c r="C224" s="189">
        <v>216629265.25</v>
      </c>
      <c r="D224" s="291"/>
      <c r="E224" s="29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1" t="s">
        <v>346</v>
      </c>
      <c r="B225" s="307" t="s">
        <v>256</v>
      </c>
      <c r="C225" s="189">
        <v>0</v>
      </c>
      <c r="D225" s="291"/>
      <c r="E225" s="29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1" t="s">
        <v>347</v>
      </c>
      <c r="B226" s="307" t="s">
        <v>256</v>
      </c>
      <c r="C226" s="189">
        <v>49159171.609999999</v>
      </c>
      <c r="D226" s="291"/>
      <c r="E226" s="29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1" t="s">
        <v>348</v>
      </c>
      <c r="B227" s="307" t="s">
        <v>256</v>
      </c>
      <c r="C227" s="189">
        <v>111269693.03</v>
      </c>
      <c r="D227" s="291"/>
      <c r="E227" s="29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1" t="s">
        <v>349</v>
      </c>
      <c r="B228" s="307" t="s">
        <v>256</v>
      </c>
      <c r="C228" s="189">
        <v>10028554.27</v>
      </c>
      <c r="D228" s="291"/>
      <c r="E228" s="29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1" t="s">
        <v>350</v>
      </c>
      <c r="B229" s="291"/>
      <c r="C229" s="298"/>
      <c r="D229" s="291">
        <v>731292953.26999998</v>
      </c>
      <c r="E229" s="29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0" t="s">
        <v>351</v>
      </c>
      <c r="B230" s="310"/>
      <c r="C230" s="310"/>
      <c r="D230" s="310"/>
      <c r="E230" s="31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297" t="s">
        <v>352</v>
      </c>
      <c r="B231" s="307" t="s">
        <v>256</v>
      </c>
      <c r="C231" s="189">
        <v>5473</v>
      </c>
      <c r="D231" s="291"/>
      <c r="E231" s="29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297"/>
      <c r="B232" s="307"/>
      <c r="C232" s="298"/>
      <c r="D232" s="291"/>
      <c r="E232" s="29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297" t="s">
        <v>353</v>
      </c>
      <c r="B233" s="307" t="s">
        <v>256</v>
      </c>
      <c r="C233" s="189">
        <v>11986703.82</v>
      </c>
      <c r="D233" s="291"/>
      <c r="E233" s="29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297" t="s">
        <v>354</v>
      </c>
      <c r="B234" s="307" t="s">
        <v>256</v>
      </c>
      <c r="C234" s="189">
        <v>32393382.039999999</v>
      </c>
      <c r="D234" s="291"/>
      <c r="E234" s="29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1"/>
      <c r="B235" s="291"/>
      <c r="C235" s="298"/>
      <c r="D235" s="291"/>
      <c r="E235" s="29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297" t="s">
        <v>355</v>
      </c>
      <c r="B236" s="291"/>
      <c r="C236" s="298"/>
      <c r="D236" s="291">
        <v>44380085.859999999</v>
      </c>
      <c r="E236" s="29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0" t="s">
        <v>356</v>
      </c>
      <c r="B237" s="310"/>
      <c r="C237" s="310"/>
      <c r="D237" s="310"/>
      <c r="E237" s="31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1" t="s">
        <v>357</v>
      </c>
      <c r="B238" s="307" t="s">
        <v>256</v>
      </c>
      <c r="C238" s="189">
        <v>10676204.220000001</v>
      </c>
      <c r="D238" s="291"/>
      <c r="E238" s="29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1" t="s">
        <v>356</v>
      </c>
      <c r="B239" s="307" t="s">
        <v>256</v>
      </c>
      <c r="C239" s="189"/>
      <c r="D239" s="291"/>
      <c r="E239" s="29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1" t="s">
        <v>358</v>
      </c>
      <c r="B240" s="291"/>
      <c r="C240" s="298"/>
      <c r="D240" s="291">
        <v>10676204.220000001</v>
      </c>
      <c r="E240" s="29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1"/>
      <c r="B241" s="291"/>
      <c r="C241" s="298"/>
      <c r="D241" s="291"/>
      <c r="E241" s="29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1" t="s">
        <v>359</v>
      </c>
      <c r="B242" s="291"/>
      <c r="C242" s="298"/>
      <c r="D242" s="291">
        <v>763495489.75</v>
      </c>
      <c r="E242" s="29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1"/>
      <c r="B243" s="291"/>
      <c r="C243" s="298"/>
      <c r="D243" s="291"/>
      <c r="E243" s="29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1"/>
      <c r="B244" s="291"/>
      <c r="C244" s="298"/>
      <c r="D244" s="291"/>
      <c r="E244" s="29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1"/>
      <c r="B245" s="291"/>
      <c r="C245" s="298"/>
      <c r="D245" s="291"/>
      <c r="E245" s="29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1"/>
      <c r="B246" s="291"/>
      <c r="C246" s="298"/>
      <c r="D246" s="291"/>
      <c r="E246" s="29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1"/>
      <c r="B247" s="291"/>
      <c r="C247" s="298"/>
      <c r="D247" s="291"/>
      <c r="E247" s="29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06" t="s">
        <v>360</v>
      </c>
      <c r="B248" s="306"/>
      <c r="C248" s="306"/>
      <c r="D248" s="306"/>
      <c r="E248" s="30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0" t="s">
        <v>361</v>
      </c>
      <c r="B249" s="310"/>
      <c r="C249" s="310"/>
      <c r="D249" s="310"/>
      <c r="E249" s="31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1" t="s">
        <v>362</v>
      </c>
      <c r="B250" s="307" t="s">
        <v>256</v>
      </c>
      <c r="C250" s="189">
        <v>-406816.15302078228</v>
      </c>
      <c r="D250" s="291"/>
      <c r="E250" s="29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1" t="s">
        <v>363</v>
      </c>
      <c r="B251" s="307" t="s">
        <v>256</v>
      </c>
      <c r="C251" s="189"/>
      <c r="D251" s="291"/>
      <c r="E251" s="29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1" t="s">
        <v>364</v>
      </c>
      <c r="B252" s="307" t="s">
        <v>256</v>
      </c>
      <c r="C252" s="189">
        <v>121378794.59042248</v>
      </c>
      <c r="D252" s="291"/>
      <c r="E252" s="29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1" t="s">
        <v>365</v>
      </c>
      <c r="B253" s="307" t="s">
        <v>256</v>
      </c>
      <c r="C253" s="189">
        <v>101278538.748954</v>
      </c>
      <c r="D253" s="291"/>
      <c r="E253" s="29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1" t="s">
        <v>1240</v>
      </c>
      <c r="B254" s="307" t="s">
        <v>256</v>
      </c>
      <c r="C254" s="189"/>
      <c r="D254" s="291"/>
      <c r="E254" s="29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1" t="s">
        <v>366</v>
      </c>
      <c r="B255" s="307" t="s">
        <v>256</v>
      </c>
      <c r="C255" s="189">
        <v>2171983.3074740819</v>
      </c>
      <c r="D255" s="291"/>
      <c r="E255" s="29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1" t="s">
        <v>367</v>
      </c>
      <c r="B256" s="307" t="s">
        <v>256</v>
      </c>
      <c r="C256" s="189"/>
      <c r="D256" s="291"/>
      <c r="E256" s="29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1" t="s">
        <v>368</v>
      </c>
      <c r="B257" s="307" t="s">
        <v>256</v>
      </c>
      <c r="C257" s="189">
        <v>4045116.9565970851</v>
      </c>
      <c r="D257" s="291"/>
      <c r="E257" s="29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1" t="s">
        <v>369</v>
      </c>
      <c r="B258" s="307" t="s">
        <v>256</v>
      </c>
      <c r="C258" s="189">
        <v>345524.25146132149</v>
      </c>
      <c r="D258" s="291"/>
      <c r="E258" s="29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1" t="s">
        <v>370</v>
      </c>
      <c r="B259" s="307" t="s">
        <v>256</v>
      </c>
      <c r="C259" s="189"/>
      <c r="D259" s="291"/>
      <c r="E259" s="29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1" t="s">
        <v>371</v>
      </c>
      <c r="B260" s="291"/>
      <c r="C260" s="298"/>
      <c r="D260" s="291">
        <v>26256064.203980185</v>
      </c>
      <c r="E260" s="29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0" t="s">
        <v>372</v>
      </c>
      <c r="B261" s="310"/>
      <c r="C261" s="310"/>
      <c r="D261" s="310"/>
      <c r="E261" s="31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1" t="s">
        <v>362</v>
      </c>
      <c r="B262" s="307" t="s">
        <v>256</v>
      </c>
      <c r="C262" s="189"/>
      <c r="D262" s="291"/>
      <c r="E262" s="29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1" t="s">
        <v>363</v>
      </c>
      <c r="B263" s="307" t="s">
        <v>256</v>
      </c>
      <c r="C263" s="189"/>
      <c r="D263" s="291"/>
      <c r="E263" s="29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1" t="s">
        <v>373</v>
      </c>
      <c r="B264" s="307" t="s">
        <v>256</v>
      </c>
      <c r="C264" s="189"/>
      <c r="D264" s="291"/>
      <c r="E264" s="29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1" t="s">
        <v>374</v>
      </c>
      <c r="B265" s="291"/>
      <c r="C265" s="298"/>
      <c r="D265" s="291">
        <v>0</v>
      </c>
      <c r="E265" s="29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0" t="s">
        <v>375</v>
      </c>
      <c r="B266" s="310"/>
      <c r="C266" s="310"/>
      <c r="D266" s="310"/>
      <c r="E266" s="310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1" t="s">
        <v>332</v>
      </c>
      <c r="B267" s="307" t="s">
        <v>256</v>
      </c>
      <c r="C267" s="189">
        <v>1860280.7</v>
      </c>
      <c r="D267" s="291"/>
      <c r="E267" s="29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1" t="s">
        <v>333</v>
      </c>
      <c r="B268" s="307" t="s">
        <v>256</v>
      </c>
      <c r="C268" s="189">
        <v>1808999.17</v>
      </c>
      <c r="D268" s="291"/>
      <c r="E268" s="29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1" t="s">
        <v>334</v>
      </c>
      <c r="B269" s="307" t="s">
        <v>256</v>
      </c>
      <c r="C269" s="189">
        <v>30083486.449999999</v>
      </c>
      <c r="D269" s="291"/>
      <c r="E269" s="29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1" t="s">
        <v>376</v>
      </c>
      <c r="B270" s="307" t="s">
        <v>256</v>
      </c>
      <c r="C270" s="189">
        <v>8545717.5099999998</v>
      </c>
      <c r="D270" s="291"/>
      <c r="E270" s="29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1" t="s">
        <v>377</v>
      </c>
      <c r="B271" s="307" t="s">
        <v>256</v>
      </c>
      <c r="C271" s="189">
        <v>16778837.240000002</v>
      </c>
      <c r="D271" s="291"/>
      <c r="E271" s="29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1" t="s">
        <v>378</v>
      </c>
      <c r="B272" s="307" t="s">
        <v>256</v>
      </c>
      <c r="C272" s="189">
        <v>71793037</v>
      </c>
      <c r="D272" s="291"/>
      <c r="E272" s="29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1" t="s">
        <v>339</v>
      </c>
      <c r="B273" s="307" t="s">
        <v>256</v>
      </c>
      <c r="C273" s="189">
        <v>8092489.6500000004</v>
      </c>
      <c r="D273" s="291"/>
      <c r="E273" s="29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1" t="s">
        <v>340</v>
      </c>
      <c r="B274" s="307" t="s">
        <v>256</v>
      </c>
      <c r="C274" s="189">
        <v>788559</v>
      </c>
      <c r="D274" s="291"/>
      <c r="E274" s="29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1" t="s">
        <v>379</v>
      </c>
      <c r="B275" s="291"/>
      <c r="C275" s="298"/>
      <c r="D275" s="291">
        <v>139751406.72</v>
      </c>
      <c r="E275" s="29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1" t="s">
        <v>380</v>
      </c>
      <c r="B276" s="307" t="s">
        <v>256</v>
      </c>
      <c r="C276" s="189">
        <v>94937304</v>
      </c>
      <c r="D276" s="291"/>
      <c r="E276" s="29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1" t="s">
        <v>381</v>
      </c>
      <c r="B277" s="291"/>
      <c r="C277" s="298"/>
      <c r="D277" s="291">
        <v>44814102.719999999</v>
      </c>
      <c r="E277" s="29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0" t="s">
        <v>382</v>
      </c>
      <c r="B278" s="310"/>
      <c r="C278" s="310"/>
      <c r="D278" s="310"/>
      <c r="E278" s="31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1" t="s">
        <v>383</v>
      </c>
      <c r="B279" s="307" t="s">
        <v>256</v>
      </c>
      <c r="C279" s="189">
        <v>3088165.3817220991</v>
      </c>
      <c r="D279" s="291"/>
      <c r="E279" s="29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1" t="s">
        <v>384</v>
      </c>
      <c r="B280" s="307" t="s">
        <v>256</v>
      </c>
      <c r="C280" s="189">
        <v>1437574.5919661</v>
      </c>
      <c r="D280" s="291"/>
      <c r="E280" s="29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1" t="s">
        <v>385</v>
      </c>
      <c r="B281" s="307" t="s">
        <v>256</v>
      </c>
      <c r="C281" s="189">
        <v>12677214.41</v>
      </c>
      <c r="D281" s="291"/>
      <c r="E281" s="29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1" t="s">
        <v>373</v>
      </c>
      <c r="B282" s="307" t="s">
        <v>256</v>
      </c>
      <c r="C282" s="189">
        <v>14387329.548914082</v>
      </c>
      <c r="D282" s="291"/>
      <c r="E282" s="29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1" t="s">
        <v>386</v>
      </c>
      <c r="B283" s="291"/>
      <c r="C283" s="298"/>
      <c r="D283" s="291">
        <v>28715134.748670083</v>
      </c>
      <c r="E283" s="29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1"/>
      <c r="B284" s="291"/>
      <c r="C284" s="298"/>
      <c r="D284" s="291"/>
      <c r="E284" s="29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0" t="s">
        <v>387</v>
      </c>
      <c r="B285" s="310"/>
      <c r="C285" s="310"/>
      <c r="D285" s="310"/>
      <c r="E285" s="31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1" t="s">
        <v>388</v>
      </c>
      <c r="B286" s="307" t="s">
        <v>256</v>
      </c>
      <c r="C286" s="189">
        <v>1366988.5859742598</v>
      </c>
      <c r="D286" s="291"/>
      <c r="E286" s="29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1" t="s">
        <v>389</v>
      </c>
      <c r="B287" s="307" t="s">
        <v>256</v>
      </c>
      <c r="C287" s="189"/>
      <c r="D287" s="291"/>
      <c r="E287" s="29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1" t="s">
        <v>390</v>
      </c>
      <c r="B288" s="307" t="s">
        <v>256</v>
      </c>
      <c r="C288" s="189"/>
      <c r="D288" s="291"/>
      <c r="E288" s="29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1" t="s">
        <v>391</v>
      </c>
      <c r="B289" s="307" t="s">
        <v>256</v>
      </c>
      <c r="C289" s="189">
        <v>87889.037717773404</v>
      </c>
      <c r="D289" s="291"/>
      <c r="E289" s="29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1" t="s">
        <v>392</v>
      </c>
      <c r="B290" s="291"/>
      <c r="C290" s="298"/>
      <c r="D290" s="291">
        <v>1454877.6236920331</v>
      </c>
      <c r="E290" s="29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1"/>
      <c r="B291" s="291"/>
      <c r="C291" s="298"/>
      <c r="D291" s="291"/>
      <c r="E291" s="29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1" t="s">
        <v>393</v>
      </c>
      <c r="B292" s="291"/>
      <c r="C292" s="298"/>
      <c r="D292" s="291">
        <v>101240179.2963423</v>
      </c>
      <c r="E292" s="29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1"/>
      <c r="B293" s="291"/>
      <c r="C293" s="298"/>
      <c r="D293" s="291"/>
      <c r="E293" s="29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1"/>
      <c r="B294" s="291"/>
      <c r="C294" s="298"/>
      <c r="D294" s="291"/>
      <c r="E294" s="29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1"/>
      <c r="B295" s="291"/>
      <c r="C295" s="298"/>
      <c r="D295" s="291"/>
      <c r="E295" s="29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1"/>
      <c r="B296" s="291"/>
      <c r="C296" s="298"/>
      <c r="D296" s="291"/>
      <c r="E296" s="29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1"/>
      <c r="B297" s="291"/>
      <c r="C297" s="298"/>
      <c r="D297" s="291"/>
      <c r="E297" s="29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1"/>
      <c r="B298" s="291"/>
      <c r="C298" s="298"/>
      <c r="D298" s="291"/>
      <c r="E298" s="29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1"/>
      <c r="B299" s="291"/>
      <c r="C299" s="298"/>
      <c r="D299" s="291"/>
      <c r="E299" s="29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1"/>
      <c r="B300" s="291"/>
      <c r="C300" s="298"/>
      <c r="D300" s="291"/>
      <c r="E300" s="29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1"/>
      <c r="B301" s="291"/>
      <c r="C301" s="298"/>
      <c r="D301" s="291"/>
      <c r="E301" s="29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06" t="s">
        <v>394</v>
      </c>
      <c r="B302" s="306"/>
      <c r="C302" s="306"/>
      <c r="D302" s="306"/>
      <c r="E302" s="30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0" t="s">
        <v>395</v>
      </c>
      <c r="B303" s="310"/>
      <c r="C303" s="310"/>
      <c r="D303" s="310"/>
      <c r="E303" s="310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1" t="s">
        <v>396</v>
      </c>
      <c r="B304" s="307" t="s">
        <v>256</v>
      </c>
      <c r="C304" s="189"/>
      <c r="D304" s="291"/>
      <c r="E304" s="29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1" t="s">
        <v>397</v>
      </c>
      <c r="B305" s="307" t="s">
        <v>256</v>
      </c>
      <c r="C305" s="189">
        <v>2014194.7532794522</v>
      </c>
      <c r="D305" s="291"/>
      <c r="E305" s="29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1" t="s">
        <v>398</v>
      </c>
      <c r="B306" s="307" t="s">
        <v>256</v>
      </c>
      <c r="C306" s="189">
        <v>8029010.9359969581</v>
      </c>
      <c r="D306" s="291"/>
      <c r="E306" s="29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1" t="s">
        <v>399</v>
      </c>
      <c r="B307" s="307" t="s">
        <v>256</v>
      </c>
      <c r="C307" s="189">
        <v>4909517.2242395543</v>
      </c>
      <c r="D307" s="291"/>
      <c r="E307" s="29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1" t="s">
        <v>400</v>
      </c>
      <c r="B308" s="307" t="s">
        <v>256</v>
      </c>
      <c r="C308" s="189"/>
      <c r="D308" s="291"/>
      <c r="E308" s="29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1" t="s">
        <v>1241</v>
      </c>
      <c r="B309" s="307" t="s">
        <v>256</v>
      </c>
      <c r="C309" s="189">
        <v>15411454</v>
      </c>
      <c r="D309" s="291"/>
      <c r="E309" s="29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1" t="s">
        <v>401</v>
      </c>
      <c r="B310" s="307" t="s">
        <v>256</v>
      </c>
      <c r="C310" s="189"/>
      <c r="D310" s="291"/>
      <c r="E310" s="29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1" t="s">
        <v>402</v>
      </c>
      <c r="B311" s="307" t="s">
        <v>256</v>
      </c>
      <c r="C311" s="189"/>
      <c r="D311" s="291"/>
      <c r="E311" s="29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1" t="s">
        <v>403</v>
      </c>
      <c r="B312" s="307" t="s">
        <v>256</v>
      </c>
      <c r="C312" s="189"/>
      <c r="D312" s="291"/>
      <c r="E312" s="29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1" t="s">
        <v>404</v>
      </c>
      <c r="B313" s="307" t="s">
        <v>256</v>
      </c>
      <c r="C313" s="189">
        <v>776792</v>
      </c>
      <c r="D313" s="291"/>
      <c r="E313" s="29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1" t="s">
        <v>405</v>
      </c>
      <c r="B314" s="291"/>
      <c r="C314" s="298"/>
      <c r="D314" s="291">
        <v>31140968.913515963</v>
      </c>
      <c r="E314" s="29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0" t="s">
        <v>406</v>
      </c>
      <c r="B315" s="310"/>
      <c r="C315" s="310"/>
      <c r="D315" s="310"/>
      <c r="E315" s="31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1" t="s">
        <v>407</v>
      </c>
      <c r="B316" s="307" t="s">
        <v>256</v>
      </c>
      <c r="C316" s="189"/>
      <c r="D316" s="291"/>
      <c r="E316" s="29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1" t="s">
        <v>408</v>
      </c>
      <c r="B317" s="307" t="s">
        <v>256</v>
      </c>
      <c r="C317" s="189"/>
      <c r="D317" s="291"/>
      <c r="E317" s="29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1" t="s">
        <v>409</v>
      </c>
      <c r="B318" s="307" t="s">
        <v>256</v>
      </c>
      <c r="C318" s="189">
        <v>14558489.157265693</v>
      </c>
      <c r="D318" s="291"/>
      <c r="E318" s="29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1" t="s">
        <v>410</v>
      </c>
      <c r="B319" s="291"/>
      <c r="C319" s="298"/>
      <c r="D319" s="291">
        <v>14558489.157265693</v>
      </c>
      <c r="E319" s="29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0" t="s">
        <v>411</v>
      </c>
      <c r="B320" s="310"/>
      <c r="C320" s="310"/>
      <c r="D320" s="310"/>
      <c r="E320" s="31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1" t="s">
        <v>412</v>
      </c>
      <c r="B321" s="307" t="s">
        <v>256</v>
      </c>
      <c r="C321" s="189"/>
      <c r="D321" s="291"/>
      <c r="E321" s="29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1" t="s">
        <v>413</v>
      </c>
      <c r="B322" s="307" t="s">
        <v>256</v>
      </c>
      <c r="C322" s="189"/>
      <c r="D322" s="291"/>
      <c r="E322" s="29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1" t="s">
        <v>414</v>
      </c>
      <c r="B323" s="307" t="s">
        <v>256</v>
      </c>
      <c r="C323" s="189">
        <v>154522.25054349314</v>
      </c>
      <c r="D323" s="291"/>
      <c r="E323" s="29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297" t="s">
        <v>415</v>
      </c>
      <c r="B324" s="307" t="s">
        <v>256</v>
      </c>
      <c r="C324" s="189">
        <v>1112789.0626660436</v>
      </c>
      <c r="D324" s="291"/>
      <c r="E324" s="29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1" t="s">
        <v>416</v>
      </c>
      <c r="B325" s="307" t="s">
        <v>256</v>
      </c>
      <c r="C325" s="189"/>
      <c r="D325" s="291"/>
      <c r="E325" s="29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297" t="s">
        <v>417</v>
      </c>
      <c r="B326" s="307" t="s">
        <v>256</v>
      </c>
      <c r="C326" s="189"/>
      <c r="D326" s="291"/>
      <c r="E326" s="29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1" t="s">
        <v>418</v>
      </c>
      <c r="B327" s="307" t="s">
        <v>256</v>
      </c>
      <c r="C327" s="189">
        <v>776792</v>
      </c>
      <c r="D327" s="291"/>
      <c r="E327" s="29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1" t="s">
        <v>203</v>
      </c>
      <c r="B328" s="291"/>
      <c r="C328" s="298"/>
      <c r="D328" s="291">
        <v>2044103.3132095367</v>
      </c>
      <c r="E328" s="29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1" t="s">
        <v>419</v>
      </c>
      <c r="B329" s="291"/>
      <c r="C329" s="298"/>
      <c r="D329" s="291">
        <v>776792</v>
      </c>
      <c r="E329" s="29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1" t="s">
        <v>420</v>
      </c>
      <c r="B330" s="291"/>
      <c r="C330" s="298"/>
      <c r="D330" s="291">
        <v>1267311.3132095367</v>
      </c>
      <c r="E330" s="29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1"/>
      <c r="B331" s="291"/>
      <c r="C331" s="298"/>
      <c r="D331" s="291"/>
      <c r="E331" s="29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1" t="s">
        <v>421</v>
      </c>
      <c r="B332" s="307" t="s">
        <v>256</v>
      </c>
      <c r="C332" s="221">
        <v>0</v>
      </c>
      <c r="D332" s="291"/>
      <c r="E332" s="29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1"/>
      <c r="B333" s="307"/>
      <c r="C333" s="229"/>
      <c r="D333" s="291"/>
      <c r="E333" s="29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1" t="s">
        <v>1142</v>
      </c>
      <c r="B334" s="307" t="s">
        <v>256</v>
      </c>
      <c r="C334" s="221"/>
      <c r="D334" s="291"/>
      <c r="E334" s="29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1" t="s">
        <v>1143</v>
      </c>
      <c r="B335" s="307" t="s">
        <v>256</v>
      </c>
      <c r="C335" s="221"/>
      <c r="D335" s="291"/>
      <c r="E335" s="29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1" t="s">
        <v>423</v>
      </c>
      <c r="B336" s="307" t="s">
        <v>256</v>
      </c>
      <c r="C336" s="221"/>
      <c r="D336" s="291"/>
      <c r="E336" s="29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1" t="s">
        <v>422</v>
      </c>
      <c r="B337" s="307" t="s">
        <v>256</v>
      </c>
      <c r="C337" s="189"/>
      <c r="D337" s="291"/>
      <c r="E337" s="29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1" t="s">
        <v>1252</v>
      </c>
      <c r="B338" s="307" t="s">
        <v>256</v>
      </c>
      <c r="C338" s="189"/>
      <c r="D338" s="291"/>
      <c r="E338" s="29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1" t="s">
        <v>424</v>
      </c>
      <c r="B339" s="291"/>
      <c r="C339" s="298"/>
      <c r="D339" s="291">
        <v>46966769.383991189</v>
      </c>
      <c r="E339" s="29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1"/>
      <c r="B340" s="291"/>
      <c r="C340" s="298"/>
      <c r="D340" s="291"/>
      <c r="E340" s="29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1" t="s">
        <v>425</v>
      </c>
      <c r="B341" s="291"/>
      <c r="C341" s="298"/>
      <c r="D341" s="291">
        <v>101240179.2963423</v>
      </c>
      <c r="E341" s="29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1"/>
      <c r="B342" s="291"/>
      <c r="C342" s="298"/>
      <c r="D342" s="291"/>
      <c r="E342" s="29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1"/>
      <c r="B343" s="291"/>
      <c r="C343" s="298"/>
      <c r="D343" s="291"/>
      <c r="E343" s="29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1"/>
      <c r="B344" s="291"/>
      <c r="C344" s="298"/>
      <c r="D344" s="291"/>
      <c r="E344" s="29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1"/>
      <c r="B345" s="291"/>
      <c r="C345" s="298"/>
      <c r="D345" s="291"/>
      <c r="E345" s="29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1"/>
      <c r="B346" s="291"/>
      <c r="C346" s="298"/>
      <c r="D346" s="291"/>
      <c r="E346" s="29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1"/>
      <c r="B347" s="291"/>
      <c r="C347" s="298"/>
      <c r="D347" s="291"/>
      <c r="E347" s="29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1"/>
      <c r="B348" s="291"/>
      <c r="C348" s="298"/>
      <c r="D348" s="291"/>
      <c r="E348" s="29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1"/>
      <c r="B349" s="291"/>
      <c r="C349" s="298"/>
      <c r="D349" s="291"/>
      <c r="E349" s="29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1"/>
      <c r="B350" s="291"/>
      <c r="C350" s="298"/>
      <c r="D350" s="291"/>
      <c r="E350" s="29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1"/>
      <c r="B351" s="291"/>
      <c r="C351" s="298"/>
      <c r="D351" s="291"/>
      <c r="E351" s="29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1"/>
      <c r="B352" s="291"/>
      <c r="C352" s="298"/>
      <c r="D352" s="291"/>
      <c r="E352" s="29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1"/>
      <c r="B353" s="291"/>
      <c r="C353" s="298"/>
      <c r="D353" s="291"/>
      <c r="E353" s="29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1"/>
      <c r="B354" s="291"/>
      <c r="C354" s="298"/>
      <c r="D354" s="291"/>
      <c r="E354" s="29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1"/>
      <c r="B355" s="291"/>
      <c r="C355" s="298"/>
      <c r="D355" s="291"/>
      <c r="E355" s="29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1"/>
      <c r="B356" s="291"/>
      <c r="C356" s="298"/>
      <c r="D356" s="291"/>
      <c r="E356" s="29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06" t="s">
        <v>426</v>
      </c>
      <c r="B357" s="306"/>
      <c r="C357" s="306"/>
      <c r="D357" s="306"/>
      <c r="E357" s="30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0" t="s">
        <v>427</v>
      </c>
      <c r="B358" s="310"/>
      <c r="C358" s="310"/>
      <c r="D358" s="310"/>
      <c r="E358" s="310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1" t="s">
        <v>428</v>
      </c>
      <c r="B359" s="307" t="s">
        <v>256</v>
      </c>
      <c r="C359" s="189">
        <v>370778131.02999997</v>
      </c>
      <c r="D359" s="291"/>
      <c r="E359" s="29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1" t="s">
        <v>429</v>
      </c>
      <c r="B360" s="307" t="s">
        <v>256</v>
      </c>
      <c r="C360" s="189">
        <v>550461389.58000004</v>
      </c>
      <c r="D360" s="291"/>
      <c r="E360" s="29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1" t="s">
        <v>430</v>
      </c>
      <c r="B361" s="291"/>
      <c r="C361" s="298"/>
      <c r="D361" s="291">
        <v>921239520.61000001</v>
      </c>
      <c r="E361" s="29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0" t="s">
        <v>431</v>
      </c>
      <c r="B362" s="310"/>
      <c r="C362" s="310"/>
      <c r="D362" s="310"/>
      <c r="E362" s="31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1" t="s">
        <v>1254</v>
      </c>
      <c r="B363" s="310"/>
      <c r="C363" s="189">
        <v>-22853753.600000001</v>
      </c>
      <c r="D363" s="291"/>
      <c r="E363" s="31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1" t="s">
        <v>432</v>
      </c>
      <c r="B364" s="307" t="s">
        <v>256</v>
      </c>
      <c r="C364" s="189">
        <v>731292953.26999998</v>
      </c>
      <c r="D364" s="291"/>
      <c r="E364" s="29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1" t="s">
        <v>433</v>
      </c>
      <c r="B365" s="307" t="s">
        <v>256</v>
      </c>
      <c r="C365" s="189">
        <v>44380085.859999999</v>
      </c>
      <c r="D365" s="291"/>
      <c r="E365" s="29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1" t="s">
        <v>434</v>
      </c>
      <c r="B366" s="307" t="s">
        <v>256</v>
      </c>
      <c r="C366" s="189">
        <v>10676204.220000001</v>
      </c>
      <c r="D366" s="291"/>
      <c r="E366" s="29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1" t="s">
        <v>359</v>
      </c>
      <c r="B367" s="291"/>
      <c r="C367" s="298"/>
      <c r="D367" s="291">
        <v>763495489.75</v>
      </c>
      <c r="E367" s="29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1" t="s">
        <v>435</v>
      </c>
      <c r="B368" s="291"/>
      <c r="C368" s="298"/>
      <c r="D368" s="291">
        <v>157744030.86000001</v>
      </c>
      <c r="E368" s="29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0" t="s">
        <v>436</v>
      </c>
      <c r="B369" s="310"/>
      <c r="C369" s="310"/>
      <c r="D369" s="310"/>
      <c r="E369" s="31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1" t="s">
        <v>437</v>
      </c>
      <c r="B370" s="307" t="s">
        <v>256</v>
      </c>
      <c r="C370" s="189">
        <v>14187497</v>
      </c>
      <c r="D370" s="291"/>
      <c r="E370" s="29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1" t="s">
        <v>438</v>
      </c>
      <c r="B371" s="307" t="s">
        <v>256</v>
      </c>
      <c r="C371" s="189"/>
      <c r="D371" s="291"/>
      <c r="E371" s="29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1" t="s">
        <v>439</v>
      </c>
      <c r="B372" s="291"/>
      <c r="C372" s="298"/>
      <c r="D372" s="291">
        <v>14187497</v>
      </c>
      <c r="E372" s="29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1" t="s">
        <v>440</v>
      </c>
      <c r="B373" s="291"/>
      <c r="C373" s="298"/>
      <c r="D373" s="291">
        <v>171931527.86000001</v>
      </c>
      <c r="E373" s="29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1"/>
      <c r="B374" s="291"/>
      <c r="C374" s="298"/>
      <c r="D374" s="291"/>
      <c r="E374" s="29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1"/>
      <c r="B375" s="291"/>
      <c r="C375" s="298"/>
      <c r="D375" s="291"/>
      <c r="E375" s="29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1"/>
      <c r="B376" s="291"/>
      <c r="C376" s="298"/>
      <c r="D376" s="291"/>
      <c r="E376" s="29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0" t="s">
        <v>441</v>
      </c>
      <c r="B377" s="310"/>
      <c r="C377" s="310"/>
      <c r="D377" s="310"/>
      <c r="E377" s="31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1" t="s">
        <v>442</v>
      </c>
      <c r="B378" s="307" t="s">
        <v>256</v>
      </c>
      <c r="C378" s="189">
        <v>76837735</v>
      </c>
      <c r="D378" s="291"/>
      <c r="E378" s="29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1" t="s">
        <v>3</v>
      </c>
      <c r="B379" s="307" t="s">
        <v>256</v>
      </c>
      <c r="C379" s="189">
        <v>17807854</v>
      </c>
      <c r="D379" s="291"/>
      <c r="E379" s="29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1" t="s">
        <v>236</v>
      </c>
      <c r="B380" s="307" t="s">
        <v>256</v>
      </c>
      <c r="C380" s="189">
        <v>7695371</v>
      </c>
      <c r="D380" s="291"/>
      <c r="E380" s="29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1" t="s">
        <v>443</v>
      </c>
      <c r="B381" s="307" t="s">
        <v>256</v>
      </c>
      <c r="C381" s="189">
        <v>24559613</v>
      </c>
      <c r="D381" s="291"/>
      <c r="E381" s="29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1" t="s">
        <v>444</v>
      </c>
      <c r="B382" s="307" t="s">
        <v>256</v>
      </c>
      <c r="C382" s="189">
        <v>979244</v>
      </c>
      <c r="D382" s="291"/>
      <c r="E382" s="29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1" t="s">
        <v>445</v>
      </c>
      <c r="B383" s="307" t="s">
        <v>256</v>
      </c>
      <c r="C383" s="189">
        <v>44409718.240000002</v>
      </c>
      <c r="D383" s="291"/>
      <c r="E383" s="29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1" t="s">
        <v>6</v>
      </c>
      <c r="B384" s="307" t="s">
        <v>256</v>
      </c>
      <c r="C384" s="189">
        <v>8166743</v>
      </c>
      <c r="D384" s="291"/>
      <c r="E384" s="29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1" t="s">
        <v>446</v>
      </c>
      <c r="B385" s="307" t="s">
        <v>256</v>
      </c>
      <c r="C385" s="189">
        <v>4653749</v>
      </c>
      <c r="D385" s="291"/>
      <c r="E385" s="29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1" t="s">
        <v>447</v>
      </c>
      <c r="B386" s="307" t="s">
        <v>256</v>
      </c>
      <c r="C386" s="189">
        <v>1493903</v>
      </c>
      <c r="D386" s="291"/>
      <c r="E386" s="29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1" t="s">
        <v>448</v>
      </c>
      <c r="B387" s="307" t="s">
        <v>256</v>
      </c>
      <c r="C387" s="189">
        <v>6306256</v>
      </c>
      <c r="D387" s="291"/>
      <c r="E387" s="29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1" t="s">
        <v>449</v>
      </c>
      <c r="B388" s="307" t="s">
        <v>256</v>
      </c>
      <c r="C388" s="189">
        <v>56600</v>
      </c>
      <c r="D388" s="291"/>
      <c r="E388" s="29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1" t="s">
        <v>451</v>
      </c>
      <c r="B389" s="307" t="s">
        <v>256</v>
      </c>
      <c r="C389" s="189">
        <v>1718812</v>
      </c>
      <c r="D389" s="291"/>
      <c r="E389" s="29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1" t="s">
        <v>452</v>
      </c>
      <c r="B390" s="291"/>
      <c r="C390" s="298"/>
      <c r="D390" s="291">
        <v>194685598.24000001</v>
      </c>
      <c r="E390" s="29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1" t="s">
        <v>453</v>
      </c>
      <c r="B391" s="291"/>
      <c r="C391" s="298"/>
      <c r="D391" s="291">
        <v>-22754070.379999995</v>
      </c>
      <c r="E391" s="29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1" t="s">
        <v>454</v>
      </c>
      <c r="B392" s="307" t="s">
        <v>256</v>
      </c>
      <c r="C392" s="189"/>
      <c r="D392" s="291"/>
      <c r="E392" s="29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1" t="s">
        <v>455</v>
      </c>
      <c r="B393" s="291"/>
      <c r="C393" s="298"/>
      <c r="D393" s="291">
        <v>-22754070.379999995</v>
      </c>
      <c r="E393" s="291"/>
      <c r="F393" s="320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1" t="s">
        <v>456</v>
      </c>
      <c r="B394" s="307" t="s">
        <v>256</v>
      </c>
      <c r="C394" s="189">
        <v>1597846.12</v>
      </c>
      <c r="D394" s="291"/>
      <c r="E394" s="29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1" t="s">
        <v>457</v>
      </c>
      <c r="B395" s="307" t="s">
        <v>256</v>
      </c>
      <c r="C395" s="189"/>
      <c r="D395" s="291"/>
      <c r="E395" s="29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1" t="s">
        <v>458</v>
      </c>
      <c r="B396" s="291"/>
      <c r="C396" s="298"/>
      <c r="D396" s="291">
        <v>-21156224.259999994</v>
      </c>
      <c r="E396" s="29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1" t="s">
        <v>459</v>
      </c>
      <c r="D411" s="2"/>
      <c r="E411" s="32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">
        <v>1304</v>
      </c>
      <c r="B412" s="2"/>
      <c r="C412" s="2"/>
      <c r="D412" s="2"/>
      <c r="E412" s="32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1" t="s">
        <v>461</v>
      </c>
      <c r="C413" s="321" t="s">
        <v>1242</v>
      </c>
      <c r="D413" s="321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v>4625</v>
      </c>
      <c r="C414" s="2">
        <v>4625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v>27284</v>
      </c>
      <c r="C415" s="2">
        <v>27284</v>
      </c>
      <c r="D415" s="2">
        <v>27268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v>0</v>
      </c>
      <c r="C417" s="2"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v>0</v>
      </c>
      <c r="C418" s="2">
        <v>0</v>
      </c>
      <c r="D418" s="2"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v>0</v>
      </c>
      <c r="C420" s="2"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v>0</v>
      </c>
      <c r="C421" s="2">
        <v>0</v>
      </c>
      <c r="D421" s="2"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3"/>
      <c r="B422" s="323"/>
      <c r="C422" s="32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v>0</v>
      </c>
      <c r="C424" s="2"/>
      <c r="D424" s="2"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3"/>
      <c r="B425" s="323"/>
      <c r="C425" s="323"/>
      <c r="D425" s="323"/>
      <c r="E425" s="2"/>
      <c r="F425" s="323"/>
      <c r="G425" s="32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1" t="s">
        <v>471</v>
      </c>
      <c r="C426" s="321" t="s">
        <v>462</v>
      </c>
      <c r="D426" s="321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v>76837735</v>
      </c>
      <c r="C427" s="2">
        <v>76837737.079999998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v>17807854</v>
      </c>
      <c r="C428" s="2">
        <v>17807852</v>
      </c>
      <c r="D428" s="2">
        <v>17807854.220000003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v>7695371</v>
      </c>
      <c r="C429" s="2">
        <v>7695371.7100000009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v>24559613</v>
      </c>
      <c r="C430" s="2">
        <v>24559612.259999998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v>979244</v>
      </c>
      <c r="C431" s="2">
        <v>979244.02000000014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v>44409718.240000002</v>
      </c>
      <c r="C432" s="2">
        <v>44409718.319752865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v>8166743</v>
      </c>
      <c r="C433" s="2">
        <v>8166746</v>
      </c>
      <c r="D433" s="2">
        <v>7823835.1299999915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v>4653749</v>
      </c>
      <c r="C434" s="2">
        <v>4653749.0899999989</v>
      </c>
      <c r="D434" s="2">
        <v>4653749.0900000008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v>1493903</v>
      </c>
      <c r="C435" s="2"/>
      <c r="D435" s="2">
        <v>1493902.7600000002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v>6306256</v>
      </c>
      <c r="C436" s="2"/>
      <c r="D436" s="2">
        <v>6306256.4800000004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v>56600</v>
      </c>
      <c r="C437" s="2"/>
      <c r="D437" s="2">
        <v>56599.96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v>7856759</v>
      </c>
      <c r="C438" s="2">
        <v>6632474.8499999996</v>
      </c>
      <c r="D438" s="2">
        <v>7856759.2000000002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v>1718812</v>
      </c>
      <c r="C439" s="2">
        <v>2943093.1300000004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v>9575571</v>
      </c>
      <c r="C440" s="2">
        <v>9575567.9800000004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v>194685598.24000001</v>
      </c>
      <c r="C441" s="2">
        <v>194685598.45975283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3"/>
      <c r="B442" s="323"/>
      <c r="C442" s="323"/>
      <c r="D442" s="323"/>
      <c r="E442" s="2"/>
      <c r="F442" s="323"/>
      <c r="G442" s="32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1" t="s">
        <v>480</v>
      </c>
      <c r="C443" s="321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v>-22853753.600000001</v>
      </c>
      <c r="C444" s="2">
        <v>-22853753.600000001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v>731292953.26999998</v>
      </c>
      <c r="C445" s="2">
        <v>731292953.26999998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v>44380085.859999999</v>
      </c>
      <c r="C446" s="2">
        <v>44380085.859999999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v>10676204.220000001</v>
      </c>
      <c r="C447" s="2">
        <v>10676204.220000001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v>763495489.75</v>
      </c>
      <c r="C448" s="2">
        <v>763495489.75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3"/>
      <c r="B449" s="323"/>
      <c r="C449" s="323"/>
      <c r="D449" s="323"/>
      <c r="E449" s="2"/>
      <c r="F449" s="323"/>
      <c r="G449" s="32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1" t="s">
        <v>482</v>
      </c>
      <c r="C450" s="323"/>
      <c r="D450" s="323"/>
      <c r="E450" s="2"/>
      <c r="F450" s="323"/>
      <c r="G450" s="32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1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1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16" t="s">
        <v>484</v>
      </c>
      <c r="B453" s="2">
        <v>5473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v>11986703.82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v>32393382.039999999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3"/>
      <c r="B456" s="323"/>
      <c r="C456" s="323"/>
      <c r="D456" s="323"/>
      <c r="E456" s="2"/>
      <c r="F456" s="323"/>
      <c r="G456" s="32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1" t="s">
        <v>471</v>
      </c>
      <c r="C457" s="321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v>14187497</v>
      </c>
      <c r="C458" s="2">
        <v>14187496.699999999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v>0</v>
      </c>
      <c r="C459" s="2"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3"/>
      <c r="B460" s="323"/>
      <c r="C460" s="323"/>
      <c r="D460" s="323"/>
      <c r="E460" s="2"/>
      <c r="F460" s="323"/>
      <c r="G460" s="32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1"/>
      <c r="C461" s="321"/>
      <c r="D461" s="321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1" t="s">
        <v>471</v>
      </c>
      <c r="C462" s="321" t="s">
        <v>486</v>
      </c>
      <c r="D462" s="321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v>370778131.02999997</v>
      </c>
      <c r="C463" s="2">
        <v>370778131.02999997</v>
      </c>
      <c r="D463" s="2">
        <v>370778131.41999996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v>550461389.58000004</v>
      </c>
      <c r="C464" s="2">
        <v>550461389.58000004</v>
      </c>
      <c r="D464" s="2">
        <v>550461390.27999997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v>921239520.61000001</v>
      </c>
      <c r="C465" s="2">
        <v>921239520.61000001</v>
      </c>
      <c r="D465" s="2">
        <v>921239521.69999993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3"/>
      <c r="B466" s="323"/>
      <c r="C466" s="323"/>
      <c r="D466" s="323"/>
      <c r="E466" s="2"/>
      <c r="F466" s="323"/>
      <c r="G466" s="32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1" t="s">
        <v>492</v>
      </c>
      <c r="C467" s="321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v>1860280.7</v>
      </c>
      <c r="C468" s="2">
        <v>1860280.7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v>1808999.17</v>
      </c>
      <c r="C469" s="2">
        <v>1808999.17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v>30083486.449999999</v>
      </c>
      <c r="C470" s="2">
        <v>30083486.449999999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v>8545717.5099999998</v>
      </c>
      <c r="C471" s="2">
        <v>8545717.5099999998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v>16778837.240000002</v>
      </c>
      <c r="C472" s="2">
        <v>16778837.240000002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v>71793037</v>
      </c>
      <c r="C473" s="2">
        <v>71793036.819999993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v>8092489.6500000004</v>
      </c>
      <c r="C474" s="2">
        <v>8092489.6500000004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v>788559</v>
      </c>
      <c r="C475" s="2">
        <v>788558.99999999965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v>139751406.72</v>
      </c>
      <c r="C476" s="2">
        <v>139751406.53999999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v>94937304</v>
      </c>
      <c r="C478" s="2">
        <v>94937304.280000001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v>101240179.2963423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v>46966769.383991189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16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16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16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1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24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16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1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">
        <v>1288</v>
      </c>
      <c r="B493" s="325" t="s">
        <v>1305</v>
      </c>
      <c r="C493" s="325" t="s">
        <v>1306</v>
      </c>
      <c r="D493" s="325" t="s">
        <v>1305</v>
      </c>
      <c r="E493" s="325" t="s">
        <v>1306</v>
      </c>
      <c r="F493" s="325" t="s">
        <v>1305</v>
      </c>
      <c r="G493" s="325" t="s">
        <v>1306</v>
      </c>
      <c r="H493" s="325"/>
      <c r="I493" s="2"/>
      <c r="J493" s="2"/>
      <c r="K493" s="325"/>
      <c r="L493" s="325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24"/>
      <c r="B494" s="321" t="s">
        <v>505</v>
      </c>
      <c r="C494" s="321" t="s">
        <v>505</v>
      </c>
      <c r="D494" s="326" t="s">
        <v>506</v>
      </c>
      <c r="E494" s="326" t="s">
        <v>506</v>
      </c>
      <c r="F494" s="325" t="s">
        <v>507</v>
      </c>
      <c r="G494" s="325" t="s">
        <v>507</v>
      </c>
      <c r="H494" s="325" t="s">
        <v>508</v>
      </c>
      <c r="I494" s="2"/>
      <c r="J494" s="2"/>
      <c r="K494" s="325"/>
      <c r="L494" s="325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1" t="s">
        <v>303</v>
      </c>
      <c r="C495" s="321" t="s">
        <v>303</v>
      </c>
      <c r="D495" s="321" t="s">
        <v>509</v>
      </c>
      <c r="E495" s="321" t="s">
        <v>509</v>
      </c>
      <c r="F495" s="325" t="s">
        <v>510</v>
      </c>
      <c r="G495" s="325" t="s">
        <v>510</v>
      </c>
      <c r="H495" s="325" t="s">
        <v>511</v>
      </c>
      <c r="I495" s="2"/>
      <c r="J495" s="2"/>
      <c r="K495" s="325"/>
      <c r="L495" s="325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27">
        <v>5409186.6000000006</v>
      </c>
      <c r="C496" s="327">
        <v>5505068.129999999</v>
      </c>
      <c r="D496" s="327">
        <v>3400</v>
      </c>
      <c r="E496" s="2">
        <v>3290</v>
      </c>
      <c r="F496" s="328">
        <v>1590.9372352941177</v>
      </c>
      <c r="G496" s="328">
        <v>1673.272987841945</v>
      </c>
      <c r="H496" s="329" t="s">
        <v>1276</v>
      </c>
      <c r="I496" s="264"/>
      <c r="J496" s="2"/>
      <c r="K496" s="325"/>
      <c r="L496" s="325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27">
        <v>0</v>
      </c>
      <c r="C497" s="327">
        <v>0</v>
      </c>
      <c r="D497" s="327">
        <v>0</v>
      </c>
      <c r="E497" s="2">
        <v>0</v>
      </c>
      <c r="F497" s="328" t="s">
        <v>1276</v>
      </c>
      <c r="G497" s="328" t="s">
        <v>1276</v>
      </c>
      <c r="H497" s="329" t="s">
        <v>1276</v>
      </c>
      <c r="I497" s="264"/>
      <c r="J497" s="2"/>
      <c r="K497" s="325"/>
      <c r="L497" s="325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27">
        <v>15156398.92519</v>
      </c>
      <c r="C498" s="327">
        <v>24202665.439999994</v>
      </c>
      <c r="D498" s="327">
        <v>28180</v>
      </c>
      <c r="E498" s="2">
        <v>23978</v>
      </c>
      <c r="F498" s="328">
        <v>537.84240330695525</v>
      </c>
      <c r="G498" s="328">
        <v>1009.3696488447741</v>
      </c>
      <c r="H498" s="329">
        <v>0.87670150705598182</v>
      </c>
      <c r="I498" s="264" t="s">
        <v>1297</v>
      </c>
      <c r="J498" s="2"/>
      <c r="K498" s="325"/>
      <c r="L498" s="325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27">
        <v>0</v>
      </c>
      <c r="C499" s="327">
        <v>0</v>
      </c>
      <c r="D499" s="327">
        <v>0</v>
      </c>
      <c r="E499" s="2">
        <v>0</v>
      </c>
      <c r="F499" s="328" t="s">
        <v>1276</v>
      </c>
      <c r="G499" s="328" t="s">
        <v>1276</v>
      </c>
      <c r="H499" s="329" t="s">
        <v>1276</v>
      </c>
      <c r="I499" s="264"/>
      <c r="J499" s="2"/>
      <c r="K499" s="325"/>
      <c r="L499" s="325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27">
        <v>37851.948609999999</v>
      </c>
      <c r="C500" s="327">
        <v>0</v>
      </c>
      <c r="D500" s="327">
        <v>0</v>
      </c>
      <c r="E500" s="2">
        <v>0</v>
      </c>
      <c r="F500" s="328" t="s">
        <v>1276</v>
      </c>
      <c r="G500" s="328" t="s">
        <v>1276</v>
      </c>
      <c r="H500" s="329" t="s">
        <v>1276</v>
      </c>
      <c r="I500" s="264"/>
      <c r="J500" s="2"/>
      <c r="K500" s="325"/>
      <c r="L500" s="325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27">
        <v>0</v>
      </c>
      <c r="C501" s="327">
        <v>0</v>
      </c>
      <c r="D501" s="327">
        <v>0</v>
      </c>
      <c r="E501" s="2">
        <v>0</v>
      </c>
      <c r="F501" s="328" t="s">
        <v>1276</v>
      </c>
      <c r="G501" s="328" t="s">
        <v>1276</v>
      </c>
      <c r="H501" s="329" t="s">
        <v>1276</v>
      </c>
      <c r="I501" s="264"/>
      <c r="J501" s="2"/>
      <c r="K501" s="325"/>
      <c r="L501" s="325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27">
        <v>0</v>
      </c>
      <c r="C502" s="327">
        <v>0</v>
      </c>
      <c r="D502" s="327">
        <v>0</v>
      </c>
      <c r="E502" s="2">
        <v>0</v>
      </c>
      <c r="F502" s="328" t="s">
        <v>1276</v>
      </c>
      <c r="G502" s="328" t="s">
        <v>1276</v>
      </c>
      <c r="H502" s="329" t="s">
        <v>1276</v>
      </c>
      <c r="I502" s="264"/>
      <c r="J502" s="2"/>
      <c r="K502" s="325"/>
      <c r="L502" s="325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27">
        <v>0</v>
      </c>
      <c r="C503" s="327">
        <v>0</v>
      </c>
      <c r="D503" s="327">
        <v>0</v>
      </c>
      <c r="E503" s="2">
        <v>0</v>
      </c>
      <c r="F503" s="328" t="s">
        <v>1276</v>
      </c>
      <c r="G503" s="328" t="s">
        <v>1276</v>
      </c>
      <c r="H503" s="329" t="s">
        <v>1276</v>
      </c>
      <c r="I503" s="264"/>
      <c r="J503" s="2"/>
      <c r="K503" s="325"/>
      <c r="L503" s="325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27">
        <v>0</v>
      </c>
      <c r="C504" s="327">
        <v>0</v>
      </c>
      <c r="D504" s="327">
        <v>0</v>
      </c>
      <c r="E504" s="2">
        <v>0</v>
      </c>
      <c r="F504" s="328" t="s">
        <v>1276</v>
      </c>
      <c r="G504" s="328" t="s">
        <v>1276</v>
      </c>
      <c r="H504" s="329" t="s">
        <v>1276</v>
      </c>
      <c r="I504" s="264"/>
      <c r="J504" s="2"/>
      <c r="K504" s="325"/>
      <c r="L504" s="325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27">
        <v>0</v>
      </c>
      <c r="C505" s="327">
        <v>0</v>
      </c>
      <c r="D505" s="327">
        <v>0</v>
      </c>
      <c r="E505" s="2">
        <v>0</v>
      </c>
      <c r="F505" s="328" t="s">
        <v>1276</v>
      </c>
      <c r="G505" s="328" t="s">
        <v>1276</v>
      </c>
      <c r="H505" s="329" t="s">
        <v>1276</v>
      </c>
      <c r="I505" s="264"/>
      <c r="J505" s="2"/>
      <c r="K505" s="325"/>
      <c r="L505" s="325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27">
        <v>0</v>
      </c>
      <c r="C506" s="327">
        <v>0</v>
      </c>
      <c r="D506" s="327">
        <v>0</v>
      </c>
      <c r="E506" s="2">
        <v>0</v>
      </c>
      <c r="F506" s="328" t="s">
        <v>1276</v>
      </c>
      <c r="G506" s="328" t="s">
        <v>1276</v>
      </c>
      <c r="H506" s="329" t="s">
        <v>1276</v>
      </c>
      <c r="I506" s="264"/>
      <c r="J506" s="2"/>
      <c r="K506" s="325"/>
      <c r="L506" s="325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27">
        <v>-707.81000000000006</v>
      </c>
      <c r="C507" s="327">
        <v>0</v>
      </c>
      <c r="D507" s="327">
        <v>0</v>
      </c>
      <c r="E507" s="2">
        <v>0</v>
      </c>
      <c r="F507" s="328" t="s">
        <v>1276</v>
      </c>
      <c r="G507" s="328" t="s">
        <v>1276</v>
      </c>
      <c r="H507" s="329" t="s">
        <v>1276</v>
      </c>
      <c r="I507" s="264"/>
      <c r="J507" s="2"/>
      <c r="K507" s="325"/>
      <c r="L507" s="325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27">
        <v>0</v>
      </c>
      <c r="C508" s="327">
        <v>0</v>
      </c>
      <c r="D508" s="327">
        <v>0</v>
      </c>
      <c r="E508" s="2">
        <v>0</v>
      </c>
      <c r="F508" s="328" t="s">
        <v>1276</v>
      </c>
      <c r="G508" s="328" t="s">
        <v>1276</v>
      </c>
      <c r="H508" s="329" t="s">
        <v>1276</v>
      </c>
      <c r="I508" s="264"/>
      <c r="J508" s="2"/>
      <c r="K508" s="325"/>
      <c r="L508" s="325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27">
        <v>26407188.743140001</v>
      </c>
      <c r="C509" s="327">
        <v>16550375.709999997</v>
      </c>
      <c r="D509" s="327">
        <v>406773</v>
      </c>
      <c r="E509" s="2">
        <v>324182</v>
      </c>
      <c r="F509" s="328">
        <v>64.918735371177533</v>
      </c>
      <c r="G509" s="328">
        <v>51.052728744964242</v>
      </c>
      <c r="H509" s="329" t="s">
        <v>1276</v>
      </c>
      <c r="I509" s="264"/>
      <c r="J509" s="2"/>
      <c r="K509" s="325"/>
      <c r="L509" s="325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27">
        <v>2323723.0500000003</v>
      </c>
      <c r="C510" s="327">
        <v>2285180.9399999995</v>
      </c>
      <c r="D510" s="327">
        <v>13310</v>
      </c>
      <c r="E510" s="2">
        <v>10287</v>
      </c>
      <c r="F510" s="328">
        <v>174.58475206611573</v>
      </c>
      <c r="G510" s="328">
        <v>222.14260134149893</v>
      </c>
      <c r="H510" s="329">
        <v>0.27240551487207143</v>
      </c>
      <c r="I510" s="264" t="s">
        <v>1298</v>
      </c>
      <c r="J510" s="2"/>
      <c r="K510" s="325"/>
      <c r="L510" s="325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27">
        <v>0</v>
      </c>
      <c r="C511" s="327">
        <v>0</v>
      </c>
      <c r="D511" s="327">
        <v>0</v>
      </c>
      <c r="E511" s="2">
        <v>0</v>
      </c>
      <c r="F511" s="328" t="s">
        <v>1276</v>
      </c>
      <c r="G511" s="328" t="s">
        <v>1276</v>
      </c>
      <c r="H511" s="329" t="s">
        <v>1276</v>
      </c>
      <c r="I511" s="264"/>
      <c r="J511" s="2"/>
      <c r="K511" s="325"/>
      <c r="L511" s="325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27">
        <v>1386048.41514699</v>
      </c>
      <c r="C512" s="327">
        <v>637453.53308670002</v>
      </c>
      <c r="D512" s="321" t="s">
        <v>529</v>
      </c>
      <c r="E512" s="321" t="s">
        <v>529</v>
      </c>
      <c r="F512" s="328" t="s">
        <v>1276</v>
      </c>
      <c r="G512" s="328" t="s">
        <v>1276</v>
      </c>
      <c r="H512" s="329" t="s">
        <v>1276</v>
      </c>
      <c r="I512" s="264"/>
      <c r="J512" s="2"/>
      <c r="K512" s="325"/>
      <c r="L512" s="325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27">
        <v>510766.98525999993</v>
      </c>
      <c r="C513" s="327">
        <v>562305.43999999994</v>
      </c>
      <c r="D513" s="321" t="s">
        <v>529</v>
      </c>
      <c r="E513" s="321" t="s">
        <v>529</v>
      </c>
      <c r="F513" s="328" t="s">
        <v>1276</v>
      </c>
      <c r="G513" s="328" t="s">
        <v>1276</v>
      </c>
      <c r="H513" s="329" t="s">
        <v>1276</v>
      </c>
      <c r="I513" s="264"/>
      <c r="J513" s="2"/>
      <c r="K513" s="325"/>
      <c r="L513" s="325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27">
        <v>4666675.55</v>
      </c>
      <c r="C514" s="327">
        <v>4586997.2700000005</v>
      </c>
      <c r="D514" s="327">
        <v>439688</v>
      </c>
      <c r="E514" s="2">
        <v>357015</v>
      </c>
      <c r="F514" s="328">
        <v>10.613606807554447</v>
      </c>
      <c r="G514" s="328">
        <v>12.848192008739129</v>
      </c>
      <c r="H514" s="329" t="s">
        <v>1276</v>
      </c>
      <c r="I514" s="264"/>
      <c r="J514" s="2"/>
      <c r="K514" s="325"/>
      <c r="L514" s="325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27">
        <v>0</v>
      </c>
      <c r="C515" s="327">
        <v>608572.01</v>
      </c>
      <c r="D515" s="327">
        <v>0</v>
      </c>
      <c r="E515" s="2">
        <v>0</v>
      </c>
      <c r="F515" s="328" t="s">
        <v>1276</v>
      </c>
      <c r="G515" s="328" t="s">
        <v>1276</v>
      </c>
      <c r="H515" s="329" t="s">
        <v>1276</v>
      </c>
      <c r="I515" s="264"/>
      <c r="J515" s="2"/>
      <c r="K515" s="325"/>
      <c r="L515" s="325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27">
        <v>0</v>
      </c>
      <c r="C516" s="327">
        <v>944743.04</v>
      </c>
      <c r="D516" s="327">
        <v>0</v>
      </c>
      <c r="E516" s="2">
        <v>0</v>
      </c>
      <c r="F516" s="328" t="s">
        <v>1276</v>
      </c>
      <c r="G516" s="328" t="s">
        <v>1276</v>
      </c>
      <c r="H516" s="329" t="s">
        <v>1276</v>
      </c>
      <c r="I516" s="264"/>
      <c r="J516" s="2"/>
      <c r="K516" s="325"/>
      <c r="L516" s="325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27">
        <v>1119349.2</v>
      </c>
      <c r="C517" s="327">
        <v>1796667.21</v>
      </c>
      <c r="D517" s="327">
        <v>19733</v>
      </c>
      <c r="E517" s="2">
        <v>16136</v>
      </c>
      <c r="F517" s="328">
        <v>56.724735215121875</v>
      </c>
      <c r="G517" s="328">
        <v>111.34526586514626</v>
      </c>
      <c r="H517" s="329">
        <v>0.96290499096879789</v>
      </c>
      <c r="I517" s="264" t="s">
        <v>1299</v>
      </c>
      <c r="J517" s="2"/>
      <c r="K517" s="325"/>
      <c r="L517" s="325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27">
        <v>6111772.040000001</v>
      </c>
      <c r="C518" s="327">
        <v>4616422.2899999991</v>
      </c>
      <c r="D518" s="327">
        <v>120797</v>
      </c>
      <c r="E518" s="2">
        <v>94935</v>
      </c>
      <c r="F518" s="328">
        <v>50.595395912150146</v>
      </c>
      <c r="G518" s="328">
        <v>48.627190077421382</v>
      </c>
      <c r="H518" s="329" t="s">
        <v>1276</v>
      </c>
      <c r="I518" s="264"/>
      <c r="J518" s="2"/>
      <c r="K518" s="325"/>
      <c r="L518" s="325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27">
        <v>0</v>
      </c>
      <c r="C519" s="327">
        <v>0</v>
      </c>
      <c r="D519" s="327">
        <v>0</v>
      </c>
      <c r="E519" s="2">
        <v>0</v>
      </c>
      <c r="F519" s="328" t="s">
        <v>1276</v>
      </c>
      <c r="G519" s="328" t="s">
        <v>1276</v>
      </c>
      <c r="H519" s="329" t="s">
        <v>1276</v>
      </c>
      <c r="I519" s="264"/>
      <c r="J519" s="2"/>
      <c r="K519" s="325"/>
      <c r="L519" s="325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27">
        <v>665840.43000000005</v>
      </c>
      <c r="C520" s="327">
        <v>521933.25999999995</v>
      </c>
      <c r="D520" s="327">
        <v>1050</v>
      </c>
      <c r="E520" s="2">
        <v>550</v>
      </c>
      <c r="F520" s="328">
        <v>634.13374285714292</v>
      </c>
      <c r="G520" s="328">
        <v>948.96956363636355</v>
      </c>
      <c r="H520" s="329">
        <v>0.49648173484776459</v>
      </c>
      <c r="I520" s="264" t="s">
        <v>1300</v>
      </c>
      <c r="J520" s="2"/>
      <c r="K520" s="325"/>
      <c r="L520" s="325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27">
        <v>10736693.519999998</v>
      </c>
      <c r="C521" s="327">
        <v>9411262.5399999991</v>
      </c>
      <c r="D521" s="321" t="s">
        <v>529</v>
      </c>
      <c r="E521" s="321" t="s">
        <v>529</v>
      </c>
      <c r="F521" s="328" t="s">
        <v>1276</v>
      </c>
      <c r="G521" s="328" t="s">
        <v>1276</v>
      </c>
      <c r="H521" s="329" t="s">
        <v>1276</v>
      </c>
      <c r="I521" s="264"/>
      <c r="J521" s="2"/>
      <c r="K521" s="325"/>
      <c r="L521" s="325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27">
        <v>1804980.2199999997</v>
      </c>
      <c r="C522" s="327">
        <v>1713024.7000000002</v>
      </c>
      <c r="D522" s="327">
        <v>56150</v>
      </c>
      <c r="E522" s="2">
        <v>42524</v>
      </c>
      <c r="F522" s="328">
        <v>32.145685129118426</v>
      </c>
      <c r="G522" s="328">
        <v>40.283715078543885</v>
      </c>
      <c r="H522" s="329">
        <v>0.25316088043349283</v>
      </c>
      <c r="I522" s="264" t="s">
        <v>1300</v>
      </c>
      <c r="J522" s="2"/>
      <c r="K522" s="325"/>
      <c r="L522" s="325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27">
        <v>0</v>
      </c>
      <c r="C523" s="327">
        <v>452753.45999999996</v>
      </c>
      <c r="D523" s="327">
        <v>0</v>
      </c>
      <c r="E523" s="2">
        <v>0</v>
      </c>
      <c r="F523" s="328" t="s">
        <v>1276</v>
      </c>
      <c r="G523" s="328" t="s">
        <v>1276</v>
      </c>
      <c r="H523" s="329" t="s">
        <v>1276</v>
      </c>
      <c r="I523" s="264"/>
      <c r="J523" s="2"/>
      <c r="K523" s="325"/>
      <c r="L523" s="325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27">
        <v>2029299.8599999999</v>
      </c>
      <c r="C524" s="327">
        <v>2353731.4699999997</v>
      </c>
      <c r="D524" s="327">
        <v>51374</v>
      </c>
      <c r="E524" s="2">
        <v>44189</v>
      </c>
      <c r="F524" s="328">
        <v>39.500522832561217</v>
      </c>
      <c r="G524" s="328">
        <v>53.265099232840747</v>
      </c>
      <c r="H524" s="329">
        <v>0.34846567622981084</v>
      </c>
      <c r="I524" s="264" t="s">
        <v>1300</v>
      </c>
      <c r="J524" s="2"/>
      <c r="K524" s="325"/>
      <c r="L524" s="325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27">
        <v>0</v>
      </c>
      <c r="C525" s="327">
        <v>0</v>
      </c>
      <c r="D525" s="327">
        <v>0</v>
      </c>
      <c r="E525" s="2">
        <v>0</v>
      </c>
      <c r="F525" s="328" t="s">
        <v>1276</v>
      </c>
      <c r="G525" s="328" t="s">
        <v>1276</v>
      </c>
      <c r="H525" s="329" t="s">
        <v>1276</v>
      </c>
      <c r="I525" s="264"/>
      <c r="J525" s="2"/>
      <c r="K525" s="325"/>
      <c r="L525" s="325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27">
        <v>13630545.038999999</v>
      </c>
      <c r="C526" s="327">
        <v>10224681.717867114</v>
      </c>
      <c r="D526" s="327">
        <v>41535</v>
      </c>
      <c r="E526" s="2">
        <v>32509</v>
      </c>
      <c r="F526" s="328">
        <v>328.17009844709281</v>
      </c>
      <c r="G526" s="328">
        <v>314.51849388991093</v>
      </c>
      <c r="H526" s="329" t="s">
        <v>1276</v>
      </c>
      <c r="I526" s="264"/>
      <c r="J526" s="2"/>
      <c r="K526" s="325"/>
      <c r="L526" s="325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27">
        <v>0</v>
      </c>
      <c r="C527" s="327">
        <v>0</v>
      </c>
      <c r="D527" s="327">
        <v>0</v>
      </c>
      <c r="E527" s="2">
        <v>0</v>
      </c>
      <c r="F527" s="328" t="s">
        <v>1276</v>
      </c>
      <c r="G527" s="328" t="s">
        <v>1276</v>
      </c>
      <c r="H527" s="329" t="s">
        <v>1276</v>
      </c>
      <c r="I527" s="264"/>
      <c r="J527" s="2"/>
      <c r="K527" s="325"/>
      <c r="L527" s="325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27">
        <v>0</v>
      </c>
      <c r="C528" s="327">
        <v>0</v>
      </c>
      <c r="D528" s="327">
        <v>0</v>
      </c>
      <c r="E528" s="2">
        <v>0</v>
      </c>
      <c r="F528" s="328" t="s">
        <v>1276</v>
      </c>
      <c r="G528" s="328" t="s">
        <v>1276</v>
      </c>
      <c r="H528" s="329" t="s">
        <v>1276</v>
      </c>
      <c r="I528" s="264"/>
      <c r="J528" s="2"/>
      <c r="K528" s="325"/>
      <c r="L528" s="325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27">
        <v>41715842.529999994</v>
      </c>
      <c r="C529" s="327">
        <v>45968610.589999996</v>
      </c>
      <c r="D529" s="327">
        <v>7252</v>
      </c>
      <c r="E529" s="2">
        <v>191341</v>
      </c>
      <c r="F529" s="328">
        <v>5752.3224669056799</v>
      </c>
      <c r="G529" s="328">
        <v>240.2444357978687</v>
      </c>
      <c r="H529" s="329">
        <v>-0.95823522808742978</v>
      </c>
      <c r="I529" s="264" t="s">
        <v>1301</v>
      </c>
      <c r="J529" s="2"/>
      <c r="K529" s="325"/>
      <c r="L529" s="325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27">
        <v>426029.77999999991</v>
      </c>
      <c r="C530" s="327">
        <v>471147.94999999995</v>
      </c>
      <c r="D530" s="327">
        <v>10865</v>
      </c>
      <c r="E530" s="2">
        <v>10047</v>
      </c>
      <c r="F530" s="328">
        <v>39.211208467556368</v>
      </c>
      <c r="G530" s="328">
        <v>46.894391360605148</v>
      </c>
      <c r="H530" s="329" t="s">
        <v>1276</v>
      </c>
      <c r="I530" s="264"/>
      <c r="J530" s="2"/>
      <c r="K530" s="325"/>
      <c r="L530" s="325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27">
        <v>96505.16</v>
      </c>
      <c r="C531" s="327">
        <v>107676.82</v>
      </c>
      <c r="D531" s="327">
        <v>1943</v>
      </c>
      <c r="E531" s="2">
        <v>1828</v>
      </c>
      <c r="F531" s="328">
        <v>49.668121461657236</v>
      </c>
      <c r="G531" s="328">
        <v>58.904168490153175</v>
      </c>
      <c r="H531" s="329" t="s">
        <v>1276</v>
      </c>
      <c r="I531" s="264"/>
      <c r="J531" s="2"/>
      <c r="K531" s="325"/>
      <c r="L531" s="325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27">
        <v>0</v>
      </c>
      <c r="C532" s="327">
        <v>0</v>
      </c>
      <c r="D532" s="327">
        <v>0</v>
      </c>
      <c r="E532" s="2">
        <v>0</v>
      </c>
      <c r="F532" s="328" t="s">
        <v>1276</v>
      </c>
      <c r="G532" s="328" t="s">
        <v>1276</v>
      </c>
      <c r="H532" s="329" t="s">
        <v>1276</v>
      </c>
      <c r="I532" s="264"/>
      <c r="J532" s="2"/>
      <c r="K532" s="325"/>
      <c r="L532" s="325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27">
        <v>0</v>
      </c>
      <c r="C533" s="327">
        <v>164571</v>
      </c>
      <c r="D533" s="327">
        <v>0</v>
      </c>
      <c r="E533" s="2">
        <v>0</v>
      </c>
      <c r="F533" s="328" t="s">
        <v>1276</v>
      </c>
      <c r="G533" s="328" t="s">
        <v>1276</v>
      </c>
      <c r="H533" s="329" t="s">
        <v>1276</v>
      </c>
      <c r="I533" s="264"/>
      <c r="J533" s="2"/>
      <c r="K533" s="325"/>
      <c r="L533" s="325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27">
        <v>0</v>
      </c>
      <c r="C534" s="327">
        <v>0</v>
      </c>
      <c r="D534" s="327">
        <v>0</v>
      </c>
      <c r="E534" s="2">
        <v>0</v>
      </c>
      <c r="F534" s="328" t="s">
        <v>1276</v>
      </c>
      <c r="G534" s="328" t="s">
        <v>1276</v>
      </c>
      <c r="H534" s="329" t="s">
        <v>1276</v>
      </c>
      <c r="I534" s="264"/>
      <c r="J534" s="2"/>
      <c r="K534" s="325"/>
      <c r="L534" s="325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27">
        <v>0</v>
      </c>
      <c r="C535" s="327">
        <v>0</v>
      </c>
      <c r="D535" s="327">
        <v>0</v>
      </c>
      <c r="E535" s="2">
        <v>0</v>
      </c>
      <c r="F535" s="328" t="s">
        <v>1276</v>
      </c>
      <c r="G535" s="328" t="s">
        <v>1276</v>
      </c>
      <c r="H535" s="329" t="s">
        <v>1276</v>
      </c>
      <c r="I535" s="264"/>
      <c r="J535" s="2"/>
      <c r="K535" s="325"/>
      <c r="L535" s="325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27">
        <v>0</v>
      </c>
      <c r="C536" s="327">
        <v>0</v>
      </c>
      <c r="D536" s="327">
        <v>0</v>
      </c>
      <c r="E536" s="2">
        <v>0</v>
      </c>
      <c r="F536" s="328" t="s">
        <v>1276</v>
      </c>
      <c r="G536" s="328" t="s">
        <v>1276</v>
      </c>
      <c r="H536" s="329" t="s">
        <v>1276</v>
      </c>
      <c r="I536" s="264"/>
      <c r="J536" s="2"/>
      <c r="K536" s="325"/>
      <c r="L536" s="325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27">
        <v>0</v>
      </c>
      <c r="C537" s="327">
        <v>41020.116420000006</v>
      </c>
      <c r="D537" s="327">
        <v>0</v>
      </c>
      <c r="E537" s="2">
        <v>0</v>
      </c>
      <c r="F537" s="328" t="s">
        <v>1276</v>
      </c>
      <c r="G537" s="328" t="s">
        <v>1276</v>
      </c>
      <c r="H537" s="329" t="s">
        <v>1276</v>
      </c>
      <c r="I537" s="264"/>
      <c r="J537" s="2"/>
      <c r="K537" s="325"/>
      <c r="L537" s="325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27">
        <v>0</v>
      </c>
      <c r="C538" s="327">
        <v>0</v>
      </c>
      <c r="D538" s="327">
        <v>0</v>
      </c>
      <c r="E538" s="2">
        <v>0</v>
      </c>
      <c r="F538" s="328" t="s">
        <v>1276</v>
      </c>
      <c r="G538" s="328" t="s">
        <v>1276</v>
      </c>
      <c r="H538" s="329" t="s">
        <v>1276</v>
      </c>
      <c r="I538" s="264"/>
      <c r="J538" s="2"/>
      <c r="K538" s="325"/>
      <c r="L538" s="325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27">
        <v>0</v>
      </c>
      <c r="C539" s="327">
        <v>0</v>
      </c>
      <c r="D539" s="327">
        <v>0</v>
      </c>
      <c r="E539" s="2">
        <v>0</v>
      </c>
      <c r="F539" s="328" t="s">
        <v>1276</v>
      </c>
      <c r="G539" s="328" t="s">
        <v>1276</v>
      </c>
      <c r="H539" s="329" t="s">
        <v>1276</v>
      </c>
      <c r="I539" s="264"/>
      <c r="J539" s="2"/>
      <c r="K539" s="325"/>
      <c r="L539" s="325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27">
        <v>0</v>
      </c>
      <c r="C540" s="327">
        <v>0</v>
      </c>
      <c r="D540" s="327">
        <v>0</v>
      </c>
      <c r="E540" s="2">
        <v>0</v>
      </c>
      <c r="F540" s="328" t="s">
        <v>1276</v>
      </c>
      <c r="G540" s="328" t="s">
        <v>1276</v>
      </c>
      <c r="H540" s="329" t="s">
        <v>1276</v>
      </c>
      <c r="I540" s="264"/>
      <c r="J540" s="2"/>
      <c r="K540" s="325"/>
      <c r="L540" s="325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27">
        <v>2176735.1564999996</v>
      </c>
      <c r="C541" s="327">
        <v>1221430.96</v>
      </c>
      <c r="D541" s="321" t="s">
        <v>529</v>
      </c>
      <c r="E541" s="321" t="s">
        <v>529</v>
      </c>
      <c r="F541" s="328"/>
      <c r="G541" s="328"/>
      <c r="H541" s="329"/>
      <c r="I541" s="264"/>
      <c r="J541" s="2"/>
      <c r="K541" s="325"/>
      <c r="L541" s="325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27">
        <v>0</v>
      </c>
      <c r="C542" s="327">
        <v>0</v>
      </c>
      <c r="D542" s="321" t="s">
        <v>529</v>
      </c>
      <c r="E542" s="321" t="s">
        <v>529</v>
      </c>
      <c r="F542" s="328"/>
      <c r="G542" s="328"/>
      <c r="H542" s="329"/>
      <c r="I542" s="264"/>
      <c r="J542" s="2"/>
      <c r="K542" s="325"/>
      <c r="L542" s="325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27">
        <v>61583.520959999987</v>
      </c>
      <c r="C543" s="327">
        <v>0</v>
      </c>
      <c r="D543" s="321" t="s">
        <v>529</v>
      </c>
      <c r="E543" s="321" t="s">
        <v>529</v>
      </c>
      <c r="F543" s="328"/>
      <c r="G543" s="328"/>
      <c r="H543" s="329"/>
      <c r="I543" s="264"/>
      <c r="J543" s="2"/>
      <c r="K543" s="325"/>
      <c r="L543" s="325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27">
        <v>0</v>
      </c>
      <c r="C544" s="327">
        <v>2855928.21</v>
      </c>
      <c r="D544" s="327">
        <v>146396.5</v>
      </c>
      <c r="E544" s="2">
        <v>116234</v>
      </c>
      <c r="F544" s="328" t="s">
        <v>1276</v>
      </c>
      <c r="G544" s="328">
        <v>24.570506134177606</v>
      </c>
      <c r="H544" s="329" t="s">
        <v>1276</v>
      </c>
      <c r="I544" s="264"/>
      <c r="J544" s="2"/>
      <c r="K544" s="325"/>
      <c r="L544" s="325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27">
        <v>2791653.1600000006</v>
      </c>
      <c r="C545" s="327">
        <v>70682</v>
      </c>
      <c r="D545" s="327">
        <v>190597</v>
      </c>
      <c r="E545" s="2">
        <v>134902</v>
      </c>
      <c r="F545" s="328">
        <v>14.646889300461186</v>
      </c>
      <c r="G545" s="328">
        <v>0.52395071978176755</v>
      </c>
      <c r="H545" s="329">
        <v>-0.96422785008928347</v>
      </c>
      <c r="I545" s="264" t="s">
        <v>1302</v>
      </c>
      <c r="J545" s="2"/>
      <c r="K545" s="325"/>
      <c r="L545" s="325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27">
        <v>30002.799999999996</v>
      </c>
      <c r="C546" s="327">
        <v>111674.45000000001</v>
      </c>
      <c r="D546" s="327" t="e">
        <v>#REF!</v>
      </c>
      <c r="E546" s="2">
        <v>0</v>
      </c>
      <c r="F546" s="328" t="e">
        <v>#REF!</v>
      </c>
      <c r="G546" s="328" t="s">
        <v>1276</v>
      </c>
      <c r="H546" s="329" t="e">
        <v>#REF!</v>
      </c>
      <c r="I546" s="264"/>
      <c r="J546" s="2"/>
      <c r="K546" s="325"/>
      <c r="L546" s="325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27">
        <v>0</v>
      </c>
      <c r="C547" s="327">
        <v>0</v>
      </c>
      <c r="D547" s="321" t="s">
        <v>529</v>
      </c>
      <c r="E547" s="321" t="s">
        <v>529</v>
      </c>
      <c r="F547" s="328"/>
      <c r="G547" s="328"/>
      <c r="H547" s="329"/>
      <c r="I547" s="264"/>
      <c r="J547" s="2"/>
      <c r="K547" s="325"/>
      <c r="L547" s="325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27">
        <v>28201.88</v>
      </c>
      <c r="C548" s="327">
        <v>24382.34</v>
      </c>
      <c r="D548" s="321" t="s">
        <v>529</v>
      </c>
      <c r="E548" s="321" t="s">
        <v>529</v>
      </c>
      <c r="F548" s="328"/>
      <c r="G548" s="328"/>
      <c r="H548" s="329"/>
      <c r="I548" s="264"/>
      <c r="J548" s="2"/>
      <c r="K548" s="325"/>
      <c r="L548" s="325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27">
        <v>0</v>
      </c>
      <c r="C549" s="327">
        <v>712315.03</v>
      </c>
      <c r="D549" s="321" t="s">
        <v>529</v>
      </c>
      <c r="E549" s="321" t="s">
        <v>529</v>
      </c>
      <c r="F549" s="328"/>
      <c r="G549" s="328"/>
      <c r="H549" s="329"/>
      <c r="I549" s="264"/>
      <c r="J549" s="2"/>
      <c r="K549" s="325"/>
      <c r="L549" s="325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27">
        <v>5068261.5095199998</v>
      </c>
      <c r="C550" s="327">
        <v>4451323.8517000005</v>
      </c>
      <c r="D550" s="327">
        <v>158368</v>
      </c>
      <c r="E550" s="2">
        <v>170535.03999999998</v>
      </c>
      <c r="F550" s="328">
        <v>32.003065704687813</v>
      </c>
      <c r="G550" s="328">
        <v>26.102106943534896</v>
      </c>
      <c r="H550" s="329" t="s">
        <v>1276</v>
      </c>
      <c r="I550" s="264"/>
      <c r="J550" s="2"/>
      <c r="K550" s="325"/>
      <c r="L550" s="325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27">
        <v>1822702.9900000002</v>
      </c>
      <c r="C551" s="327">
        <v>1734098.72</v>
      </c>
      <c r="D551" s="321" t="s">
        <v>529</v>
      </c>
      <c r="E551" s="321" t="s">
        <v>529</v>
      </c>
      <c r="F551" s="328"/>
      <c r="G551" s="328"/>
      <c r="H551" s="329"/>
      <c r="I551" s="264"/>
      <c r="J551" s="316"/>
      <c r="K551" s="2"/>
      <c r="L551" s="2"/>
      <c r="M551" s="32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27">
        <v>273254.72247000004</v>
      </c>
      <c r="C552" s="327">
        <v>7301</v>
      </c>
      <c r="D552" s="321" t="s">
        <v>529</v>
      </c>
      <c r="E552" s="321" t="s">
        <v>529</v>
      </c>
      <c r="F552" s="328"/>
      <c r="G552" s="328"/>
      <c r="H552" s="329"/>
      <c r="I552" s="2"/>
      <c r="J552" s="316"/>
      <c r="K552" s="2"/>
      <c r="L552" s="2"/>
      <c r="M552" s="32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27">
        <v>1154955.0518</v>
      </c>
      <c r="C553" s="327">
        <v>0</v>
      </c>
      <c r="D553" s="321" t="s">
        <v>529</v>
      </c>
      <c r="E553" s="321" t="s">
        <v>529</v>
      </c>
      <c r="F553" s="328"/>
      <c r="G553" s="328"/>
      <c r="H553" s="329"/>
      <c r="I553" s="2"/>
      <c r="J553" s="316"/>
      <c r="K553" s="2"/>
      <c r="L553" s="2"/>
      <c r="M553" s="32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27">
        <v>-5215.4599999999919</v>
      </c>
      <c r="C554" s="327">
        <v>-1278.8899999999849</v>
      </c>
      <c r="D554" s="321" t="s">
        <v>529</v>
      </c>
      <c r="E554" s="321" t="s">
        <v>529</v>
      </c>
      <c r="F554" s="328"/>
      <c r="G554" s="328"/>
      <c r="H554" s="329"/>
      <c r="I554" s="2"/>
      <c r="J554" s="316"/>
      <c r="K554" s="2"/>
      <c r="L554" s="2"/>
      <c r="M554" s="32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27">
        <v>275755.05922999996</v>
      </c>
      <c r="C555" s="327">
        <v>0</v>
      </c>
      <c r="D555" s="321" t="s">
        <v>529</v>
      </c>
      <c r="E555" s="321" t="s">
        <v>529</v>
      </c>
      <c r="F555" s="328"/>
      <c r="G555" s="328"/>
      <c r="H555" s="329"/>
      <c r="I555" s="2"/>
      <c r="J555" s="316"/>
      <c r="K555" s="2"/>
      <c r="L555" s="2"/>
      <c r="M555" s="32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27">
        <v>1839605.3946385807</v>
      </c>
      <c r="C556" s="327">
        <v>2074569.3557599147</v>
      </c>
      <c r="D556" s="321" t="s">
        <v>529</v>
      </c>
      <c r="E556" s="321" t="s">
        <v>529</v>
      </c>
      <c r="F556" s="328"/>
      <c r="G556" s="328"/>
      <c r="H556" s="329"/>
      <c r="I556" s="2"/>
      <c r="J556" s="316"/>
      <c r="K556" s="2"/>
      <c r="L556" s="2"/>
      <c r="M556" s="32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27">
        <v>2103668.0071800002</v>
      </c>
      <c r="C557" s="327">
        <v>6247637.2804328818</v>
      </c>
      <c r="D557" s="321" t="s">
        <v>529</v>
      </c>
      <c r="E557" s="321" t="s">
        <v>529</v>
      </c>
      <c r="F557" s="328"/>
      <c r="G557" s="328"/>
      <c r="H557" s="329"/>
      <c r="I557" s="2"/>
      <c r="J557" s="316"/>
      <c r="K557" s="2"/>
      <c r="L557" s="2"/>
      <c r="M557" s="32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27">
        <v>0</v>
      </c>
      <c r="C558" s="327">
        <v>0</v>
      </c>
      <c r="D558" s="321" t="s">
        <v>529</v>
      </c>
      <c r="E558" s="321" t="s">
        <v>529</v>
      </c>
      <c r="F558" s="328"/>
      <c r="G558" s="328"/>
      <c r="H558" s="329"/>
      <c r="I558" s="2"/>
      <c r="J558" s="316"/>
      <c r="K558" s="2"/>
      <c r="L558" s="2"/>
      <c r="M558" s="32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27">
        <v>9038557.9288950544</v>
      </c>
      <c r="C559" s="327">
        <v>6109259.8863056693</v>
      </c>
      <c r="D559" s="321" t="s">
        <v>529</v>
      </c>
      <c r="E559" s="321" t="s">
        <v>529</v>
      </c>
      <c r="F559" s="328"/>
      <c r="G559" s="328"/>
      <c r="H559" s="329"/>
      <c r="I559" s="2"/>
      <c r="J559" s="316"/>
      <c r="K559" s="2"/>
      <c r="L559" s="2"/>
      <c r="M559" s="32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27">
        <v>203181.09974000001</v>
      </c>
      <c r="C560" s="327">
        <v>1956</v>
      </c>
      <c r="D560" s="321" t="s">
        <v>529</v>
      </c>
      <c r="E560" s="321" t="s">
        <v>529</v>
      </c>
      <c r="F560" s="328"/>
      <c r="G560" s="328"/>
      <c r="H560" s="329"/>
      <c r="I560" s="2"/>
      <c r="J560" s="316"/>
      <c r="K560" s="2"/>
      <c r="L560" s="2"/>
      <c r="M560" s="32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27">
        <v>1059258.2422199999</v>
      </c>
      <c r="C561" s="327">
        <v>0</v>
      </c>
      <c r="D561" s="321" t="s">
        <v>529</v>
      </c>
      <c r="E561" s="321" t="s">
        <v>529</v>
      </c>
      <c r="F561" s="328"/>
      <c r="G561" s="328"/>
      <c r="H561" s="329"/>
      <c r="I561" s="2"/>
      <c r="J561" s="316"/>
      <c r="K561" s="2"/>
      <c r="L561" s="2"/>
      <c r="M561" s="32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27">
        <v>0</v>
      </c>
      <c r="C562" s="327">
        <v>0</v>
      </c>
      <c r="D562" s="321" t="s">
        <v>529</v>
      </c>
      <c r="E562" s="321" t="s">
        <v>529</v>
      </c>
      <c r="F562" s="328"/>
      <c r="G562" s="328"/>
      <c r="H562" s="329"/>
      <c r="I562" s="2"/>
      <c r="J562" s="316"/>
      <c r="K562" s="2"/>
      <c r="L562" s="2"/>
      <c r="M562" s="32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27">
        <v>696996.91229000001</v>
      </c>
      <c r="C563" s="327">
        <v>18726</v>
      </c>
      <c r="D563" s="321" t="s">
        <v>529</v>
      </c>
      <c r="E563" s="321" t="s">
        <v>529</v>
      </c>
      <c r="F563" s="328"/>
      <c r="G563" s="328"/>
      <c r="H563" s="329"/>
      <c r="I563" s="2"/>
      <c r="J563" s="316"/>
      <c r="K563" s="2"/>
      <c r="L563" s="2"/>
      <c r="M563" s="32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27">
        <v>73899.99000999998</v>
      </c>
      <c r="C564" s="327">
        <v>16460</v>
      </c>
      <c r="D564" s="321" t="s">
        <v>529</v>
      </c>
      <c r="E564" s="321" t="s">
        <v>529</v>
      </c>
      <c r="F564" s="328"/>
      <c r="G564" s="328"/>
      <c r="H564" s="329"/>
      <c r="I564" s="2"/>
      <c r="J564" s="316"/>
      <c r="K564" s="2"/>
      <c r="L564" s="2"/>
      <c r="M564" s="32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27">
        <v>99961.526309999987</v>
      </c>
      <c r="C565" s="327">
        <v>4368</v>
      </c>
      <c r="D565" s="321" t="s">
        <v>529</v>
      </c>
      <c r="E565" s="321" t="s">
        <v>529</v>
      </c>
      <c r="F565" s="328"/>
      <c r="G565" s="328"/>
      <c r="H565" s="329"/>
      <c r="I565" s="2"/>
      <c r="J565" s="316"/>
      <c r="K565" s="2"/>
      <c r="L565" s="2"/>
      <c r="M565" s="32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27">
        <v>33125.498690000008</v>
      </c>
      <c r="C566" s="327">
        <v>0</v>
      </c>
      <c r="D566" s="321" t="s">
        <v>529</v>
      </c>
      <c r="E566" s="321" t="s">
        <v>529</v>
      </c>
      <c r="F566" s="328"/>
      <c r="G566" s="328"/>
      <c r="H566" s="329"/>
      <c r="I566" s="2"/>
      <c r="J566" s="316"/>
      <c r="K566" s="2"/>
      <c r="L566" s="2"/>
      <c r="M566" s="32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27">
        <v>2540862.4506033165</v>
      </c>
      <c r="C567" s="327">
        <v>754694.56557392946</v>
      </c>
      <c r="D567" s="321" t="s">
        <v>529</v>
      </c>
      <c r="E567" s="321" t="s">
        <v>529</v>
      </c>
      <c r="F567" s="328"/>
      <c r="G567" s="328"/>
      <c r="H567" s="329"/>
      <c r="I567" s="2"/>
      <c r="J567" s="316"/>
      <c r="K567" s="2"/>
      <c r="L567" s="2"/>
      <c r="M567" s="32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27">
        <v>488070.43864214496</v>
      </c>
      <c r="C568" s="327">
        <v>76669.855123407004</v>
      </c>
      <c r="D568" s="321" t="s">
        <v>529</v>
      </c>
      <c r="E568" s="321" t="s">
        <v>529</v>
      </c>
      <c r="F568" s="328"/>
      <c r="G568" s="328"/>
      <c r="H568" s="329"/>
      <c r="I568" s="2"/>
      <c r="J568" s="316"/>
      <c r="K568" s="2"/>
      <c r="L568" s="2"/>
      <c r="M568" s="32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27">
        <v>2982215.2635309757</v>
      </c>
      <c r="C569" s="327">
        <v>83503.258065817005</v>
      </c>
      <c r="D569" s="321" t="s">
        <v>529</v>
      </c>
      <c r="E569" s="321" t="s">
        <v>529</v>
      </c>
      <c r="F569" s="328"/>
      <c r="G569" s="328"/>
      <c r="H569" s="329"/>
      <c r="I569" s="2"/>
      <c r="J569" s="316"/>
      <c r="K569" s="2"/>
      <c r="L569" s="2"/>
      <c r="M569" s="32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27">
        <v>1733773.7412500002</v>
      </c>
      <c r="C570" s="327">
        <v>2929029.2067400003</v>
      </c>
      <c r="D570" s="321" t="s">
        <v>529</v>
      </c>
      <c r="E570" s="321" t="s">
        <v>529</v>
      </c>
      <c r="F570" s="328"/>
      <c r="G570" s="328"/>
      <c r="H570" s="329"/>
      <c r="I570" s="2"/>
      <c r="J570" s="316"/>
      <c r="K570" s="2"/>
      <c r="L570" s="2"/>
      <c r="M570" s="32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27">
        <v>0</v>
      </c>
      <c r="C571" s="327">
        <v>4564.5300000000007</v>
      </c>
      <c r="D571" s="321" t="s">
        <v>529</v>
      </c>
      <c r="E571" s="321" t="s">
        <v>529</v>
      </c>
      <c r="F571" s="328"/>
      <c r="G571" s="328"/>
      <c r="H571" s="329"/>
      <c r="I571" s="2"/>
      <c r="J571" s="316"/>
      <c r="K571" s="2"/>
      <c r="L571" s="2"/>
      <c r="M571" s="32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27">
        <v>687408.88912000007</v>
      </c>
      <c r="C572" s="327">
        <v>342481.66000000003</v>
      </c>
      <c r="D572" s="321" t="s">
        <v>529</v>
      </c>
      <c r="E572" s="321" t="s">
        <v>529</v>
      </c>
      <c r="F572" s="328"/>
      <c r="G572" s="328"/>
      <c r="H572" s="329"/>
      <c r="I572" s="2"/>
      <c r="J572" s="316"/>
      <c r="K572" s="2"/>
      <c r="L572" s="2"/>
      <c r="M572" s="32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27">
        <v>35563.925329999998</v>
      </c>
      <c r="C573" s="327">
        <v>0</v>
      </c>
      <c r="D573" s="321" t="s">
        <v>529</v>
      </c>
      <c r="E573" s="321" t="s">
        <v>529</v>
      </c>
      <c r="F573" s="328"/>
      <c r="G573" s="328"/>
      <c r="H573" s="329"/>
      <c r="I573" s="2"/>
      <c r="J573" s="316"/>
      <c r="K573" s="2"/>
      <c r="L573" s="2"/>
      <c r="M573" s="32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27">
        <v>9166217.3877274822</v>
      </c>
      <c r="C574" s="327">
        <v>19856942.172677424</v>
      </c>
      <c r="D574" s="321" t="s">
        <v>529</v>
      </c>
      <c r="E574" s="321" t="s">
        <v>529</v>
      </c>
      <c r="F574" s="328"/>
      <c r="G574" s="328"/>
      <c r="H574" s="329"/>
      <c r="I574" s="2"/>
      <c r="J574" s="316"/>
      <c r="K574" s="2"/>
      <c r="L574" s="2"/>
      <c r="M574" s="32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27">
        <v>7633268.2999999998</v>
      </c>
      <c r="C575" s="327">
        <v>-2937482.3200000003</v>
      </c>
      <c r="D575" s="321" t="s">
        <v>529</v>
      </c>
      <c r="E575" s="321" t="s">
        <v>529</v>
      </c>
      <c r="F575" s="328"/>
      <c r="G575" s="328"/>
      <c r="H575" s="32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2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2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2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0"/>
      <c r="B612" s="2"/>
      <c r="C612" s="321" t="s">
        <v>589</v>
      </c>
      <c r="D612" s="2">
        <v>156050.03999999998</v>
      </c>
      <c r="E612" s="2">
        <v>154191729.81933543</v>
      </c>
      <c r="F612" s="2">
        <v>24662320.049999997</v>
      </c>
      <c r="G612" s="2">
        <v>116234</v>
      </c>
      <c r="H612" s="320">
        <v>762.92612290008833</v>
      </c>
      <c r="I612" s="2" t="e">
        <v>#VALUE!</v>
      </c>
      <c r="J612" s="2">
        <v>540817.87</v>
      </c>
      <c r="K612" s="2">
        <v>921239520.61000001</v>
      </c>
      <c r="L612" s="320">
        <v>249.82991121426465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0"/>
      <c r="B613" s="2"/>
      <c r="C613" s="321" t="s">
        <v>590</v>
      </c>
      <c r="D613" s="321" t="s">
        <v>591</v>
      </c>
      <c r="E613" s="324" t="s">
        <v>592</v>
      </c>
      <c r="F613" s="321" t="s">
        <v>593</v>
      </c>
      <c r="G613" s="321" t="s">
        <v>594</v>
      </c>
      <c r="H613" s="321" t="s">
        <v>595</v>
      </c>
      <c r="I613" s="321" t="s">
        <v>596</v>
      </c>
      <c r="J613" s="321" t="s">
        <v>597</v>
      </c>
      <c r="K613" s="321" t="s">
        <v>598</v>
      </c>
      <c r="L613" s="324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0">
        <v>8430</v>
      </c>
      <c r="B614" s="324" t="s">
        <v>140</v>
      </c>
      <c r="C614" s="2">
        <v>4451323.8517000005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16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0"/>
      <c r="B615" s="324" t="s">
        <v>601</v>
      </c>
      <c r="C615" s="331">
        <v>-2937482.3200000003</v>
      </c>
      <c r="D615" s="332">
        <v>1513841.5317000002</v>
      </c>
      <c r="E615" s="2"/>
      <c r="F615" s="2"/>
      <c r="G615" s="2"/>
      <c r="H615" s="2"/>
      <c r="I615" s="2"/>
      <c r="J615" s="2"/>
      <c r="K615" s="2"/>
      <c r="L615" s="2"/>
      <c r="M615" s="2"/>
      <c r="N615" s="316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0">
        <v>8310</v>
      </c>
      <c r="B616" s="333" t="s">
        <v>603</v>
      </c>
      <c r="C616" s="2">
        <v>0</v>
      </c>
      <c r="D616" s="2"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16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0">
        <v>8510</v>
      </c>
      <c r="B617" s="333" t="s">
        <v>145</v>
      </c>
      <c r="C617" s="2">
        <v>0</v>
      </c>
      <c r="D617" s="2"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16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0">
        <v>8470</v>
      </c>
      <c r="B618" s="333" t="s">
        <v>606</v>
      </c>
      <c r="C618" s="2">
        <v>7301</v>
      </c>
      <c r="D618" s="2">
        <v>4346.0482688860584</v>
      </c>
      <c r="E618" s="2"/>
      <c r="F618" s="2"/>
      <c r="G618" s="2"/>
      <c r="H618" s="2"/>
      <c r="I618" s="2"/>
      <c r="J618" s="2"/>
      <c r="K618" s="2"/>
      <c r="L618" s="2"/>
      <c r="M618" s="2"/>
      <c r="N618" s="316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0">
        <v>8610</v>
      </c>
      <c r="B619" s="333" t="s">
        <v>608</v>
      </c>
      <c r="C619" s="2">
        <v>6109259.8863056693</v>
      </c>
      <c r="D619" s="2">
        <v>328522.83316540922</v>
      </c>
      <c r="E619" s="2"/>
      <c r="F619" s="2"/>
      <c r="G619" s="2"/>
      <c r="H619" s="2"/>
      <c r="I619" s="2"/>
      <c r="J619" s="2"/>
      <c r="K619" s="2"/>
      <c r="L619" s="2"/>
      <c r="M619" s="2"/>
      <c r="N619" s="316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0">
        <v>8790</v>
      </c>
      <c r="B620" s="333" t="s">
        <v>610</v>
      </c>
      <c r="C620" s="2">
        <v>19856942.172677424</v>
      </c>
      <c r="D620" s="2"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16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0">
        <v>8630</v>
      </c>
      <c r="B621" s="333" t="s">
        <v>612</v>
      </c>
      <c r="C621" s="2">
        <v>0</v>
      </c>
      <c r="D621" s="2"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16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0">
        <v>8770</v>
      </c>
      <c r="B622" s="324" t="s">
        <v>614</v>
      </c>
      <c r="C622" s="2">
        <v>0</v>
      </c>
      <c r="D622" s="2"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16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0">
        <v>8640</v>
      </c>
      <c r="B623" s="333" t="s">
        <v>616</v>
      </c>
      <c r="C623" s="2">
        <v>0</v>
      </c>
      <c r="D623" s="2">
        <v>0</v>
      </c>
      <c r="E623" s="2">
        <v>26306371.940417387</v>
      </c>
      <c r="F623" s="2"/>
      <c r="G623" s="2"/>
      <c r="H623" s="2"/>
      <c r="I623" s="2"/>
      <c r="J623" s="2"/>
      <c r="K623" s="2"/>
      <c r="L623" s="2"/>
      <c r="M623" s="2"/>
      <c r="N623" s="316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0">
        <v>8420</v>
      </c>
      <c r="B624" s="333" t="s">
        <v>139</v>
      </c>
      <c r="C624" s="2">
        <v>712315.03</v>
      </c>
      <c r="D624" s="2">
        <v>0</v>
      </c>
      <c r="E624" s="2">
        <v>121526.77799182326</v>
      </c>
      <c r="F624" s="2">
        <v>833841.8079918233</v>
      </c>
      <c r="G624" s="2"/>
      <c r="H624" s="2"/>
      <c r="I624" s="2"/>
      <c r="J624" s="2"/>
      <c r="K624" s="2"/>
      <c r="L624" s="2"/>
      <c r="M624" s="2"/>
      <c r="N624" s="316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0">
        <v>8320</v>
      </c>
      <c r="B625" s="333" t="s">
        <v>135</v>
      </c>
      <c r="C625" s="2">
        <v>2855928.21</v>
      </c>
      <c r="D625" s="2">
        <v>0</v>
      </c>
      <c r="E625" s="2">
        <v>487244.7427330786</v>
      </c>
      <c r="F625" s="2">
        <v>24526.224588330006</v>
      </c>
      <c r="G625" s="2">
        <v>3367699.1773214084</v>
      </c>
      <c r="H625" s="2"/>
      <c r="I625" s="2"/>
      <c r="J625" s="2"/>
      <c r="K625" s="2"/>
      <c r="L625" s="2"/>
      <c r="M625" s="2"/>
      <c r="N625" s="316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0">
        <v>8650</v>
      </c>
      <c r="B626" s="333" t="s">
        <v>152</v>
      </c>
      <c r="C626" s="2">
        <v>18726</v>
      </c>
      <c r="D626" s="2">
        <v>11146.449689620717</v>
      </c>
      <c r="E626" s="2">
        <v>5096.4845729879462</v>
      </c>
      <c r="F626" s="2">
        <v>0</v>
      </c>
      <c r="G626" s="2">
        <v>0</v>
      </c>
      <c r="H626" s="2"/>
      <c r="I626" s="2"/>
      <c r="J626" s="2"/>
      <c r="K626" s="2"/>
      <c r="L626" s="2"/>
      <c r="M626" s="2"/>
      <c r="N626" s="316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0">
        <v>8620</v>
      </c>
      <c r="B627" s="324" t="s">
        <v>621</v>
      </c>
      <c r="C627" s="2">
        <v>1956</v>
      </c>
      <c r="D627" s="2">
        <v>1164.1200720230513</v>
      </c>
      <c r="E627" s="2">
        <v>532.31803813065255</v>
      </c>
      <c r="F627" s="2">
        <v>0</v>
      </c>
      <c r="G627" s="2">
        <v>0</v>
      </c>
      <c r="H627" s="2"/>
      <c r="I627" s="2"/>
      <c r="J627" s="2"/>
      <c r="K627" s="2"/>
      <c r="L627" s="2"/>
      <c r="M627" s="2"/>
      <c r="N627" s="316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0">
        <v>8330</v>
      </c>
      <c r="B628" s="333" t="s">
        <v>136</v>
      </c>
      <c r="C628" s="2">
        <v>70682</v>
      </c>
      <c r="D628" s="2">
        <v>42073.239603033115</v>
      </c>
      <c r="E628" s="2">
        <v>19236.967343862787</v>
      </c>
      <c r="F628" s="2">
        <v>0</v>
      </c>
      <c r="G628" s="2">
        <v>528939.17598275573</v>
      </c>
      <c r="H628" s="2">
        <v>699552.75530241395</v>
      </c>
      <c r="I628" s="2"/>
      <c r="J628" s="2"/>
      <c r="K628" s="2"/>
      <c r="L628" s="2"/>
      <c r="M628" s="2"/>
      <c r="N628" s="316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0">
        <v>8460</v>
      </c>
      <c r="B629" s="333" t="s">
        <v>141</v>
      </c>
      <c r="C629" s="2">
        <v>1734098.72</v>
      </c>
      <c r="D629" s="2">
        <v>12669.506783850875</v>
      </c>
      <c r="E629" s="2">
        <v>298012.9655547656</v>
      </c>
      <c r="F629" s="2">
        <v>5015.9626744642555</v>
      </c>
      <c r="G629" s="2">
        <v>0</v>
      </c>
      <c r="H629" s="2">
        <v>22553.598674973578</v>
      </c>
      <c r="I629" s="2">
        <v>2072350.7536880544</v>
      </c>
      <c r="J629" s="2"/>
      <c r="K629" s="2"/>
      <c r="L629" s="2"/>
      <c r="M629" s="2"/>
      <c r="N629" s="316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0">
        <v>8350</v>
      </c>
      <c r="B630" s="333" t="s">
        <v>625</v>
      </c>
      <c r="C630" s="2">
        <v>111674.45000000001</v>
      </c>
      <c r="D630" s="2">
        <v>4433.3572742877868</v>
      </c>
      <c r="E630" s="2">
        <v>19808.942846172675</v>
      </c>
      <c r="F630" s="2">
        <v>0</v>
      </c>
      <c r="G630" s="2">
        <v>0</v>
      </c>
      <c r="H630" s="2">
        <v>907.13210204751681</v>
      </c>
      <c r="I630" s="2" t="e">
        <v>#VALUE!</v>
      </c>
      <c r="J630" s="2" t="e">
        <v>#VALUE!</v>
      </c>
      <c r="K630" s="2"/>
      <c r="L630" s="2"/>
      <c r="M630" s="2"/>
      <c r="N630" s="316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0">
        <v>8200</v>
      </c>
      <c r="B631" s="333" t="s">
        <v>627</v>
      </c>
      <c r="C631" s="2">
        <v>0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2" t="e">
        <v>#VALUE!</v>
      </c>
      <c r="J631" s="2" t="e">
        <v>#VALUE!</v>
      </c>
      <c r="K631" s="2"/>
      <c r="L631" s="2"/>
      <c r="M631" s="2"/>
      <c r="N631" s="316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0">
        <v>8360</v>
      </c>
      <c r="B632" s="333" t="s">
        <v>629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 t="e">
        <v>#VALUE!</v>
      </c>
      <c r="J632" s="2" t="e">
        <v>#VALUE!</v>
      </c>
      <c r="K632" s="2"/>
      <c r="L632" s="2"/>
      <c r="M632" s="2"/>
      <c r="N632" s="316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0">
        <v>8370</v>
      </c>
      <c r="B633" s="333" t="s">
        <v>631</v>
      </c>
      <c r="C633" s="2">
        <v>24382.34</v>
      </c>
      <c r="D633" s="2">
        <v>0</v>
      </c>
      <c r="E633" s="2">
        <v>4159.8268958344906</v>
      </c>
      <c r="F633" s="2">
        <v>0</v>
      </c>
      <c r="G633" s="2">
        <v>0</v>
      </c>
      <c r="H633" s="2">
        <v>246.35569784653788</v>
      </c>
      <c r="I633" s="2" t="e">
        <v>#VALUE!</v>
      </c>
      <c r="J633" s="2" t="e">
        <v>#VALUE!</v>
      </c>
      <c r="K633" s="2"/>
      <c r="L633" s="2"/>
      <c r="M633" s="2"/>
      <c r="N633" s="316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0">
        <v>8490</v>
      </c>
      <c r="B634" s="333" t="s">
        <v>633</v>
      </c>
      <c r="C634" s="2">
        <v>-1278.8899999999849</v>
      </c>
      <c r="D634" s="2">
        <v>1173.8210726232433</v>
      </c>
      <c r="E634" s="2">
        <v>-17.925619527012195</v>
      </c>
      <c r="F634" s="2">
        <v>1132.239832089839</v>
      </c>
      <c r="G634" s="2">
        <v>0</v>
      </c>
      <c r="H634" s="2">
        <v>0</v>
      </c>
      <c r="I634" s="2" t="e">
        <v>#VALUE!</v>
      </c>
      <c r="J634" s="2" t="e">
        <v>#VALUE!</v>
      </c>
      <c r="K634" s="2"/>
      <c r="L634" s="2"/>
      <c r="M634" s="2"/>
      <c r="N634" s="316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0">
        <v>8530</v>
      </c>
      <c r="B635" s="333" t="s">
        <v>635</v>
      </c>
      <c r="C635" s="2">
        <v>2074569.3557599147</v>
      </c>
      <c r="D635" s="2">
        <v>0</v>
      </c>
      <c r="E635" s="2">
        <v>353938.52285564569</v>
      </c>
      <c r="F635" s="2">
        <v>0</v>
      </c>
      <c r="G635" s="2">
        <v>0</v>
      </c>
      <c r="H635" s="2">
        <v>0</v>
      </c>
      <c r="I635" s="2" t="e">
        <v>#VALUE!</v>
      </c>
      <c r="J635" s="2" t="e">
        <v>#VALUE!</v>
      </c>
      <c r="K635" s="2"/>
      <c r="L635" s="2"/>
      <c r="M635" s="2"/>
      <c r="N635" s="316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0">
        <v>8480</v>
      </c>
      <c r="B636" s="333" t="s">
        <v>637</v>
      </c>
      <c r="C636" s="2">
        <v>0</v>
      </c>
      <c r="D636" s="2">
        <v>0</v>
      </c>
      <c r="E636" s="2">
        <v>0</v>
      </c>
      <c r="F636" s="2">
        <v>0</v>
      </c>
      <c r="G636" s="2">
        <v>0</v>
      </c>
      <c r="H636" s="2">
        <v>0</v>
      </c>
      <c r="I636" s="2" t="e">
        <v>#VALUE!</v>
      </c>
      <c r="J636" s="2" t="e">
        <v>#VALUE!</v>
      </c>
      <c r="K636" s="2"/>
      <c r="L636" s="2"/>
      <c r="M636" s="2"/>
      <c r="N636" s="316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0">
        <v>8560</v>
      </c>
      <c r="B637" s="333" t="s">
        <v>147</v>
      </c>
      <c r="C637" s="2">
        <v>6247637.2804328818</v>
      </c>
      <c r="D637" s="2">
        <v>20682.533279609543</v>
      </c>
      <c r="E637" s="2">
        <v>1069426.6978794269</v>
      </c>
      <c r="F637" s="2">
        <v>1243.6135097845138</v>
      </c>
      <c r="G637" s="2">
        <v>0</v>
      </c>
      <c r="H637" s="2">
        <v>0</v>
      </c>
      <c r="I637" s="2" t="e">
        <v>#VALUE!</v>
      </c>
      <c r="J637" s="2" t="e">
        <v>#VALUE!</v>
      </c>
      <c r="K637" s="2"/>
      <c r="L637" s="2"/>
      <c r="M637" s="2"/>
      <c r="N637" s="316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0">
        <v>8590</v>
      </c>
      <c r="B638" s="333" t="s">
        <v>640</v>
      </c>
      <c r="C638" s="2">
        <v>0</v>
      </c>
      <c r="D638" s="2">
        <v>0</v>
      </c>
      <c r="E638" s="2">
        <v>0</v>
      </c>
      <c r="F638" s="2">
        <v>0</v>
      </c>
      <c r="G638" s="2">
        <v>0</v>
      </c>
      <c r="H638" s="2">
        <v>0</v>
      </c>
      <c r="I638" s="2" t="e">
        <v>#VALUE!</v>
      </c>
      <c r="J638" s="2" t="e">
        <v>#VALUE!</v>
      </c>
      <c r="K638" s="2"/>
      <c r="L638" s="2"/>
      <c r="M638" s="2"/>
      <c r="N638" s="316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0">
        <v>8660</v>
      </c>
      <c r="B639" s="333" t="s">
        <v>642</v>
      </c>
      <c r="C639" s="2">
        <v>16460</v>
      </c>
      <c r="D639" s="2">
        <v>9798.0106061940151</v>
      </c>
      <c r="E639" s="2">
        <v>4479.8316630296013</v>
      </c>
      <c r="F639" s="2">
        <v>0</v>
      </c>
      <c r="G639" s="2">
        <v>0</v>
      </c>
      <c r="H639" s="2">
        <v>0</v>
      </c>
      <c r="I639" s="2" t="e">
        <v>#VALUE!</v>
      </c>
      <c r="J639" s="2" t="e">
        <v>#VALUE!</v>
      </c>
      <c r="K639" s="2"/>
      <c r="L639" s="2"/>
      <c r="M639" s="2"/>
      <c r="N639" s="316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0">
        <v>8670</v>
      </c>
      <c r="B640" s="333" t="s">
        <v>644</v>
      </c>
      <c r="C640" s="2">
        <v>4368</v>
      </c>
      <c r="D640" s="2">
        <v>2599.8681608514812</v>
      </c>
      <c r="E640" s="2">
        <v>1188.775375215783</v>
      </c>
      <c r="F640" s="2">
        <v>0</v>
      </c>
      <c r="G640" s="2">
        <v>0</v>
      </c>
      <c r="H640" s="2">
        <v>0</v>
      </c>
      <c r="I640" s="2" t="e">
        <v>#VALUE!</v>
      </c>
      <c r="J640" s="2" t="e">
        <v>#VALUE!</v>
      </c>
      <c r="K640" s="2"/>
      <c r="L640" s="2"/>
      <c r="M640" s="2"/>
      <c r="N640" s="316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0">
        <v>8680</v>
      </c>
      <c r="B641" s="333" t="s">
        <v>646</v>
      </c>
      <c r="C641" s="2">
        <v>0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2" t="e">
        <v>#VALUE!</v>
      </c>
      <c r="J641" s="2" t="e">
        <v>#VALUE!</v>
      </c>
      <c r="K641" s="2"/>
      <c r="L641" s="2"/>
      <c r="M641" s="2"/>
      <c r="N641" s="316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0">
        <v>8690</v>
      </c>
      <c r="B642" s="333" t="s">
        <v>648</v>
      </c>
      <c r="C642" s="2">
        <v>754694.56557392946</v>
      </c>
      <c r="D642" s="2">
        <v>646.73337334613962</v>
      </c>
      <c r="E642" s="2">
        <v>128867.41186020034</v>
      </c>
      <c r="F642" s="2">
        <v>0</v>
      </c>
      <c r="G642" s="2">
        <v>0</v>
      </c>
      <c r="H642" s="2">
        <v>0</v>
      </c>
      <c r="I642" s="2" t="e">
        <v>#VALUE!</v>
      </c>
      <c r="J642" s="2" t="e">
        <v>#VALUE!</v>
      </c>
      <c r="K642" s="2"/>
      <c r="L642" s="2"/>
      <c r="M642" s="2"/>
      <c r="N642" s="316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0">
        <v>8700</v>
      </c>
      <c r="B643" s="333" t="s">
        <v>650</v>
      </c>
      <c r="C643" s="2">
        <v>76669.855123407004</v>
      </c>
      <c r="D643" s="2">
        <v>0</v>
      </c>
      <c r="E643" s="2">
        <v>13080.505211644257</v>
      </c>
      <c r="F643" s="2">
        <v>0</v>
      </c>
      <c r="G643" s="2">
        <v>0</v>
      </c>
      <c r="H643" s="2">
        <v>0</v>
      </c>
      <c r="I643" s="2" t="e">
        <v>#VALUE!</v>
      </c>
      <c r="J643" s="2" t="e">
        <v>#VALUE!</v>
      </c>
      <c r="K643" s="2"/>
      <c r="L643" s="2"/>
      <c r="M643" s="2"/>
      <c r="N643" s="316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0">
        <v>8710</v>
      </c>
      <c r="B644" s="333" t="s">
        <v>652</v>
      </c>
      <c r="C644" s="2">
        <v>83503.258065817005</v>
      </c>
      <c r="D644" s="2">
        <v>2347.6421452464865</v>
      </c>
      <c r="E644" s="2">
        <v>14646.866696534657</v>
      </c>
      <c r="F644" s="2">
        <v>0</v>
      </c>
      <c r="G644" s="2">
        <v>0</v>
      </c>
      <c r="H644" s="2">
        <v>0</v>
      </c>
      <c r="I644" s="2" t="e">
        <v>#VALUE!</v>
      </c>
      <c r="J644" s="2" t="e">
        <v>#VALUE!</v>
      </c>
      <c r="K644" s="2" t="e">
        <v>#VALUE!</v>
      </c>
      <c r="L644" s="2"/>
      <c r="M644" s="2"/>
      <c r="N644" s="316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0">
        <v>8720</v>
      </c>
      <c r="B645" s="333" t="s">
        <v>654</v>
      </c>
      <c r="C645" s="2">
        <v>2929029.2067400003</v>
      </c>
      <c r="D645" s="2">
        <v>3657.2772262724193</v>
      </c>
      <c r="E645" s="2">
        <v>500340.33292346779</v>
      </c>
      <c r="F645" s="2">
        <v>152.38191975968735</v>
      </c>
      <c r="G645" s="2">
        <v>0</v>
      </c>
      <c r="H645" s="2">
        <v>14790.3004194938</v>
      </c>
      <c r="I645" s="2" t="e">
        <v>#VALUE!</v>
      </c>
      <c r="J645" s="2" t="e">
        <v>#VALUE!</v>
      </c>
      <c r="K645" s="2">
        <v>0</v>
      </c>
      <c r="L645" s="2"/>
      <c r="M645" s="2"/>
      <c r="N645" s="316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0">
        <v>8730</v>
      </c>
      <c r="B646" s="333" t="s">
        <v>656</v>
      </c>
      <c r="C646" s="2">
        <v>4564.5300000000007</v>
      </c>
      <c r="D646" s="2">
        <v>0</v>
      </c>
      <c r="E646" s="2">
        <v>778.74620158866651</v>
      </c>
      <c r="F646" s="2">
        <v>0</v>
      </c>
      <c r="G646" s="2">
        <v>0</v>
      </c>
      <c r="H646" s="2">
        <v>51.489697806567975</v>
      </c>
      <c r="I646" s="2" t="e">
        <v>#VALUE!</v>
      </c>
      <c r="J646" s="2" t="e">
        <v>#VALUE!</v>
      </c>
      <c r="K646" s="2">
        <v>0</v>
      </c>
      <c r="L646" s="2"/>
      <c r="M646" s="2"/>
      <c r="N646" s="316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0">
        <v>8740</v>
      </c>
      <c r="B647" s="333" t="s">
        <v>658</v>
      </c>
      <c r="C647" s="2">
        <v>342481.66000000003</v>
      </c>
      <c r="D647" s="2">
        <v>8333.1595155650084</v>
      </c>
      <c r="E647" s="2">
        <v>59851.881389488044</v>
      </c>
      <c r="F647" s="2">
        <v>0</v>
      </c>
      <c r="G647" s="2">
        <v>0</v>
      </c>
      <c r="H647" s="2">
        <v>2430.3620423698694</v>
      </c>
      <c r="I647" s="2" t="e">
        <v>#VALUE!</v>
      </c>
      <c r="J647" s="2" t="e">
        <v>#VALUE!</v>
      </c>
      <c r="K647" s="2">
        <v>0</v>
      </c>
      <c r="L647" s="2" t="e">
        <v>#VALUE!</v>
      </c>
      <c r="M647" s="2"/>
      <c r="N647" s="316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0"/>
      <c r="B648" s="330"/>
      <c r="C648" s="2">
        <v>45549806.162379041</v>
      </c>
      <c r="D648" s="2"/>
      <c r="E648" s="2"/>
      <c r="F648" s="2"/>
      <c r="G648" s="2"/>
      <c r="H648" s="2"/>
      <c r="I648" s="2"/>
      <c r="J648" s="2"/>
      <c r="K648" s="2"/>
      <c r="L648" s="33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1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1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1" t="s">
        <v>590</v>
      </c>
      <c r="D667" s="321" t="s">
        <v>591</v>
      </c>
      <c r="E667" s="324" t="s">
        <v>592</v>
      </c>
      <c r="F667" s="321" t="s">
        <v>593</v>
      </c>
      <c r="G667" s="321" t="s">
        <v>594</v>
      </c>
      <c r="H667" s="321" t="s">
        <v>595</v>
      </c>
      <c r="I667" s="321" t="s">
        <v>596</v>
      </c>
      <c r="J667" s="321" t="s">
        <v>597</v>
      </c>
      <c r="K667" s="321" t="s">
        <v>598</v>
      </c>
      <c r="L667" s="324" t="s">
        <v>599</v>
      </c>
      <c r="M667" s="321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0">
        <v>6010</v>
      </c>
      <c r="B668" s="324" t="s">
        <v>283</v>
      </c>
      <c r="C668" s="2">
        <v>5505068.129999999</v>
      </c>
      <c r="D668" s="2">
        <v>41724.003581426194</v>
      </c>
      <c r="E668" s="2">
        <v>946328.16632346145</v>
      </c>
      <c r="F668" s="2">
        <v>18591.062484105332</v>
      </c>
      <c r="G668" s="2">
        <v>191224.72400778855</v>
      </c>
      <c r="H668" s="2">
        <v>26171.653485784656</v>
      </c>
      <c r="I668" s="2" t="e">
        <v>#VALUE!</v>
      </c>
      <c r="J668" s="2" t="e">
        <v>#VALUE!</v>
      </c>
      <c r="K668" s="2" t="e">
        <v>#VALUE!</v>
      </c>
      <c r="L668" s="2" t="e">
        <v>#VALUE!</v>
      </c>
      <c r="M668" s="2" t="e">
        <v>#VALUE!</v>
      </c>
      <c r="N668" s="324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0">
        <v>6030</v>
      </c>
      <c r="B669" s="324" t="s">
        <v>284</v>
      </c>
      <c r="C669" s="2">
        <v>0</v>
      </c>
      <c r="D669" s="2">
        <v>0</v>
      </c>
      <c r="E669" s="2">
        <v>0</v>
      </c>
      <c r="F669" s="2">
        <v>0</v>
      </c>
      <c r="G669" s="2">
        <v>962700.59160708939</v>
      </c>
      <c r="H669" s="2">
        <v>0</v>
      </c>
      <c r="I669" s="2" t="e">
        <v>#VALUE!</v>
      </c>
      <c r="J669" s="2" t="e">
        <v>#VALUE!</v>
      </c>
      <c r="K669" s="2" t="e">
        <v>#VALUE!</v>
      </c>
      <c r="L669" s="2" t="e">
        <v>#VALUE!</v>
      </c>
      <c r="M669" s="2" t="e">
        <v>#VALUE!</v>
      </c>
      <c r="N669" s="324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0">
        <v>6070</v>
      </c>
      <c r="B670" s="324" t="s">
        <v>665</v>
      </c>
      <c r="C670" s="2">
        <v>24202665.439999994</v>
      </c>
      <c r="D670" s="2">
        <v>338275.54009880032</v>
      </c>
      <c r="E670" s="2">
        <v>4186885.5219844282</v>
      </c>
      <c r="F670" s="2">
        <v>46890.099438985235</v>
      </c>
      <c r="G670" s="2">
        <v>448856.57944373641</v>
      </c>
      <c r="H670" s="2">
        <v>188952.80896628214</v>
      </c>
      <c r="I670" s="2" t="e">
        <v>#VALUE!</v>
      </c>
      <c r="J670" s="2" t="e">
        <v>#VALUE!</v>
      </c>
      <c r="K670" s="2" t="e">
        <v>#VALUE!</v>
      </c>
      <c r="L670" s="2" t="e">
        <v>#VALUE!</v>
      </c>
      <c r="M670" s="2" t="e">
        <v>#VALUE!</v>
      </c>
      <c r="N670" s="324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0">
        <v>6100</v>
      </c>
      <c r="B671" s="324" t="s">
        <v>667</v>
      </c>
      <c r="C671" s="2">
        <v>0</v>
      </c>
      <c r="D671" s="2">
        <v>0</v>
      </c>
      <c r="E671" s="2">
        <v>0</v>
      </c>
      <c r="F671" s="2">
        <v>0</v>
      </c>
      <c r="G671" s="2">
        <v>0</v>
      </c>
      <c r="H671" s="2">
        <v>0</v>
      </c>
      <c r="I671" s="2" t="e">
        <v>#VALUE!</v>
      </c>
      <c r="J671" s="2" t="e">
        <v>#VALUE!</v>
      </c>
      <c r="K671" s="2" t="e">
        <v>#VALUE!</v>
      </c>
      <c r="L671" s="2" t="e">
        <v>#VALUE!</v>
      </c>
      <c r="M671" s="2" t="e">
        <v>#VALUE!</v>
      </c>
      <c r="N671" s="324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0">
        <v>6120</v>
      </c>
      <c r="B672" s="324" t="s">
        <v>669</v>
      </c>
      <c r="C672" s="2">
        <v>0</v>
      </c>
      <c r="D672" s="2">
        <v>0</v>
      </c>
      <c r="E672" s="2">
        <v>0</v>
      </c>
      <c r="F672" s="2">
        <v>0</v>
      </c>
      <c r="G672" s="2">
        <v>0</v>
      </c>
      <c r="H672" s="2">
        <v>0</v>
      </c>
      <c r="I672" s="2" t="e">
        <v>#VALUE!</v>
      </c>
      <c r="J672" s="2" t="e">
        <v>#VALUE!</v>
      </c>
      <c r="K672" s="2" t="e">
        <v>#VALUE!</v>
      </c>
      <c r="L672" s="2" t="e">
        <v>#VALUE!</v>
      </c>
      <c r="M672" s="2" t="e">
        <v>#VALUE!</v>
      </c>
      <c r="N672" s="324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0">
        <v>6140</v>
      </c>
      <c r="B673" s="324" t="s">
        <v>671</v>
      </c>
      <c r="C673" s="2">
        <v>0</v>
      </c>
      <c r="D673" s="2">
        <v>0</v>
      </c>
      <c r="E673" s="2">
        <v>0</v>
      </c>
      <c r="F673" s="2">
        <v>0</v>
      </c>
      <c r="G673" s="2">
        <v>0</v>
      </c>
      <c r="H673" s="2">
        <v>0</v>
      </c>
      <c r="I673" s="2" t="e">
        <v>#VALUE!</v>
      </c>
      <c r="J673" s="2" t="e">
        <v>#VALUE!</v>
      </c>
      <c r="K673" s="2" t="e">
        <v>#VALUE!</v>
      </c>
      <c r="L673" s="2" t="e">
        <v>#VALUE!</v>
      </c>
      <c r="M673" s="2" t="e">
        <v>#VALUE!</v>
      </c>
      <c r="N673" s="324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0">
        <v>6150</v>
      </c>
      <c r="B674" s="324" t="s">
        <v>673</v>
      </c>
      <c r="C674" s="2">
        <v>0</v>
      </c>
      <c r="D674" s="2">
        <v>0</v>
      </c>
      <c r="E674" s="2">
        <v>0</v>
      </c>
      <c r="F674" s="2">
        <v>0</v>
      </c>
      <c r="G674" s="2">
        <v>0</v>
      </c>
      <c r="H674" s="2">
        <v>0</v>
      </c>
      <c r="I674" s="2" t="e">
        <v>#VALUE!</v>
      </c>
      <c r="J674" s="2" t="e">
        <v>#VALUE!</v>
      </c>
      <c r="K674" s="2" t="e">
        <v>#VALUE!</v>
      </c>
      <c r="L674" s="2" t="e">
        <v>#VALUE!</v>
      </c>
      <c r="M674" s="2" t="e">
        <v>#VALUE!</v>
      </c>
      <c r="N674" s="324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0">
        <v>6170</v>
      </c>
      <c r="B675" s="324" t="s">
        <v>99</v>
      </c>
      <c r="C675" s="2">
        <v>0</v>
      </c>
      <c r="D675" s="2">
        <v>0</v>
      </c>
      <c r="E675" s="2">
        <v>0</v>
      </c>
      <c r="F675" s="2">
        <v>0</v>
      </c>
      <c r="G675" s="2">
        <v>0</v>
      </c>
      <c r="H675" s="2">
        <v>0</v>
      </c>
      <c r="I675" s="2" t="e">
        <v>#VALUE!</v>
      </c>
      <c r="J675" s="2" t="e">
        <v>#VALUE!</v>
      </c>
      <c r="K675" s="2" t="e">
        <v>#VALUE!</v>
      </c>
      <c r="L675" s="2" t="e">
        <v>#VALUE!</v>
      </c>
      <c r="M675" s="2" t="e">
        <v>#VALUE!</v>
      </c>
      <c r="N675" s="324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0">
        <v>6200</v>
      </c>
      <c r="B676" s="324" t="s">
        <v>288</v>
      </c>
      <c r="C676" s="2">
        <v>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  <c r="I676" s="2" t="e">
        <v>#VALUE!</v>
      </c>
      <c r="J676" s="2" t="e">
        <v>#VALUE!</v>
      </c>
      <c r="K676" s="2" t="e">
        <v>#VALUE!</v>
      </c>
      <c r="L676" s="2" t="e">
        <v>#VALUE!</v>
      </c>
      <c r="M676" s="2" t="e">
        <v>#VALUE!</v>
      </c>
      <c r="N676" s="324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0">
        <v>6210</v>
      </c>
      <c r="B677" s="324" t="s">
        <v>289</v>
      </c>
      <c r="C677" s="2">
        <v>0</v>
      </c>
      <c r="D677" s="2">
        <v>0</v>
      </c>
      <c r="E677" s="2">
        <v>0</v>
      </c>
      <c r="F677" s="2">
        <v>0</v>
      </c>
      <c r="G677" s="2">
        <v>0</v>
      </c>
      <c r="H677" s="2">
        <v>0</v>
      </c>
      <c r="I677" s="2" t="e">
        <v>#VALUE!</v>
      </c>
      <c r="J677" s="2" t="e">
        <v>#VALUE!</v>
      </c>
      <c r="K677" s="2" t="e">
        <v>#VALUE!</v>
      </c>
      <c r="L677" s="2" t="e">
        <v>#VALUE!</v>
      </c>
      <c r="M677" s="2" t="e">
        <v>#VALUE!</v>
      </c>
      <c r="N677" s="324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0">
        <v>6330</v>
      </c>
      <c r="B678" s="324" t="s">
        <v>678</v>
      </c>
      <c r="C678" s="2">
        <v>0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  <c r="I678" s="2" t="e">
        <v>#VALUE!</v>
      </c>
      <c r="J678" s="2" t="e">
        <v>#VALUE!</v>
      </c>
      <c r="K678" s="2" t="e">
        <v>#VALUE!</v>
      </c>
      <c r="L678" s="2" t="e">
        <v>#VALUE!</v>
      </c>
      <c r="M678" s="2" t="e">
        <v>#VALUE!</v>
      </c>
      <c r="N678" s="324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0">
        <v>6400</v>
      </c>
      <c r="B679" s="324" t="s">
        <v>680</v>
      </c>
      <c r="C679" s="2">
        <v>0</v>
      </c>
      <c r="D679" s="2">
        <v>0</v>
      </c>
      <c r="E679" s="2">
        <v>0</v>
      </c>
      <c r="F679" s="2">
        <v>0</v>
      </c>
      <c r="G679" s="2">
        <v>0</v>
      </c>
      <c r="H679" s="2">
        <v>0</v>
      </c>
      <c r="I679" s="2" t="e">
        <v>#VALUE!</v>
      </c>
      <c r="J679" s="2" t="e">
        <v>#VALUE!</v>
      </c>
      <c r="K679" s="2" t="e">
        <v>#VALUE!</v>
      </c>
      <c r="L679" s="2" t="e">
        <v>#VALUE!</v>
      </c>
      <c r="M679" s="2" t="e">
        <v>#VALUE!</v>
      </c>
      <c r="N679" s="324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0">
        <v>7010</v>
      </c>
      <c r="B680" s="324" t="s">
        <v>682</v>
      </c>
      <c r="C680" s="2">
        <v>0</v>
      </c>
      <c r="D680" s="2">
        <v>0</v>
      </c>
      <c r="E680" s="2">
        <v>0</v>
      </c>
      <c r="F680" s="2">
        <v>0</v>
      </c>
      <c r="G680" s="2">
        <v>0</v>
      </c>
      <c r="H680" s="2">
        <v>0</v>
      </c>
      <c r="I680" s="2" t="e">
        <v>#VALUE!</v>
      </c>
      <c r="J680" s="2" t="e">
        <v>#VALUE!</v>
      </c>
      <c r="K680" s="2" t="e">
        <v>#VALUE!</v>
      </c>
      <c r="L680" s="2" t="e">
        <v>#VALUE!</v>
      </c>
      <c r="M680" s="2" t="e">
        <v>#VALUE!</v>
      </c>
      <c r="N680" s="324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0">
        <v>7020</v>
      </c>
      <c r="B681" s="324" t="s">
        <v>684</v>
      </c>
      <c r="C681" s="2">
        <v>16550375.709999997</v>
      </c>
      <c r="D681" s="2">
        <v>100162.83119698337</v>
      </c>
      <c r="E681" s="2">
        <v>2840718.2433597422</v>
      </c>
      <c r="F681" s="2">
        <v>316532.00168148143</v>
      </c>
      <c r="G681" s="2">
        <v>0</v>
      </c>
      <c r="H681" s="2">
        <v>29078.597144739411</v>
      </c>
      <c r="I681" s="2" t="e">
        <v>#VALUE!</v>
      </c>
      <c r="J681" s="2" t="e">
        <v>#VALUE!</v>
      </c>
      <c r="K681" s="2" t="e">
        <v>#VALUE!</v>
      </c>
      <c r="L681" s="2" t="e">
        <v>#VALUE!</v>
      </c>
      <c r="M681" s="2" t="e">
        <v>#VALUE!</v>
      </c>
      <c r="N681" s="324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0">
        <v>7030</v>
      </c>
      <c r="B682" s="324" t="s">
        <v>686</v>
      </c>
      <c r="C682" s="2">
        <v>2285180.9399999995</v>
      </c>
      <c r="D682" s="2">
        <v>36029.51622911344</v>
      </c>
      <c r="E682" s="2">
        <v>396017.51459105697</v>
      </c>
      <c r="F682" s="2">
        <v>5095.6438773408845</v>
      </c>
      <c r="G682" s="2">
        <v>0</v>
      </c>
      <c r="H682" s="2">
        <v>12842.887589599608</v>
      </c>
      <c r="I682" s="2" t="e">
        <v>#VALUE!</v>
      </c>
      <c r="J682" s="2" t="e">
        <v>#VALUE!</v>
      </c>
      <c r="K682" s="2" t="e">
        <v>#VALUE!</v>
      </c>
      <c r="L682" s="2" t="e">
        <v>#VALUE!</v>
      </c>
      <c r="M682" s="2" t="e">
        <v>#VALUE!</v>
      </c>
      <c r="N682" s="324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0">
        <v>7040</v>
      </c>
      <c r="B683" s="324" t="s">
        <v>107</v>
      </c>
      <c r="C683" s="2">
        <v>0</v>
      </c>
      <c r="D683" s="2">
        <v>0</v>
      </c>
      <c r="E683" s="2">
        <v>0</v>
      </c>
      <c r="F683" s="2">
        <v>0</v>
      </c>
      <c r="G683" s="2">
        <v>0</v>
      </c>
      <c r="H683" s="2">
        <v>0</v>
      </c>
      <c r="I683" s="2" t="e">
        <v>#VALUE!</v>
      </c>
      <c r="J683" s="2" t="e">
        <v>#VALUE!</v>
      </c>
      <c r="K683" s="2" t="e">
        <v>#VALUE!</v>
      </c>
      <c r="L683" s="2" t="e">
        <v>#VALUE!</v>
      </c>
      <c r="M683" s="2" t="e">
        <v>#VALUE!</v>
      </c>
      <c r="N683" s="324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0">
        <v>7050</v>
      </c>
      <c r="B684" s="324" t="s">
        <v>689</v>
      </c>
      <c r="C684" s="2">
        <v>637453.53308670002</v>
      </c>
      <c r="D684" s="2">
        <v>48175.168980553935</v>
      </c>
      <c r="E684" s="2">
        <v>116973.87188495672</v>
      </c>
      <c r="F684" s="2">
        <v>-6800.6747467165196</v>
      </c>
      <c r="G684" s="2">
        <v>0</v>
      </c>
      <c r="H684" s="2">
        <v>9328.0405295646469</v>
      </c>
      <c r="I684" s="2" t="e">
        <v>#VALUE!</v>
      </c>
      <c r="J684" s="2" t="e">
        <v>#VALUE!</v>
      </c>
      <c r="K684" s="2" t="e">
        <v>#VALUE!</v>
      </c>
      <c r="L684" s="2" t="e">
        <v>#VALUE!</v>
      </c>
      <c r="M684" s="2" t="e">
        <v>#VALUE!</v>
      </c>
      <c r="N684" s="324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0">
        <v>7060</v>
      </c>
      <c r="B685" s="324" t="s">
        <v>691</v>
      </c>
      <c r="C685" s="2">
        <v>562305.43999999994</v>
      </c>
      <c r="D685" s="2">
        <v>0</v>
      </c>
      <c r="E685" s="2">
        <v>95933.9133563902</v>
      </c>
      <c r="F685" s="2">
        <v>7464.023440135129</v>
      </c>
      <c r="G685" s="2">
        <v>1097658.8892477378</v>
      </c>
      <c r="H685" s="2">
        <v>2205.1643286625249</v>
      </c>
      <c r="I685" s="2" t="e">
        <v>#VALUE!</v>
      </c>
      <c r="J685" s="2" t="e">
        <v>#VALUE!</v>
      </c>
      <c r="K685" s="2" t="e">
        <v>#VALUE!</v>
      </c>
      <c r="L685" s="2" t="e">
        <v>#VALUE!</v>
      </c>
      <c r="M685" s="2" t="e">
        <v>#VALUE!</v>
      </c>
      <c r="N685" s="324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0">
        <v>7070</v>
      </c>
      <c r="B686" s="324" t="s">
        <v>109</v>
      </c>
      <c r="C686" s="2">
        <v>4586997.2700000005</v>
      </c>
      <c r="D686" s="2">
        <v>44750.715768686132</v>
      </c>
      <c r="E686" s="2">
        <v>790214.1404774033</v>
      </c>
      <c r="F686" s="2">
        <v>48356.050860754171</v>
      </c>
      <c r="G686" s="2">
        <v>0</v>
      </c>
      <c r="H686" s="2">
        <v>22037.827799264956</v>
      </c>
      <c r="I686" s="2" t="e">
        <v>#VALUE!</v>
      </c>
      <c r="J686" s="2" t="e">
        <v>#VALUE!</v>
      </c>
      <c r="K686" s="2" t="e">
        <v>#VALUE!</v>
      </c>
      <c r="L686" s="2" t="e">
        <v>#VALUE!</v>
      </c>
      <c r="M686" s="2" t="e">
        <v>#VALUE!</v>
      </c>
      <c r="N686" s="324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0">
        <v>7110</v>
      </c>
      <c r="B687" s="324" t="s">
        <v>694</v>
      </c>
      <c r="C687" s="2">
        <v>608572.01</v>
      </c>
      <c r="D687" s="2">
        <v>0</v>
      </c>
      <c r="E687" s="2">
        <v>103827.36912249014</v>
      </c>
      <c r="F687" s="2">
        <v>2245.6949687753954</v>
      </c>
      <c r="G687" s="2">
        <v>0</v>
      </c>
      <c r="H687" s="2">
        <v>1504.8736983751071</v>
      </c>
      <c r="I687" s="2" t="e">
        <v>#VALUE!</v>
      </c>
      <c r="J687" s="2" t="e">
        <v>#VALUE!</v>
      </c>
      <c r="K687" s="2" t="e">
        <v>#VALUE!</v>
      </c>
      <c r="L687" s="2" t="e">
        <v>#VALUE!</v>
      </c>
      <c r="M687" s="2" t="e">
        <v>#VALUE!</v>
      </c>
      <c r="N687" s="324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0">
        <v>7120</v>
      </c>
      <c r="B688" s="324" t="s">
        <v>696</v>
      </c>
      <c r="C688" s="2">
        <v>944743.04</v>
      </c>
      <c r="D688" s="2">
        <v>0</v>
      </c>
      <c r="E688" s="2">
        <v>161180.90008770445</v>
      </c>
      <c r="F688" s="2">
        <v>2194.0226024866479</v>
      </c>
      <c r="G688" s="2">
        <v>0</v>
      </c>
      <c r="H688" s="2">
        <v>2245.3592287924625</v>
      </c>
      <c r="I688" s="2" t="e">
        <v>#VALUE!</v>
      </c>
      <c r="J688" s="2" t="e">
        <v>#VALUE!</v>
      </c>
      <c r="K688" s="2" t="e">
        <v>#VALUE!</v>
      </c>
      <c r="L688" s="2" t="e">
        <v>#VALUE!</v>
      </c>
      <c r="M688" s="2" t="e">
        <v>#VALUE!</v>
      </c>
      <c r="N688" s="324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0">
        <v>7130</v>
      </c>
      <c r="B689" s="324" t="s">
        <v>698</v>
      </c>
      <c r="C689" s="2">
        <v>1796667.21</v>
      </c>
      <c r="D689" s="2">
        <v>42715.999516833064</v>
      </c>
      <c r="E689" s="2">
        <v>313813.84012750577</v>
      </c>
      <c r="F689" s="2">
        <v>4980.474649139388</v>
      </c>
      <c r="G689" s="2">
        <v>0</v>
      </c>
      <c r="H689" s="2">
        <v>5866.5275744218634</v>
      </c>
      <c r="I689" s="2" t="e">
        <v>#VALUE!</v>
      </c>
      <c r="J689" s="2" t="e">
        <v>#VALUE!</v>
      </c>
      <c r="K689" s="2" t="e">
        <v>#VALUE!</v>
      </c>
      <c r="L689" s="2" t="e">
        <v>#VALUE!</v>
      </c>
      <c r="M689" s="2" t="e">
        <v>#VALUE!</v>
      </c>
      <c r="N689" s="324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0">
        <v>7140</v>
      </c>
      <c r="B690" s="324" t="s">
        <v>1249</v>
      </c>
      <c r="C690" s="2">
        <v>4616422.2899999991</v>
      </c>
      <c r="D690" s="2">
        <v>108556.84437228036</v>
      </c>
      <c r="E690" s="2">
        <v>806120.13799407985</v>
      </c>
      <c r="F690" s="2">
        <v>16540.86000505873</v>
      </c>
      <c r="G690" s="2">
        <v>86.920329094449343</v>
      </c>
      <c r="H690" s="2">
        <v>20939.874218429479</v>
      </c>
      <c r="I690" s="2" t="e">
        <v>#VALUE!</v>
      </c>
      <c r="J690" s="2" t="e">
        <v>#VALUE!</v>
      </c>
      <c r="K690" s="2" t="e">
        <v>#VALUE!</v>
      </c>
      <c r="L690" s="2" t="e">
        <v>#VALUE!</v>
      </c>
      <c r="M690" s="2" t="e">
        <v>#VALUE!</v>
      </c>
      <c r="N690" s="324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0">
        <v>7150</v>
      </c>
      <c r="B691" s="324" t="s">
        <v>701</v>
      </c>
      <c r="C691" s="2">
        <v>0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2" t="e">
        <v>#VALUE!</v>
      </c>
      <c r="J691" s="2" t="e">
        <v>#VALUE!</v>
      </c>
      <c r="K691" s="2" t="e">
        <v>#VALUE!</v>
      </c>
      <c r="L691" s="2" t="e">
        <v>#VALUE!</v>
      </c>
      <c r="M691" s="2" t="e">
        <v>#VALUE!</v>
      </c>
      <c r="N691" s="324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0">
        <v>7160</v>
      </c>
      <c r="B692" s="324" t="s">
        <v>703</v>
      </c>
      <c r="C692" s="2">
        <v>521933.25999999995</v>
      </c>
      <c r="D692" s="2">
        <v>5500.4673403089173</v>
      </c>
      <c r="E692" s="2">
        <v>89984.513576648169</v>
      </c>
      <c r="F692" s="2">
        <v>5806.1187966496382</v>
      </c>
      <c r="G692" s="2">
        <v>0</v>
      </c>
      <c r="H692" s="2">
        <v>1715.6894282601479</v>
      </c>
      <c r="I692" s="2" t="e">
        <v>#VALUE!</v>
      </c>
      <c r="J692" s="2" t="e">
        <v>#VALUE!</v>
      </c>
      <c r="K692" s="2" t="e">
        <v>#VALUE!</v>
      </c>
      <c r="L692" s="2" t="e">
        <v>#VALUE!</v>
      </c>
      <c r="M692" s="2" t="e">
        <v>#VALUE!</v>
      </c>
      <c r="N692" s="324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0">
        <v>7170</v>
      </c>
      <c r="B693" s="324" t="s">
        <v>115</v>
      </c>
      <c r="C693" s="2">
        <v>9411262.5399999991</v>
      </c>
      <c r="D693" s="2">
        <v>25191.881725265503</v>
      </c>
      <c r="E693" s="2">
        <v>1609936.4090899008</v>
      </c>
      <c r="F693" s="2">
        <v>217728.5046343205</v>
      </c>
      <c r="G693" s="2">
        <v>0</v>
      </c>
      <c r="H693" s="2">
        <v>20037.08964736947</v>
      </c>
      <c r="I693" s="2" t="e">
        <v>#VALUE!</v>
      </c>
      <c r="J693" s="2" t="e">
        <v>#VALUE!</v>
      </c>
      <c r="K693" s="2" t="e">
        <v>#VALUE!</v>
      </c>
      <c r="L693" s="2" t="e">
        <v>#VALUE!</v>
      </c>
      <c r="M693" s="2" t="e">
        <v>#VALUE!</v>
      </c>
      <c r="N693" s="324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0">
        <v>7180</v>
      </c>
      <c r="B694" s="324" t="s">
        <v>706</v>
      </c>
      <c r="C694" s="2">
        <v>1713024.7000000002</v>
      </c>
      <c r="D694" s="2">
        <v>11311.366699823982</v>
      </c>
      <c r="E694" s="2">
        <v>294185.85532460723</v>
      </c>
      <c r="F694" s="2">
        <v>7031.3103961442303</v>
      </c>
      <c r="G694" s="2">
        <v>0</v>
      </c>
      <c r="H694" s="2">
        <v>11065.34904373539</v>
      </c>
      <c r="I694" s="2" t="e">
        <v>#VALUE!</v>
      </c>
      <c r="J694" s="2" t="e">
        <v>#VALUE!</v>
      </c>
      <c r="K694" s="2" t="e">
        <v>#VALUE!</v>
      </c>
      <c r="L694" s="2" t="e">
        <v>#VALUE!</v>
      </c>
      <c r="M694" s="2" t="e">
        <v>#VALUE!</v>
      </c>
      <c r="N694" s="324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0">
        <v>7190</v>
      </c>
      <c r="B695" s="324" t="s">
        <v>117</v>
      </c>
      <c r="C695" s="2">
        <v>452753.45999999996</v>
      </c>
      <c r="D695" s="2">
        <v>0</v>
      </c>
      <c r="E695" s="2">
        <v>77243.448335562745</v>
      </c>
      <c r="F695" s="2">
        <v>252.51940201581039</v>
      </c>
      <c r="G695" s="2">
        <v>0</v>
      </c>
      <c r="H695" s="2">
        <v>0</v>
      </c>
      <c r="I695" s="2" t="e">
        <v>#VALUE!</v>
      </c>
      <c r="J695" s="2" t="e">
        <v>#VALUE!</v>
      </c>
      <c r="K695" s="2" t="e">
        <v>#VALUE!</v>
      </c>
      <c r="L695" s="2" t="e">
        <v>#VALUE!</v>
      </c>
      <c r="M695" s="2" t="e">
        <v>#VALUE!</v>
      </c>
      <c r="N695" s="324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0">
        <v>7200</v>
      </c>
      <c r="B696" s="324" t="s">
        <v>709</v>
      </c>
      <c r="C696" s="2">
        <v>2353731.4699999997</v>
      </c>
      <c r="D696" s="2">
        <v>65979.415382086489</v>
      </c>
      <c r="E696" s="2">
        <v>412822.49452496722</v>
      </c>
      <c r="F696" s="2">
        <v>552.83278444260657</v>
      </c>
      <c r="G696" s="2">
        <v>0</v>
      </c>
      <c r="H696" s="2">
        <v>13156.076695626796</v>
      </c>
      <c r="I696" s="2" t="e">
        <v>#VALUE!</v>
      </c>
      <c r="J696" s="2" t="e">
        <v>#VALUE!</v>
      </c>
      <c r="K696" s="2" t="e">
        <v>#VALUE!</v>
      </c>
      <c r="L696" s="2" t="e">
        <v>#VALUE!</v>
      </c>
      <c r="M696" s="2" t="e">
        <v>#VALUE!</v>
      </c>
      <c r="N696" s="324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0">
        <v>7220</v>
      </c>
      <c r="B697" s="324" t="s">
        <v>711</v>
      </c>
      <c r="C697" s="2">
        <v>0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2" t="e">
        <v>#VALUE!</v>
      </c>
      <c r="J697" s="2" t="e">
        <v>#VALUE!</v>
      </c>
      <c r="K697" s="2" t="e">
        <v>#VALUE!</v>
      </c>
      <c r="L697" s="2" t="e">
        <v>#VALUE!</v>
      </c>
      <c r="M697" s="2" t="e">
        <v>#VALUE!</v>
      </c>
      <c r="N697" s="324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0">
        <v>7230</v>
      </c>
      <c r="B698" s="324" t="s">
        <v>713</v>
      </c>
      <c r="C698" s="2">
        <v>10224681.717867114</v>
      </c>
      <c r="D698" s="2">
        <v>0</v>
      </c>
      <c r="E698" s="2">
        <v>1744414.4414084463</v>
      </c>
      <c r="F698" s="2">
        <v>41249.033669020653</v>
      </c>
      <c r="G698" s="2">
        <v>138232.29670320594</v>
      </c>
      <c r="H698" s="2">
        <v>47031.897624015706</v>
      </c>
      <c r="I698" s="2" t="e">
        <v>#VALUE!</v>
      </c>
      <c r="J698" s="2" t="e">
        <v>#VALUE!</v>
      </c>
      <c r="K698" s="2" t="e">
        <v>#VALUE!</v>
      </c>
      <c r="L698" s="2" t="e">
        <v>#VALUE!</v>
      </c>
      <c r="M698" s="2" t="e">
        <v>#VALUE!</v>
      </c>
      <c r="N698" s="324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0">
        <v>7240</v>
      </c>
      <c r="B699" s="324" t="s">
        <v>119</v>
      </c>
      <c r="C699" s="2">
        <v>0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2" t="e">
        <v>#VALUE!</v>
      </c>
      <c r="J699" s="2" t="e">
        <v>#VALUE!</v>
      </c>
      <c r="K699" s="2" t="e">
        <v>#VALUE!</v>
      </c>
      <c r="L699" s="2" t="e">
        <v>#VALUE!</v>
      </c>
      <c r="M699" s="2" t="e">
        <v>#VALUE!</v>
      </c>
      <c r="N699" s="324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0">
        <v>7250</v>
      </c>
      <c r="B700" s="324" t="s">
        <v>716</v>
      </c>
      <c r="C700" s="2">
        <v>0</v>
      </c>
      <c r="D700" s="2">
        <v>0</v>
      </c>
      <c r="E700" s="2">
        <v>0</v>
      </c>
      <c r="F700" s="2">
        <v>0</v>
      </c>
      <c r="G700" s="2">
        <v>0</v>
      </c>
      <c r="H700" s="2">
        <v>0</v>
      </c>
      <c r="I700" s="2" t="e">
        <v>#VALUE!</v>
      </c>
      <c r="J700" s="2" t="e">
        <v>#VALUE!</v>
      </c>
      <c r="K700" s="2" t="e">
        <v>#VALUE!</v>
      </c>
      <c r="L700" s="2" t="e">
        <v>#VALUE!</v>
      </c>
      <c r="M700" s="2" t="e">
        <v>#VALUE!</v>
      </c>
      <c r="N700" s="324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0">
        <v>7260</v>
      </c>
      <c r="B701" s="324" t="s">
        <v>121</v>
      </c>
      <c r="C701" s="2">
        <v>45968610.589999996</v>
      </c>
      <c r="D701" s="2">
        <v>87270.201399328071</v>
      </c>
      <c r="E701" s="2">
        <v>7857510.461563983</v>
      </c>
      <c r="F701" s="2">
        <v>60067.609754328136</v>
      </c>
      <c r="G701" s="2">
        <v>0</v>
      </c>
      <c r="H701" s="2">
        <v>233948.07918162653</v>
      </c>
      <c r="I701" s="2" t="e">
        <v>#VALUE!</v>
      </c>
      <c r="J701" s="2" t="e">
        <v>#VALUE!</v>
      </c>
      <c r="K701" s="2" t="e">
        <v>#VALUE!</v>
      </c>
      <c r="L701" s="2" t="e">
        <v>#VALUE!</v>
      </c>
      <c r="M701" s="2" t="e">
        <v>#VALUE!</v>
      </c>
      <c r="N701" s="324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0">
        <v>7310</v>
      </c>
      <c r="B702" s="324" t="s">
        <v>719</v>
      </c>
      <c r="C702" s="2">
        <v>471147.94999999995</v>
      </c>
      <c r="D702" s="2">
        <v>6642.2751109515275</v>
      </c>
      <c r="E702" s="2">
        <v>81514.925515079827</v>
      </c>
      <c r="F702" s="2">
        <v>119.51487319206923</v>
      </c>
      <c r="G702" s="2">
        <v>0</v>
      </c>
      <c r="H702" s="2">
        <v>3154.8802771603864</v>
      </c>
      <c r="I702" s="2" t="e">
        <v>#VALUE!</v>
      </c>
      <c r="J702" s="2" t="e">
        <v>#VALUE!</v>
      </c>
      <c r="K702" s="2" t="e">
        <v>#VALUE!</v>
      </c>
      <c r="L702" s="2" t="e">
        <v>#VALUE!</v>
      </c>
      <c r="M702" s="2" t="e">
        <v>#VALUE!</v>
      </c>
      <c r="N702" s="324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0">
        <v>7320</v>
      </c>
      <c r="B703" s="324" t="s">
        <v>721</v>
      </c>
      <c r="C703" s="2">
        <v>107676.82</v>
      </c>
      <c r="D703" s="2">
        <v>0</v>
      </c>
      <c r="E703" s="2">
        <v>18370.54736723092</v>
      </c>
      <c r="F703" s="2">
        <v>102.24420550643505</v>
      </c>
      <c r="G703" s="2">
        <v>0</v>
      </c>
      <c r="H703" s="2">
        <v>868.61034263095257</v>
      </c>
      <c r="I703" s="2" t="e">
        <v>#VALUE!</v>
      </c>
      <c r="J703" s="2" t="e">
        <v>#VALUE!</v>
      </c>
      <c r="K703" s="2" t="e">
        <v>#VALUE!</v>
      </c>
      <c r="L703" s="2" t="e">
        <v>#VALUE!</v>
      </c>
      <c r="M703" s="2" t="e">
        <v>#VALUE!</v>
      </c>
      <c r="N703" s="324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0">
        <v>7330</v>
      </c>
      <c r="B704" s="324" t="s">
        <v>723</v>
      </c>
      <c r="C704" s="2">
        <v>0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  <c r="I704" s="2" t="e">
        <v>#VALUE!</v>
      </c>
      <c r="J704" s="2" t="e">
        <v>#VALUE!</v>
      </c>
      <c r="K704" s="2" t="e">
        <v>#VALUE!</v>
      </c>
      <c r="L704" s="2" t="e">
        <v>#VALUE!</v>
      </c>
      <c r="M704" s="2" t="e">
        <v>#VALUE!</v>
      </c>
      <c r="N704" s="324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6" ht="12.65" customHeight="1" x14ac:dyDescent="0.35">
      <c r="A705" s="330">
        <v>7340</v>
      </c>
      <c r="B705" s="324" t="s">
        <v>725</v>
      </c>
      <c r="C705" s="2">
        <v>164571</v>
      </c>
      <c r="D705" s="2">
        <v>97960.704060739765</v>
      </c>
      <c r="E705" s="2">
        <v>44790.058852477909</v>
      </c>
      <c r="F705" s="2">
        <v>0</v>
      </c>
      <c r="G705" s="2">
        <v>0</v>
      </c>
      <c r="H705" s="2">
        <v>0</v>
      </c>
      <c r="I705" s="2" t="e">
        <v>#VALUE!</v>
      </c>
      <c r="J705" s="2" t="e">
        <v>#VALUE!</v>
      </c>
      <c r="K705" s="2" t="e">
        <v>#VALUE!</v>
      </c>
      <c r="L705" s="2" t="e">
        <v>#VALUE!</v>
      </c>
      <c r="M705" s="2" t="e">
        <v>#VALUE!</v>
      </c>
      <c r="N705" s="324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6" ht="12.65" customHeight="1" x14ac:dyDescent="0.35">
      <c r="A706" s="330">
        <v>7350</v>
      </c>
      <c r="B706" s="324" t="s">
        <v>727</v>
      </c>
      <c r="C706" s="2">
        <v>0</v>
      </c>
      <c r="D706" s="2">
        <v>0</v>
      </c>
      <c r="E706" s="2">
        <v>0</v>
      </c>
      <c r="F706" s="2">
        <v>0</v>
      </c>
      <c r="G706" s="2">
        <v>0</v>
      </c>
      <c r="H706" s="2">
        <v>0</v>
      </c>
      <c r="I706" s="2" t="e">
        <v>#VALUE!</v>
      </c>
      <c r="J706" s="2" t="e">
        <v>#VALUE!</v>
      </c>
      <c r="K706" s="2" t="e">
        <v>#VALUE!</v>
      </c>
      <c r="L706" s="2" t="e">
        <v>#VALUE!</v>
      </c>
      <c r="M706" s="2" t="e">
        <v>#VALUE!</v>
      </c>
      <c r="N706" s="324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6" ht="12.65" customHeight="1" x14ac:dyDescent="0.35">
      <c r="A707" s="330">
        <v>7380</v>
      </c>
      <c r="B707" s="324" t="s">
        <v>729</v>
      </c>
      <c r="C707" s="2">
        <v>0</v>
      </c>
      <c r="D707" s="2">
        <v>0</v>
      </c>
      <c r="E707" s="2">
        <v>0</v>
      </c>
      <c r="F707" s="2">
        <v>0</v>
      </c>
      <c r="G707" s="2">
        <v>0</v>
      </c>
      <c r="H707" s="2">
        <v>0</v>
      </c>
      <c r="I707" s="2" t="e">
        <v>#VALUE!</v>
      </c>
      <c r="J707" s="2" t="e">
        <v>#VALUE!</v>
      </c>
      <c r="K707" s="2" t="e">
        <v>#VALUE!</v>
      </c>
      <c r="L707" s="2" t="e">
        <v>#VALUE!</v>
      </c>
      <c r="M707" s="2" t="e">
        <v>#VALUE!</v>
      </c>
      <c r="N707" s="324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6" ht="12.65" customHeight="1" x14ac:dyDescent="0.35">
      <c r="A708" s="330">
        <v>7390</v>
      </c>
      <c r="B708" s="324" t="s">
        <v>731</v>
      </c>
      <c r="C708" s="2">
        <v>0</v>
      </c>
      <c r="D708" s="2">
        <v>0</v>
      </c>
      <c r="E708" s="2">
        <v>0</v>
      </c>
      <c r="F708" s="2">
        <v>0</v>
      </c>
      <c r="G708" s="2">
        <v>0</v>
      </c>
      <c r="H708" s="2">
        <v>0</v>
      </c>
      <c r="I708" s="2" t="e">
        <v>#VALUE!</v>
      </c>
      <c r="J708" s="2" t="e">
        <v>#VALUE!</v>
      </c>
      <c r="K708" s="2" t="e">
        <v>#VALUE!</v>
      </c>
      <c r="L708" s="2" t="e">
        <v>#VALUE!</v>
      </c>
      <c r="M708" s="2" t="e">
        <v>#VALUE!</v>
      </c>
      <c r="N708" s="324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6" ht="12.65" customHeight="1" x14ac:dyDescent="0.35">
      <c r="A709" s="330">
        <v>7400</v>
      </c>
      <c r="B709" s="324" t="s">
        <v>733</v>
      </c>
      <c r="C709" s="2">
        <v>41020.116420000006</v>
      </c>
      <c r="D709" s="2">
        <v>0</v>
      </c>
      <c r="E709" s="2">
        <v>6998.3678167960097</v>
      </c>
      <c r="F709" s="2">
        <v>0</v>
      </c>
      <c r="G709" s="2">
        <v>0</v>
      </c>
      <c r="H709" s="2">
        <v>0</v>
      </c>
      <c r="I709" s="2" t="e">
        <v>#VALUE!</v>
      </c>
      <c r="J709" s="2" t="e">
        <v>#VALUE!</v>
      </c>
      <c r="K709" s="2" t="e">
        <v>#VALUE!</v>
      </c>
      <c r="L709" s="2" t="e">
        <v>#VALUE!</v>
      </c>
      <c r="M709" s="2" t="e">
        <v>#VALUE!</v>
      </c>
      <c r="N709" s="324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6" ht="12.65" customHeight="1" x14ac:dyDescent="0.35">
      <c r="A710" s="330">
        <v>7410</v>
      </c>
      <c r="B710" s="324" t="s">
        <v>129</v>
      </c>
      <c r="C710" s="2">
        <v>0</v>
      </c>
      <c r="D710" s="2">
        <v>0</v>
      </c>
      <c r="E710" s="2">
        <v>0</v>
      </c>
      <c r="F710" s="2">
        <v>0</v>
      </c>
      <c r="G710" s="2">
        <v>0</v>
      </c>
      <c r="H710" s="2">
        <v>0</v>
      </c>
      <c r="I710" s="2" t="e">
        <v>#VALUE!</v>
      </c>
      <c r="J710" s="2" t="e">
        <v>#VALUE!</v>
      </c>
      <c r="K710" s="2" t="e">
        <v>#VALUE!</v>
      </c>
      <c r="L710" s="2" t="e">
        <v>#VALUE!</v>
      </c>
      <c r="M710" s="2" t="e">
        <v>#VALUE!</v>
      </c>
      <c r="N710" s="324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6" ht="12.65" customHeight="1" x14ac:dyDescent="0.35">
      <c r="A711" s="330">
        <v>7420</v>
      </c>
      <c r="B711" s="324" t="s">
        <v>736</v>
      </c>
      <c r="C711" s="2">
        <v>0</v>
      </c>
      <c r="D711" s="2">
        <v>0</v>
      </c>
      <c r="E711" s="2">
        <v>0</v>
      </c>
      <c r="F711" s="2">
        <v>0</v>
      </c>
      <c r="G711" s="2">
        <v>0</v>
      </c>
      <c r="H711" s="2">
        <v>0</v>
      </c>
      <c r="I711" s="2" t="e">
        <v>#VALUE!</v>
      </c>
      <c r="J711" s="2" t="e">
        <v>#VALUE!</v>
      </c>
      <c r="K711" s="2" t="e">
        <v>#VALUE!</v>
      </c>
      <c r="L711" s="2" t="e">
        <v>#VALUE!</v>
      </c>
      <c r="M711" s="2" t="e">
        <v>#VALUE!</v>
      </c>
      <c r="N711" s="324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6" ht="12.65" customHeight="1" x14ac:dyDescent="0.35">
      <c r="A712" s="330">
        <v>7430</v>
      </c>
      <c r="B712" s="324" t="s">
        <v>738</v>
      </c>
      <c r="C712" s="2">
        <v>0</v>
      </c>
      <c r="D712" s="2">
        <v>0</v>
      </c>
      <c r="E712" s="2">
        <v>0</v>
      </c>
      <c r="F712" s="2">
        <v>0</v>
      </c>
      <c r="G712" s="2">
        <v>0</v>
      </c>
      <c r="H712" s="2">
        <v>0</v>
      </c>
      <c r="I712" s="2" t="e">
        <v>#VALUE!</v>
      </c>
      <c r="J712" s="2" t="e">
        <v>#VALUE!</v>
      </c>
      <c r="K712" s="2" t="e">
        <v>#VALUE!</v>
      </c>
      <c r="L712" s="2" t="e">
        <v>#VALUE!</v>
      </c>
      <c r="M712" s="2" t="e">
        <v>#VALUE!</v>
      </c>
      <c r="N712" s="324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6" ht="12.65" customHeight="1" x14ac:dyDescent="0.35">
      <c r="A713" s="330">
        <v>7490</v>
      </c>
      <c r="B713" s="324" t="s">
        <v>740</v>
      </c>
      <c r="C713" s="2">
        <v>1221430.96</v>
      </c>
      <c r="D713" s="2">
        <v>0</v>
      </c>
      <c r="E713" s="2">
        <v>208386.1253191015</v>
      </c>
      <c r="F713" s="2">
        <v>6772.4376902291087</v>
      </c>
      <c r="G713" s="2">
        <v>0</v>
      </c>
      <c r="H713" s="2">
        <v>6422.2298635339084</v>
      </c>
      <c r="I713" s="2" t="e">
        <v>#VALUE!</v>
      </c>
      <c r="J713" s="2" t="e">
        <v>#VALUE!</v>
      </c>
      <c r="K713" s="2" t="e">
        <v>#VALUE!</v>
      </c>
      <c r="L713" s="2" t="e">
        <v>#VALUE!</v>
      </c>
      <c r="M713" s="2" t="e">
        <v>#VALUE!</v>
      </c>
      <c r="N713" s="316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6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6" ht="12.65" customHeight="1" x14ac:dyDescent="0.35">
      <c r="A715" s="2"/>
      <c r="B715" s="2"/>
      <c r="C715" s="2">
        <v>180498101.75975281</v>
      </c>
      <c r="D715" s="2">
        <v>1513841.5317000006</v>
      </c>
      <c r="E715" s="2">
        <v>26306371.940417387</v>
      </c>
      <c r="F715" s="2">
        <v>833841.80799182341</v>
      </c>
      <c r="G715" s="2">
        <v>3367699.1773214079</v>
      </c>
      <c r="H715" s="2">
        <v>699552.75530241407</v>
      </c>
      <c r="I715" s="2" t="e">
        <v>#VALUE!</v>
      </c>
      <c r="J715" s="2" t="e">
        <v>#VALUE!</v>
      </c>
      <c r="K715" s="2" t="e">
        <v>#VALUE!</v>
      </c>
      <c r="L715" s="2" t="e">
        <v>#VALUE!</v>
      </c>
      <c r="M715" s="2" t="e">
        <v>#VALUE!</v>
      </c>
      <c r="N715" s="324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6" ht="12.65" customHeight="1" x14ac:dyDescent="0.35">
      <c r="A716" s="2"/>
      <c r="B716" s="2"/>
      <c r="C716" s="2">
        <v>180498101.75975284</v>
      </c>
      <c r="D716" s="2">
        <v>1513841.5317000002</v>
      </c>
      <c r="E716" s="2">
        <v>26306371.940417387</v>
      </c>
      <c r="F716" s="2">
        <v>833841.8079918233</v>
      </c>
      <c r="G716" s="2">
        <v>3367699.1773214084</v>
      </c>
      <c r="H716" s="2">
        <v>699552.75530241395</v>
      </c>
      <c r="I716" s="2">
        <v>2072350.7536880544</v>
      </c>
      <c r="J716" s="2" t="e">
        <v>#VALUE!</v>
      </c>
      <c r="K716" s="2" t="e">
        <v>#VALUE!</v>
      </c>
      <c r="L716" s="2" t="e">
        <v>#VALUE!</v>
      </c>
      <c r="M716" s="2">
        <v>45549806.162379041</v>
      </c>
      <c r="N716" s="324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6" ht="12.65" customHeight="1" x14ac:dyDescent="0.35">
      <c r="O717" s="198"/>
    </row>
    <row r="718" spans="1:86" ht="12.65" customHeight="1" x14ac:dyDescent="0.35">
      <c r="O718" s="198"/>
    </row>
    <row r="719" spans="1:86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334"/>
      <c r="J719" s="334"/>
      <c r="K719" s="334"/>
      <c r="L719" s="334"/>
      <c r="M719" s="334"/>
      <c r="N719" s="334"/>
      <c r="O719" s="202"/>
      <c r="P719" s="334"/>
      <c r="Q719" s="334"/>
      <c r="R719" s="334"/>
      <c r="S719" s="334"/>
      <c r="T719" s="334"/>
      <c r="U719" s="334"/>
      <c r="V719" s="334"/>
      <c r="W719" s="334"/>
      <c r="X719" s="334"/>
      <c r="Y719" s="334"/>
      <c r="Z719" s="334"/>
      <c r="AA719" s="334"/>
      <c r="AB719" s="334"/>
      <c r="AC719" s="334"/>
      <c r="AD719" s="334"/>
      <c r="AE719" s="334"/>
      <c r="AF719" s="334"/>
      <c r="AG719" s="334"/>
      <c r="AH719" s="334"/>
      <c r="AI719" s="334"/>
      <c r="AJ719" s="334"/>
      <c r="AK719" s="334"/>
      <c r="AL719" s="334"/>
      <c r="AM719" s="334"/>
      <c r="AN719" s="334"/>
      <c r="AO719" s="334"/>
      <c r="AP719" s="334"/>
      <c r="AQ719" s="334"/>
      <c r="AR719" s="334"/>
      <c r="AS719" s="334"/>
      <c r="AT719" s="334"/>
      <c r="AU719" s="334"/>
      <c r="AV719" s="334"/>
      <c r="AW719" s="334"/>
      <c r="AX719" s="334"/>
      <c r="AY719" s="334"/>
      <c r="AZ719" s="334"/>
      <c r="BA719" s="334"/>
      <c r="BB719" s="334"/>
      <c r="BC719" s="334"/>
      <c r="BD719" s="334"/>
      <c r="BE719" s="334"/>
      <c r="BF719" s="334"/>
      <c r="BG719" s="334"/>
      <c r="BH719" s="334"/>
      <c r="BI719" s="334"/>
      <c r="BJ719" s="334"/>
      <c r="BK719" s="334"/>
      <c r="BL719" s="334"/>
      <c r="BM719" s="334"/>
      <c r="BN719" s="334"/>
      <c r="BO719" s="334"/>
      <c r="BP719" s="334"/>
      <c r="BQ719" s="334"/>
      <c r="BR719" s="334"/>
      <c r="BS719" s="334"/>
      <c r="BT719" s="334"/>
      <c r="BU719" s="334"/>
      <c r="BV719" s="334"/>
      <c r="BW719" s="334"/>
      <c r="BX719" s="334"/>
      <c r="BY719" s="334"/>
      <c r="BZ719" s="334"/>
      <c r="CA719" s="334"/>
      <c r="CB719" s="334"/>
      <c r="CC719" s="334"/>
      <c r="CD719" s="334"/>
    </row>
    <row r="720" spans="1:86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335" t="s">
        <v>822</v>
      </c>
      <c r="CA720" s="203" t="s">
        <v>823</v>
      </c>
      <c r="CB720" s="203" t="s">
        <v>824</v>
      </c>
      <c r="CC720" s="203" t="s">
        <v>825</v>
      </c>
      <c r="CH720" s="201"/>
    </row>
    <row r="721" spans="1:86" ht="12.65" customHeight="1" x14ac:dyDescent="0.35">
      <c r="A721" s="336" t="s">
        <v>1307</v>
      </c>
      <c r="B721" s="334">
        <v>142791</v>
      </c>
      <c r="C721" s="334">
        <v>490196</v>
      </c>
      <c r="D721" s="334">
        <v>6195762</v>
      </c>
      <c r="E721" s="334">
        <v>33472</v>
      </c>
      <c r="F721" s="334">
        <v>2274426</v>
      </c>
      <c r="G721" s="334">
        <v>3771370</v>
      </c>
      <c r="H721" s="334">
        <v>0</v>
      </c>
      <c r="I721" s="334">
        <v>182081</v>
      </c>
      <c r="J721" s="334">
        <v>0</v>
      </c>
      <c r="K721" s="334">
        <v>15350</v>
      </c>
      <c r="L721" s="334">
        <v>0</v>
      </c>
      <c r="M721" s="334">
        <v>6214732</v>
      </c>
      <c r="N721" s="334">
        <v>0</v>
      </c>
      <c r="O721" s="334">
        <v>0</v>
      </c>
      <c r="P721" s="334">
        <v>56600</v>
      </c>
      <c r="Q721" s="334">
        <v>0</v>
      </c>
      <c r="R721" s="334">
        <v>1808999</v>
      </c>
      <c r="S721" s="334">
        <v>0</v>
      </c>
      <c r="T721" s="334">
        <v>0</v>
      </c>
      <c r="U721" s="334">
        <v>30083486</v>
      </c>
      <c r="V721" s="334">
        <v>0</v>
      </c>
      <c r="W721" s="334">
        <v>0</v>
      </c>
      <c r="X721" s="334">
        <v>8520349</v>
      </c>
      <c r="Y721" s="334">
        <v>25369</v>
      </c>
      <c r="Z721" s="334">
        <v>0</v>
      </c>
      <c r="AA721" s="334">
        <v>14462873</v>
      </c>
      <c r="AB721" s="334">
        <v>2315964</v>
      </c>
      <c r="AC721" s="334">
        <v>0</v>
      </c>
      <c r="AD721" s="334">
        <v>74057553</v>
      </c>
      <c r="AE721" s="334">
        <v>0</v>
      </c>
      <c r="AF721" s="334">
        <v>2264516</v>
      </c>
      <c r="AG721" s="334">
        <v>0</v>
      </c>
      <c r="AH721" s="334">
        <v>0</v>
      </c>
      <c r="AI721" s="334">
        <v>0</v>
      </c>
      <c r="AJ721" s="334">
        <v>5370244</v>
      </c>
      <c r="AK721" s="334">
        <v>2722246</v>
      </c>
      <c r="AL721" s="334">
        <v>0</v>
      </c>
      <c r="AM721" s="334">
        <v>1170653</v>
      </c>
      <c r="AN721" s="334">
        <v>-382094</v>
      </c>
      <c r="AO721" s="334">
        <v>0</v>
      </c>
      <c r="AP721" s="334">
        <v>137334439</v>
      </c>
      <c r="AQ721" s="334">
        <v>4681484</v>
      </c>
      <c r="AR721" s="334">
        <v>2264516</v>
      </c>
      <c r="AS721" s="334"/>
      <c r="AT721" s="334"/>
      <c r="AU721" s="334"/>
      <c r="AV721" s="334">
        <v>13215065</v>
      </c>
      <c r="AW721" s="334">
        <v>829609</v>
      </c>
      <c r="AX721" s="334">
        <v>0</v>
      </c>
      <c r="AY721" s="334">
        <v>2846889</v>
      </c>
      <c r="AZ721" s="334">
        <v>406918</v>
      </c>
      <c r="BA721" s="334">
        <v>0</v>
      </c>
      <c r="BB721" s="334">
        <v>10861417</v>
      </c>
      <c r="BC721" s="334">
        <v>733157</v>
      </c>
      <c r="BD721" s="334">
        <v>0</v>
      </c>
      <c r="BE721" s="334">
        <v>56289169</v>
      </c>
      <c r="BF721" s="334">
        <v>3340098</v>
      </c>
      <c r="BG721" s="334">
        <v>0</v>
      </c>
      <c r="BH721" s="334">
        <v>0</v>
      </c>
      <c r="BI721" s="334">
        <v>0</v>
      </c>
      <c r="BJ721" s="334">
        <v>0</v>
      </c>
      <c r="BK721" s="334">
        <v>2994737</v>
      </c>
      <c r="BL721" s="334">
        <v>2460868</v>
      </c>
      <c r="BM721" s="334">
        <v>0</v>
      </c>
      <c r="BN721" s="334">
        <v>0</v>
      </c>
      <c r="BO721" s="334">
        <v>0</v>
      </c>
      <c r="BP721" s="334">
        <v>0</v>
      </c>
      <c r="BQ721" s="334">
        <v>87113469</v>
      </c>
      <c r="BR721" s="334">
        <v>7823835</v>
      </c>
      <c r="BS721" s="334">
        <v>0</v>
      </c>
      <c r="BT721" s="334">
        <v>0</v>
      </c>
      <c r="BU721" s="334">
        <v>344206269</v>
      </c>
      <c r="BV721" s="334">
        <v>216629265</v>
      </c>
      <c r="BW721" s="334">
        <v>0</v>
      </c>
      <c r="BX721" s="334">
        <v>49159172</v>
      </c>
      <c r="BY721" s="334">
        <v>111269693</v>
      </c>
      <c r="BZ721" s="334">
        <v>0</v>
      </c>
      <c r="CA721" s="334">
        <v>0</v>
      </c>
      <c r="CB721" s="334">
        <v>11986704</v>
      </c>
      <c r="CC721" s="334">
        <v>10676204</v>
      </c>
      <c r="CH721" s="203"/>
    </row>
    <row r="722" spans="1:86" ht="12.65" customHeight="1" x14ac:dyDescent="0.35">
      <c r="CH722" s="201"/>
    </row>
    <row r="723" spans="1:86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334"/>
      <c r="I723" s="334"/>
      <c r="J723" s="334"/>
      <c r="K723" s="334"/>
      <c r="L723" s="334"/>
      <c r="M723" s="334"/>
      <c r="N723" s="334"/>
      <c r="O723" s="334"/>
      <c r="P723" s="334"/>
      <c r="Q723" s="334"/>
      <c r="R723" s="334"/>
      <c r="S723" s="334"/>
      <c r="T723" s="334"/>
      <c r="U723" s="334"/>
      <c r="V723" s="334"/>
      <c r="W723" s="334"/>
      <c r="X723" s="334"/>
      <c r="Y723" s="334"/>
      <c r="Z723" s="334"/>
      <c r="AA723" s="334"/>
      <c r="AB723" s="334"/>
      <c r="AC723" s="334"/>
      <c r="AD723" s="334"/>
      <c r="AE723" s="334"/>
      <c r="AF723" s="334"/>
      <c r="AG723" s="334"/>
      <c r="AH723" s="334"/>
      <c r="AI723" s="334"/>
      <c r="AJ723" s="334"/>
      <c r="AK723" s="334"/>
      <c r="AL723" s="334"/>
      <c r="AM723" s="334"/>
      <c r="AN723" s="334"/>
      <c r="AO723" s="334"/>
      <c r="AP723" s="334"/>
      <c r="AQ723" s="334"/>
      <c r="AR723" s="334"/>
      <c r="AS723" s="334"/>
      <c r="AT723" s="334"/>
      <c r="AU723" s="334"/>
      <c r="AV723" s="334"/>
      <c r="AW723" s="334"/>
      <c r="AX723" s="334"/>
      <c r="AY723" s="334"/>
      <c r="AZ723" s="334"/>
      <c r="BA723" s="334"/>
      <c r="BB723" s="334"/>
      <c r="BC723" s="334"/>
      <c r="BD723" s="334"/>
      <c r="BE723" s="334"/>
      <c r="BF723" s="334"/>
      <c r="BG723" s="334"/>
      <c r="BH723" s="334"/>
      <c r="BI723" s="334"/>
      <c r="BJ723" s="334"/>
      <c r="BK723" s="334"/>
      <c r="BL723" s="334"/>
      <c r="BM723" s="334"/>
      <c r="BN723" s="334"/>
      <c r="BO723" s="334"/>
      <c r="BP723" s="334"/>
      <c r="BQ723" s="334"/>
      <c r="BR723" s="334"/>
    </row>
    <row r="724" spans="1:86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  <c r="CH724" s="201"/>
    </row>
    <row r="725" spans="1:86" ht="12.65" customHeight="1" x14ac:dyDescent="0.35">
      <c r="A725" s="336" t="s">
        <v>1307</v>
      </c>
      <c r="B725" s="334">
        <v>0</v>
      </c>
      <c r="C725" s="334">
        <v>0</v>
      </c>
      <c r="D725" s="334">
        <v>0</v>
      </c>
      <c r="E725" s="334">
        <v>0</v>
      </c>
      <c r="F725" s="334">
        <v>0</v>
      </c>
      <c r="G725" s="334">
        <v>0</v>
      </c>
      <c r="H725" s="334">
        <v>0</v>
      </c>
      <c r="I725" s="334">
        <v>0</v>
      </c>
      <c r="J725" s="334">
        <v>21</v>
      </c>
      <c r="K725" s="334">
        <v>71</v>
      </c>
      <c r="L725" s="334">
        <v>0</v>
      </c>
      <c r="M725" s="334">
        <v>0</v>
      </c>
      <c r="N725" s="334">
        <v>0</v>
      </c>
      <c r="O725" s="334">
        <v>0</v>
      </c>
      <c r="P725" s="334">
        <v>0</v>
      </c>
      <c r="Q725" s="334">
        <v>0</v>
      </c>
      <c r="R725" s="334">
        <v>0</v>
      </c>
      <c r="S725" s="334">
        <v>0</v>
      </c>
      <c r="T725" s="334"/>
      <c r="U725" s="334">
        <v>0</v>
      </c>
      <c r="V725" s="334">
        <v>0</v>
      </c>
      <c r="W725" s="334">
        <v>0</v>
      </c>
      <c r="X725" s="334">
        <v>15446</v>
      </c>
      <c r="Y725" s="334">
        <v>0</v>
      </c>
      <c r="Z725" s="334">
        <v>205583976</v>
      </c>
      <c r="AA725" s="334">
        <v>197462097</v>
      </c>
      <c r="AB725" s="334">
        <v>0</v>
      </c>
      <c r="AC725" s="334">
        <v>7308</v>
      </c>
      <c r="AD725" s="334">
        <v>0</v>
      </c>
      <c r="AE725" s="334">
        <v>94592764</v>
      </c>
      <c r="AF725" s="334">
        <v>153097145</v>
      </c>
      <c r="AG725" s="334">
        <v>0</v>
      </c>
      <c r="AH725" s="334">
        <v>4530</v>
      </c>
      <c r="AI725" s="334">
        <v>0</v>
      </c>
      <c r="AJ725" s="334">
        <v>70601392</v>
      </c>
      <c r="AK725" s="334">
        <v>199902149</v>
      </c>
      <c r="AL725" s="334">
        <v>0</v>
      </c>
      <c r="AM725" s="334">
        <v>0</v>
      </c>
      <c r="AN725" s="334">
        <v>0</v>
      </c>
      <c r="AO725" s="334">
        <v>0</v>
      </c>
      <c r="AP725" s="334">
        <v>0</v>
      </c>
      <c r="AQ725" s="334">
        <v>0</v>
      </c>
      <c r="AR725" s="334">
        <v>0</v>
      </c>
      <c r="AS725" s="334">
        <v>0</v>
      </c>
      <c r="AT725" s="334">
        <v>0</v>
      </c>
      <c r="AU725" s="334">
        <v>0</v>
      </c>
      <c r="AV725" s="334">
        <v>0</v>
      </c>
      <c r="AW725" s="334">
        <v>0</v>
      </c>
      <c r="AX725" s="334">
        <v>0</v>
      </c>
      <c r="AY725" s="334">
        <v>0</v>
      </c>
      <c r="AZ725" s="334">
        <v>0</v>
      </c>
      <c r="BA725" s="334">
        <v>0</v>
      </c>
      <c r="BB725" s="334">
        <v>0</v>
      </c>
      <c r="BC725" s="334">
        <v>0</v>
      </c>
      <c r="BD725" s="334">
        <v>0</v>
      </c>
      <c r="BE725" s="334">
        <v>0</v>
      </c>
      <c r="BF725" s="334">
        <v>0</v>
      </c>
      <c r="BG725" s="334">
        <v>0</v>
      </c>
      <c r="BH725" s="334">
        <v>0</v>
      </c>
      <c r="BI725" s="334">
        <v>0</v>
      </c>
      <c r="BJ725" s="334">
        <v>0</v>
      </c>
      <c r="BK725" s="334">
        <v>0</v>
      </c>
      <c r="BL725" s="334">
        <v>0</v>
      </c>
      <c r="BM725" s="334">
        <v>0</v>
      </c>
      <c r="BN725" s="334">
        <v>0</v>
      </c>
      <c r="BO725" s="334">
        <v>0</v>
      </c>
      <c r="BP725" s="334">
        <v>0</v>
      </c>
      <c r="BQ725" s="334">
        <v>0</v>
      </c>
      <c r="BR725" s="334">
        <v>0</v>
      </c>
      <c r="CH725" s="203"/>
    </row>
    <row r="726" spans="1:86" ht="12.65" customHeight="1" x14ac:dyDescent="0.35">
      <c r="CH726" s="201"/>
    </row>
    <row r="727" spans="1:86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334"/>
      <c r="I727" s="334"/>
      <c r="J727" s="334"/>
      <c r="K727" s="334"/>
      <c r="L727" s="334"/>
      <c r="M727" s="334"/>
      <c r="N727" s="334"/>
      <c r="O727" s="334"/>
      <c r="P727" s="334"/>
      <c r="Q727" s="334"/>
      <c r="R727" s="334"/>
      <c r="S727" s="334"/>
      <c r="T727" s="334"/>
      <c r="U727" s="334"/>
      <c r="V727" s="334"/>
      <c r="W727" s="334"/>
      <c r="X727" s="334"/>
      <c r="Y727" s="334"/>
      <c r="Z727" s="334"/>
      <c r="AA727" s="334"/>
      <c r="AB727" s="334"/>
      <c r="AC727" s="334"/>
      <c r="AD727" s="334"/>
      <c r="AE727" s="334"/>
      <c r="AF727" s="334"/>
      <c r="AG727" s="334"/>
      <c r="AH727" s="334"/>
      <c r="AI727" s="334"/>
      <c r="AJ727" s="334"/>
      <c r="AK727" s="334"/>
      <c r="AL727" s="334"/>
      <c r="AM727" s="334"/>
      <c r="AN727" s="334"/>
      <c r="AO727" s="334"/>
      <c r="AP727" s="334"/>
      <c r="AQ727" s="334"/>
      <c r="AR727" s="334"/>
      <c r="AS727" s="334"/>
      <c r="AT727" s="334"/>
      <c r="AU727" s="334"/>
      <c r="AV727" s="334"/>
      <c r="AW727" s="334"/>
      <c r="AX727" s="334"/>
      <c r="AY727" s="334"/>
      <c r="AZ727" s="334"/>
      <c r="BA727" s="334"/>
      <c r="BB727" s="334"/>
      <c r="BC727" s="334"/>
      <c r="BD727" s="334"/>
      <c r="BE727" s="334"/>
      <c r="BF727" s="334"/>
      <c r="BG727" s="334"/>
      <c r="BH727" s="334"/>
      <c r="BI727" s="334"/>
      <c r="BJ727" s="334"/>
      <c r="BK727" s="334"/>
      <c r="BL727" s="334"/>
      <c r="BM727" s="334"/>
      <c r="BN727" s="334"/>
      <c r="BO727" s="334"/>
      <c r="BP727" s="334"/>
      <c r="BQ727" s="334"/>
      <c r="BR727" s="334"/>
      <c r="BS727" s="334"/>
      <c r="BT727" s="334"/>
      <c r="BU727" s="334"/>
      <c r="BV727" s="334"/>
      <c r="BW727" s="334"/>
      <c r="BX727" s="334"/>
      <c r="BY727" s="334"/>
      <c r="BZ727" s="334"/>
      <c r="CA727" s="334"/>
      <c r="CB727" s="334"/>
      <c r="CC727" s="334"/>
      <c r="CD727" s="334"/>
      <c r="CE727" s="334"/>
      <c r="CF727" s="334"/>
    </row>
    <row r="728" spans="1:86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  <c r="CH728" s="201"/>
    </row>
    <row r="729" spans="1:86" ht="12.65" customHeight="1" x14ac:dyDescent="0.35">
      <c r="A729" s="336" t="s">
        <v>1307</v>
      </c>
      <c r="B729" s="334">
        <v>0</v>
      </c>
      <c r="C729" s="334">
        <v>-406816</v>
      </c>
      <c r="D729" s="334">
        <v>0</v>
      </c>
      <c r="E729" s="334">
        <v>121378795</v>
      </c>
      <c r="F729" s="334">
        <v>101278539</v>
      </c>
      <c r="G729" s="334">
        <v>0</v>
      </c>
      <c r="H729" s="334">
        <v>2171983</v>
      </c>
      <c r="I729" s="334">
        <v>0</v>
      </c>
      <c r="J729" s="334">
        <v>4045117</v>
      </c>
      <c r="K729" s="334">
        <v>345524</v>
      </c>
      <c r="L729" s="334">
        <v>0</v>
      </c>
      <c r="M729" s="334">
        <v>0</v>
      </c>
      <c r="N729" s="334">
        <v>0</v>
      </c>
      <c r="O729" s="334">
        <v>0</v>
      </c>
      <c r="P729" s="334">
        <v>1860281</v>
      </c>
      <c r="Q729" s="334">
        <v>1808999</v>
      </c>
      <c r="R729" s="334">
        <v>30083486</v>
      </c>
      <c r="S729" s="334">
        <v>8545718</v>
      </c>
      <c r="T729" s="334">
        <v>16778837</v>
      </c>
      <c r="U729" s="334">
        <v>71793037</v>
      </c>
      <c r="V729" s="334">
        <v>8092490</v>
      </c>
      <c r="W729" s="334">
        <v>788559</v>
      </c>
      <c r="X729" s="334">
        <v>0</v>
      </c>
      <c r="Y729" s="334">
        <v>0</v>
      </c>
      <c r="Z729" s="334">
        <v>3088165</v>
      </c>
      <c r="AA729" s="334">
        <v>1437575</v>
      </c>
      <c r="AB729" s="334">
        <v>12677214</v>
      </c>
      <c r="AC729" s="334">
        <v>0</v>
      </c>
      <c r="AD729" s="334">
        <v>1366989</v>
      </c>
      <c r="AE729" s="334">
        <v>0</v>
      </c>
      <c r="AF729" s="334">
        <v>0</v>
      </c>
      <c r="AG729" s="334">
        <v>0</v>
      </c>
      <c r="AH729" s="334">
        <v>0</v>
      </c>
      <c r="AI729" s="334">
        <v>2014195</v>
      </c>
      <c r="AJ729" s="334">
        <v>8029011</v>
      </c>
      <c r="AK729" s="334">
        <v>4909517</v>
      </c>
      <c r="AL729" s="334">
        <v>0</v>
      </c>
      <c r="AM729" s="334">
        <v>15411454</v>
      </c>
      <c r="AN729" s="334">
        <v>0</v>
      </c>
      <c r="AO729" s="334">
        <v>0</v>
      </c>
      <c r="AP729" s="334">
        <v>0</v>
      </c>
      <c r="AQ729" s="334">
        <v>0</v>
      </c>
      <c r="AR729" s="334">
        <v>0</v>
      </c>
      <c r="AS729" s="334">
        <v>0</v>
      </c>
      <c r="AT729" s="334">
        <v>0</v>
      </c>
      <c r="AU729" s="334">
        <v>0</v>
      </c>
      <c r="AV729" s="334">
        <v>0</v>
      </c>
      <c r="AW729" s="334">
        <v>154522</v>
      </c>
      <c r="AX729" s="334">
        <v>1112789</v>
      </c>
      <c r="AY729" s="334">
        <v>0</v>
      </c>
      <c r="AZ729" s="334">
        <v>0</v>
      </c>
      <c r="BA729" s="334">
        <v>776792</v>
      </c>
      <c r="BB729" s="334">
        <v>0</v>
      </c>
      <c r="BC729" s="334"/>
      <c r="BD729" s="334"/>
      <c r="BE729" s="334">
        <v>0</v>
      </c>
      <c r="BF729" s="334">
        <v>0</v>
      </c>
      <c r="BG729" s="334"/>
      <c r="BH729" s="334"/>
      <c r="BI729" s="337">
        <v>806.53</v>
      </c>
      <c r="BJ729" s="334">
        <v>0</v>
      </c>
      <c r="BK729" s="334">
        <v>370778131</v>
      </c>
      <c r="BL729" s="334">
        <v>0</v>
      </c>
      <c r="BM729" s="334">
        <v>-22853754</v>
      </c>
      <c r="BN729" s="334">
        <v>731292953</v>
      </c>
      <c r="BO729" s="334">
        <v>0</v>
      </c>
      <c r="BP729" s="334">
        <v>0</v>
      </c>
      <c r="BQ729" s="334">
        <v>0</v>
      </c>
      <c r="BR729" s="334">
        <v>0</v>
      </c>
      <c r="BS729" s="334">
        <v>76837735</v>
      </c>
      <c r="BT729" s="334">
        <v>17807854</v>
      </c>
      <c r="BU729" s="334">
        <v>7695371</v>
      </c>
      <c r="BV729" s="334">
        <v>24559613</v>
      </c>
      <c r="BW729" s="334">
        <v>979244</v>
      </c>
      <c r="BX729" s="334">
        <v>44409718</v>
      </c>
      <c r="BY729" s="334">
        <v>8166743</v>
      </c>
      <c r="BZ729" s="334">
        <v>4653749</v>
      </c>
      <c r="CA729" s="334">
        <v>1493903</v>
      </c>
      <c r="CB729" s="334">
        <v>6306256</v>
      </c>
      <c r="CC729" s="334">
        <v>56600</v>
      </c>
      <c r="CD729" s="334">
        <v>0</v>
      </c>
      <c r="CE729" s="334">
        <v>0</v>
      </c>
      <c r="CF729" s="334">
        <v>1597846</v>
      </c>
      <c r="CH729" s="203"/>
    </row>
    <row r="730" spans="1:86" ht="12.65" customHeight="1" x14ac:dyDescent="0.35">
      <c r="CH730" s="201"/>
    </row>
    <row r="731" spans="1:86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334"/>
      <c r="I731" s="334"/>
      <c r="J731" s="334"/>
      <c r="K731" s="334"/>
      <c r="L731" s="334"/>
      <c r="M731" s="334"/>
      <c r="N731" s="334"/>
      <c r="O731" s="334"/>
      <c r="P731" s="334"/>
      <c r="Q731" s="334"/>
      <c r="R731" s="334"/>
      <c r="S731" s="334"/>
      <c r="T731" s="334"/>
      <c r="U731" s="334"/>
      <c r="V731" s="334"/>
      <c r="W731" s="334"/>
      <c r="X731" s="334"/>
      <c r="BL731" s="197"/>
    </row>
    <row r="732" spans="1:86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1303</v>
      </c>
      <c r="W732" s="203" t="s">
        <v>1000</v>
      </c>
      <c r="X732" s="203" t="s">
        <v>1001</v>
      </c>
      <c r="Y732" s="203" t="s">
        <v>1002</v>
      </c>
      <c r="Z732" s="203" t="s">
        <v>1003</v>
      </c>
      <c r="CH732" s="201"/>
    </row>
    <row r="733" spans="1:86" ht="12.65" customHeight="1" x14ac:dyDescent="0.35">
      <c r="A733" s="209" t="s">
        <v>1308</v>
      </c>
      <c r="B733" s="334">
        <v>3290</v>
      </c>
      <c r="C733" s="337">
        <v>28.54</v>
      </c>
      <c r="D733" s="334">
        <v>2996343</v>
      </c>
      <c r="E733" s="334">
        <v>683353</v>
      </c>
      <c r="F733" s="334">
        <v>1059517</v>
      </c>
      <c r="G733" s="334">
        <v>549863</v>
      </c>
      <c r="H733" s="334">
        <v>891</v>
      </c>
      <c r="I733" s="334">
        <v>69010</v>
      </c>
      <c r="J733" s="334">
        <v>129348</v>
      </c>
      <c r="K733" s="334">
        <v>5404</v>
      </c>
      <c r="L733" s="334">
        <v>3750</v>
      </c>
      <c r="M733" s="334">
        <v>5505068</v>
      </c>
      <c r="N733" s="334">
        <v>4301</v>
      </c>
      <c r="O733" s="334">
        <v>301032</v>
      </c>
      <c r="P733" s="334">
        <v>6600</v>
      </c>
      <c r="Q733" s="334">
        <v>0</v>
      </c>
      <c r="R733" s="334">
        <v>36680</v>
      </c>
      <c r="S733" s="334">
        <v>23</v>
      </c>
      <c r="T733" s="337">
        <v>0</v>
      </c>
      <c r="U733" s="334"/>
      <c r="X733" s="334"/>
      <c r="Y733" s="334"/>
      <c r="Z733" s="334">
        <v>0</v>
      </c>
      <c r="CH733" s="203"/>
    </row>
    <row r="734" spans="1:86" ht="12.65" customHeight="1" x14ac:dyDescent="0.35">
      <c r="A734" s="209" t="s">
        <v>1309</v>
      </c>
      <c r="B734" s="334">
        <v>0</v>
      </c>
      <c r="C734" s="337">
        <v>0</v>
      </c>
      <c r="D734" s="334">
        <v>0</v>
      </c>
      <c r="E734" s="334">
        <v>0</v>
      </c>
      <c r="F734" s="334">
        <v>0</v>
      </c>
      <c r="G734" s="334">
        <v>0</v>
      </c>
      <c r="H734" s="334">
        <v>0</v>
      </c>
      <c r="I734" s="334">
        <v>0</v>
      </c>
      <c r="J734" s="334">
        <v>0</v>
      </c>
      <c r="K734" s="334">
        <v>0</v>
      </c>
      <c r="L734" s="334">
        <v>0</v>
      </c>
      <c r="M734" s="334">
        <v>0</v>
      </c>
      <c r="N734" s="334">
        <v>0</v>
      </c>
      <c r="O734" s="334">
        <v>0</v>
      </c>
      <c r="P734" s="334">
        <v>33227</v>
      </c>
      <c r="Q734" s="334">
        <v>0</v>
      </c>
      <c r="R734" s="334">
        <v>152597</v>
      </c>
      <c r="S734" s="334">
        <v>0</v>
      </c>
      <c r="T734" s="337">
        <v>0</v>
      </c>
      <c r="U734" s="334"/>
      <c r="X734" s="334"/>
      <c r="Y734" s="334"/>
      <c r="Z734" s="334" t="e">
        <v>#VALUE!</v>
      </c>
      <c r="CH734" s="201"/>
    </row>
    <row r="735" spans="1:86" ht="12.65" customHeight="1" x14ac:dyDescent="0.35">
      <c r="A735" s="209" t="s">
        <v>1310</v>
      </c>
      <c r="B735" s="334">
        <v>23978</v>
      </c>
      <c r="C735" s="337">
        <v>206.07</v>
      </c>
      <c r="D735" s="334">
        <v>17316442</v>
      </c>
      <c r="E735" s="334">
        <v>4581834</v>
      </c>
      <c r="F735" s="334">
        <v>46500</v>
      </c>
      <c r="G735" s="334">
        <v>1386856</v>
      </c>
      <c r="H735" s="334">
        <v>3734</v>
      </c>
      <c r="I735" s="334">
        <v>156948</v>
      </c>
      <c r="J735" s="334">
        <v>672237</v>
      </c>
      <c r="K735" s="334">
        <v>12061</v>
      </c>
      <c r="L735" s="334">
        <v>13250</v>
      </c>
      <c r="M735" s="334">
        <v>24202665</v>
      </c>
      <c r="N735" s="334">
        <v>34870</v>
      </c>
      <c r="O735" s="334">
        <v>21865099</v>
      </c>
      <c r="P735" s="334">
        <v>15492</v>
      </c>
      <c r="Q735" s="334">
        <v>0</v>
      </c>
      <c r="R735" s="334">
        <v>53670</v>
      </c>
      <c r="S735" s="334">
        <v>112</v>
      </c>
      <c r="T735" s="337">
        <v>0</v>
      </c>
      <c r="U735" s="334"/>
      <c r="X735" s="334"/>
      <c r="Y735" s="334"/>
      <c r="Z735" s="334" t="e">
        <v>#VALUE!</v>
      </c>
    </row>
    <row r="736" spans="1:86" ht="12.65" customHeight="1" x14ac:dyDescent="0.35">
      <c r="A736" s="209" t="s">
        <v>1311</v>
      </c>
      <c r="B736" s="334">
        <v>0</v>
      </c>
      <c r="C736" s="337">
        <v>0</v>
      </c>
      <c r="D736" s="334">
        <v>0</v>
      </c>
      <c r="E736" s="334">
        <v>0</v>
      </c>
      <c r="F736" s="334">
        <v>0</v>
      </c>
      <c r="G736" s="334">
        <v>0</v>
      </c>
      <c r="H736" s="334">
        <v>0</v>
      </c>
      <c r="I736" s="334">
        <v>0</v>
      </c>
      <c r="J736" s="334">
        <v>0</v>
      </c>
      <c r="K736" s="334">
        <v>0</v>
      </c>
      <c r="L736" s="334">
        <v>0</v>
      </c>
      <c r="M736" s="334">
        <v>0</v>
      </c>
      <c r="N736" s="334">
        <v>0</v>
      </c>
      <c r="O736" s="334">
        <v>0</v>
      </c>
      <c r="P736" s="334">
        <v>0</v>
      </c>
      <c r="Q736" s="334">
        <v>0</v>
      </c>
      <c r="R736" s="334">
        <v>0</v>
      </c>
      <c r="S736" s="334">
        <v>0</v>
      </c>
      <c r="T736" s="337">
        <v>0</v>
      </c>
      <c r="U736" s="334"/>
      <c r="X736" s="334"/>
      <c r="Y736" s="334"/>
      <c r="Z736" s="334" t="e">
        <v>#VALUE!</v>
      </c>
    </row>
    <row r="737" spans="1:26" ht="12.65" customHeight="1" x14ac:dyDescent="0.35">
      <c r="A737" s="209" t="s">
        <v>1312</v>
      </c>
      <c r="B737" s="334">
        <v>0</v>
      </c>
      <c r="C737" s="337">
        <v>0</v>
      </c>
      <c r="D737" s="334">
        <v>0</v>
      </c>
      <c r="E737" s="334">
        <v>0</v>
      </c>
      <c r="F737" s="334">
        <v>0</v>
      </c>
      <c r="G737" s="334">
        <v>0</v>
      </c>
      <c r="H737" s="334">
        <v>0</v>
      </c>
      <c r="I737" s="334">
        <v>0</v>
      </c>
      <c r="J737" s="334">
        <v>0</v>
      </c>
      <c r="K737" s="334">
        <v>0</v>
      </c>
      <c r="L737" s="334">
        <v>0</v>
      </c>
      <c r="M737" s="334">
        <v>0</v>
      </c>
      <c r="N737" s="334">
        <v>0</v>
      </c>
      <c r="O737" s="334">
        <v>0</v>
      </c>
      <c r="P737" s="334">
        <v>0</v>
      </c>
      <c r="Q737" s="334">
        <v>0</v>
      </c>
      <c r="R737" s="334">
        <v>0</v>
      </c>
      <c r="S737" s="334">
        <v>0</v>
      </c>
      <c r="T737" s="337">
        <v>0</v>
      </c>
      <c r="U737" s="334"/>
      <c r="X737" s="334"/>
      <c r="Y737" s="334"/>
      <c r="Z737" s="334" t="e">
        <v>#VALUE!</v>
      </c>
    </row>
    <row r="738" spans="1:26" ht="12.65" customHeight="1" x14ac:dyDescent="0.35">
      <c r="A738" s="209" t="s">
        <v>1313</v>
      </c>
      <c r="B738" s="334">
        <v>0</v>
      </c>
      <c r="C738" s="337">
        <v>0</v>
      </c>
      <c r="D738" s="334">
        <v>0</v>
      </c>
      <c r="E738" s="334">
        <v>0</v>
      </c>
      <c r="F738" s="334">
        <v>0</v>
      </c>
      <c r="G738" s="334">
        <v>0</v>
      </c>
      <c r="H738" s="334">
        <v>0</v>
      </c>
      <c r="I738" s="334">
        <v>0</v>
      </c>
      <c r="J738" s="334">
        <v>0</v>
      </c>
      <c r="K738" s="334">
        <v>0</v>
      </c>
      <c r="L738" s="334">
        <v>0</v>
      </c>
      <c r="M738" s="334">
        <v>0</v>
      </c>
      <c r="N738" s="334">
        <v>0</v>
      </c>
      <c r="O738" s="334">
        <v>0</v>
      </c>
      <c r="P738" s="334">
        <v>0</v>
      </c>
      <c r="Q738" s="334">
        <v>0</v>
      </c>
      <c r="R738" s="334">
        <v>0</v>
      </c>
      <c r="S738" s="334">
        <v>0</v>
      </c>
      <c r="T738" s="337">
        <v>0</v>
      </c>
      <c r="U738" s="334"/>
      <c r="X738" s="334"/>
      <c r="Y738" s="334"/>
      <c r="Z738" s="334" t="e">
        <v>#VALUE!</v>
      </c>
    </row>
    <row r="739" spans="1:26" ht="12.65" customHeight="1" x14ac:dyDescent="0.35">
      <c r="A739" s="209" t="s">
        <v>1314</v>
      </c>
      <c r="B739" s="334">
        <v>0</v>
      </c>
      <c r="C739" s="337">
        <v>0</v>
      </c>
      <c r="D739" s="334">
        <v>0</v>
      </c>
      <c r="E739" s="334">
        <v>0</v>
      </c>
      <c r="F739" s="334">
        <v>0</v>
      </c>
      <c r="G739" s="334">
        <v>0</v>
      </c>
      <c r="H739" s="334">
        <v>0</v>
      </c>
      <c r="I739" s="334">
        <v>0</v>
      </c>
      <c r="J739" s="334">
        <v>0</v>
      </c>
      <c r="K739" s="334">
        <v>0</v>
      </c>
      <c r="L739" s="334">
        <v>0</v>
      </c>
      <c r="M739" s="334">
        <v>0</v>
      </c>
      <c r="N739" s="334">
        <v>0</v>
      </c>
      <c r="O739" s="334">
        <v>0</v>
      </c>
      <c r="P739" s="334">
        <v>0</v>
      </c>
      <c r="Q739" s="334">
        <v>0</v>
      </c>
      <c r="R739" s="334">
        <v>0</v>
      </c>
      <c r="S739" s="334">
        <v>0</v>
      </c>
      <c r="T739" s="337">
        <v>0</v>
      </c>
      <c r="U739" s="334"/>
      <c r="X739" s="334"/>
      <c r="Y739" s="334"/>
      <c r="Z739" s="334" t="e">
        <v>#VALUE!</v>
      </c>
    </row>
    <row r="740" spans="1:26" ht="12.65" customHeight="1" x14ac:dyDescent="0.35">
      <c r="A740" s="209" t="s">
        <v>1315</v>
      </c>
      <c r="B740" s="334">
        <v>0</v>
      </c>
      <c r="C740" s="337">
        <v>0</v>
      </c>
      <c r="D740" s="334">
        <v>0</v>
      </c>
      <c r="E740" s="334">
        <v>0</v>
      </c>
      <c r="F740" s="334">
        <v>0</v>
      </c>
      <c r="G740" s="334">
        <v>0</v>
      </c>
      <c r="H740" s="334">
        <v>0</v>
      </c>
      <c r="I740" s="334">
        <v>0</v>
      </c>
      <c r="J740" s="334">
        <v>0</v>
      </c>
      <c r="K740" s="334">
        <v>0</v>
      </c>
      <c r="L740" s="334">
        <v>0</v>
      </c>
      <c r="M740" s="334">
        <v>0</v>
      </c>
      <c r="N740" s="334">
        <v>0</v>
      </c>
      <c r="O740" s="334">
        <v>0</v>
      </c>
      <c r="P740" s="334">
        <v>0</v>
      </c>
      <c r="Q740" s="334">
        <v>0</v>
      </c>
      <c r="R740" s="334">
        <v>0</v>
      </c>
      <c r="S740" s="334">
        <v>0</v>
      </c>
      <c r="T740" s="337">
        <v>0</v>
      </c>
      <c r="U740" s="334"/>
      <c r="X740" s="334"/>
      <c r="Y740" s="334"/>
      <c r="Z740" s="334" t="e">
        <v>#VALUE!</v>
      </c>
    </row>
    <row r="741" spans="1:26" ht="12.65" customHeight="1" x14ac:dyDescent="0.35">
      <c r="A741" s="209" t="s">
        <v>1316</v>
      </c>
      <c r="B741" s="334">
        <v>0</v>
      </c>
      <c r="C741" s="337">
        <v>0</v>
      </c>
      <c r="D741" s="334">
        <v>0</v>
      </c>
      <c r="E741" s="334">
        <v>0</v>
      </c>
      <c r="F741" s="334">
        <v>0</v>
      </c>
      <c r="G741" s="334">
        <v>0</v>
      </c>
      <c r="H741" s="334">
        <v>0</v>
      </c>
      <c r="I741" s="334">
        <v>0</v>
      </c>
      <c r="J741" s="334">
        <v>0</v>
      </c>
      <c r="K741" s="334">
        <v>0</v>
      </c>
      <c r="L741" s="334">
        <v>0</v>
      </c>
      <c r="M741" s="334">
        <v>0</v>
      </c>
      <c r="N741" s="334">
        <v>0</v>
      </c>
      <c r="O741" s="334">
        <v>0</v>
      </c>
      <c r="P741" s="334">
        <v>0</v>
      </c>
      <c r="Q741" s="334">
        <v>0</v>
      </c>
      <c r="R741" s="334">
        <v>0</v>
      </c>
      <c r="S741" s="334">
        <v>0</v>
      </c>
      <c r="T741" s="337">
        <v>0</v>
      </c>
      <c r="U741" s="334"/>
      <c r="X741" s="334"/>
      <c r="Y741" s="334"/>
      <c r="Z741" s="334" t="e">
        <v>#VALUE!</v>
      </c>
    </row>
    <row r="742" spans="1:26" ht="12.65" customHeight="1" x14ac:dyDescent="0.35">
      <c r="A742" s="209" t="s">
        <v>1317</v>
      </c>
      <c r="B742" s="334">
        <v>0</v>
      </c>
      <c r="C742" s="337">
        <v>0</v>
      </c>
      <c r="D742" s="334">
        <v>0</v>
      </c>
      <c r="E742" s="334">
        <v>0</v>
      </c>
      <c r="F742" s="334">
        <v>0</v>
      </c>
      <c r="G742" s="334">
        <v>0</v>
      </c>
      <c r="H742" s="334">
        <v>0</v>
      </c>
      <c r="I742" s="334">
        <v>0</v>
      </c>
      <c r="J742" s="334">
        <v>0</v>
      </c>
      <c r="K742" s="334">
        <v>0</v>
      </c>
      <c r="L742" s="334">
        <v>0</v>
      </c>
      <c r="M742" s="334">
        <v>0</v>
      </c>
      <c r="N742" s="334">
        <v>0</v>
      </c>
      <c r="O742" s="334">
        <v>0</v>
      </c>
      <c r="P742" s="334">
        <v>0</v>
      </c>
      <c r="Q742" s="334">
        <v>0</v>
      </c>
      <c r="R742" s="334">
        <v>0</v>
      </c>
      <c r="S742" s="334">
        <v>0</v>
      </c>
      <c r="T742" s="337">
        <v>0</v>
      </c>
      <c r="U742" s="334"/>
      <c r="X742" s="334"/>
      <c r="Y742" s="334"/>
      <c r="Z742" s="334" t="e">
        <v>#VALUE!</v>
      </c>
    </row>
    <row r="743" spans="1:26" ht="12.65" customHeight="1" x14ac:dyDescent="0.35">
      <c r="A743" s="209" t="s">
        <v>1318</v>
      </c>
      <c r="B743" s="334">
        <v>0</v>
      </c>
      <c r="C743" s="337">
        <v>0</v>
      </c>
      <c r="D743" s="334">
        <v>0</v>
      </c>
      <c r="E743" s="334">
        <v>0</v>
      </c>
      <c r="F743" s="334">
        <v>0</v>
      </c>
      <c r="G743" s="334">
        <v>0</v>
      </c>
      <c r="H743" s="334">
        <v>0</v>
      </c>
      <c r="I743" s="334">
        <v>0</v>
      </c>
      <c r="J743" s="334">
        <v>0</v>
      </c>
      <c r="K743" s="334">
        <v>0</v>
      </c>
      <c r="L743" s="334">
        <v>0</v>
      </c>
      <c r="M743" s="334">
        <v>0</v>
      </c>
      <c r="N743" s="334">
        <v>0</v>
      </c>
      <c r="O743" s="334">
        <v>0</v>
      </c>
      <c r="P743" s="334">
        <v>0</v>
      </c>
      <c r="Q743" s="334">
        <v>0</v>
      </c>
      <c r="R743" s="334">
        <v>0</v>
      </c>
      <c r="S743" s="334">
        <v>0</v>
      </c>
      <c r="T743" s="337">
        <v>0</v>
      </c>
      <c r="U743" s="334"/>
      <c r="X743" s="334"/>
      <c r="Y743" s="334"/>
      <c r="Z743" s="334" t="e">
        <v>#VALUE!</v>
      </c>
    </row>
    <row r="744" spans="1:26" ht="12.65" customHeight="1" x14ac:dyDescent="0.35">
      <c r="A744" s="209" t="s">
        <v>1319</v>
      </c>
      <c r="B744" s="334">
        <v>0</v>
      </c>
      <c r="C744" s="337">
        <v>0</v>
      </c>
      <c r="D744" s="334">
        <v>0</v>
      </c>
      <c r="E744" s="334">
        <v>0</v>
      </c>
      <c r="F744" s="334">
        <v>0</v>
      </c>
      <c r="G744" s="334">
        <v>0</v>
      </c>
      <c r="H744" s="334">
        <v>0</v>
      </c>
      <c r="I744" s="334">
        <v>0</v>
      </c>
      <c r="J744" s="334">
        <v>0</v>
      </c>
      <c r="K744" s="334">
        <v>0</v>
      </c>
      <c r="L744" s="334">
        <v>0</v>
      </c>
      <c r="M744" s="334">
        <v>0</v>
      </c>
      <c r="N744" s="334">
        <v>0</v>
      </c>
      <c r="O744" s="334">
        <v>0</v>
      </c>
      <c r="P744" s="334">
        <v>0</v>
      </c>
      <c r="Q744" s="334">
        <v>0</v>
      </c>
      <c r="R744" s="334">
        <v>0</v>
      </c>
      <c r="S744" s="334">
        <v>0</v>
      </c>
      <c r="T744" s="337">
        <v>0</v>
      </c>
      <c r="U744" s="334"/>
      <c r="X744" s="334"/>
      <c r="Y744" s="334"/>
      <c r="Z744" s="334" t="e">
        <v>#VALUE!</v>
      </c>
    </row>
    <row r="745" spans="1:26" ht="12.65" customHeight="1" x14ac:dyDescent="0.35">
      <c r="A745" s="209" t="s">
        <v>1320</v>
      </c>
      <c r="B745" s="334">
        <v>0</v>
      </c>
      <c r="C745" s="337">
        <v>0</v>
      </c>
      <c r="D745" s="334">
        <v>0</v>
      </c>
      <c r="E745" s="334">
        <v>0</v>
      </c>
      <c r="F745" s="334">
        <v>0</v>
      </c>
      <c r="G745" s="334">
        <v>0</v>
      </c>
      <c r="H745" s="334">
        <v>0</v>
      </c>
      <c r="I745" s="334">
        <v>0</v>
      </c>
      <c r="J745" s="334">
        <v>0</v>
      </c>
      <c r="K745" s="334">
        <v>0</v>
      </c>
      <c r="L745" s="334">
        <v>0</v>
      </c>
      <c r="M745" s="334">
        <v>0</v>
      </c>
      <c r="N745" s="334">
        <v>0</v>
      </c>
      <c r="O745" s="334">
        <v>0</v>
      </c>
      <c r="P745" s="334">
        <v>0</v>
      </c>
      <c r="Q745" s="334">
        <v>0</v>
      </c>
      <c r="R745" s="334">
        <v>0</v>
      </c>
      <c r="S745" s="334">
        <v>0</v>
      </c>
      <c r="T745" s="337">
        <v>0</v>
      </c>
      <c r="U745" s="334"/>
      <c r="X745" s="334"/>
      <c r="Y745" s="334"/>
      <c r="Z745" s="334" t="e">
        <v>#VALUE!</v>
      </c>
    </row>
    <row r="746" spans="1:26" ht="12.65" customHeight="1" x14ac:dyDescent="0.35">
      <c r="A746" s="209" t="s">
        <v>1321</v>
      </c>
      <c r="B746" s="334">
        <v>324182</v>
      </c>
      <c r="C746" s="337">
        <v>31.71</v>
      </c>
      <c r="D746" s="334">
        <v>2817996</v>
      </c>
      <c r="E746" s="334">
        <v>723930</v>
      </c>
      <c r="F746" s="334">
        <v>834482</v>
      </c>
      <c r="G746" s="334">
        <v>9361984</v>
      </c>
      <c r="H746" s="334">
        <v>1534</v>
      </c>
      <c r="I746" s="334">
        <v>826447</v>
      </c>
      <c r="J746" s="334">
        <v>1531261</v>
      </c>
      <c r="K746" s="334">
        <v>415819</v>
      </c>
      <c r="L746" s="334">
        <v>0</v>
      </c>
      <c r="M746" s="334">
        <v>16550376</v>
      </c>
      <c r="N746" s="334">
        <v>10325</v>
      </c>
      <c r="O746" s="334">
        <v>100226427</v>
      </c>
      <c r="P746" s="334">
        <v>0</v>
      </c>
      <c r="Q746" s="334">
        <v>0</v>
      </c>
      <c r="R746" s="334">
        <v>0</v>
      </c>
      <c r="S746" s="334">
        <v>10</v>
      </c>
      <c r="T746" s="337">
        <v>0</v>
      </c>
      <c r="U746" s="334"/>
      <c r="X746" s="334"/>
      <c r="Y746" s="334"/>
      <c r="Z746" s="334" t="e">
        <v>#VALUE!</v>
      </c>
    </row>
    <row r="747" spans="1:26" ht="12.65" customHeight="1" x14ac:dyDescent="0.35">
      <c r="A747" s="209" t="s">
        <v>1322</v>
      </c>
      <c r="B747" s="334">
        <v>10287</v>
      </c>
      <c r="C747" s="337">
        <v>14.01</v>
      </c>
      <c r="D747" s="334">
        <v>1603762</v>
      </c>
      <c r="E747" s="334">
        <v>368954</v>
      </c>
      <c r="F747" s="334">
        <v>0</v>
      </c>
      <c r="G747" s="334">
        <v>150713</v>
      </c>
      <c r="H747" s="334">
        <v>679</v>
      </c>
      <c r="I747" s="334">
        <v>35742</v>
      </c>
      <c r="J747" s="334">
        <v>119959</v>
      </c>
      <c r="K747" s="334">
        <v>822</v>
      </c>
      <c r="L747" s="334">
        <v>0</v>
      </c>
      <c r="M747" s="334">
        <v>2285181</v>
      </c>
      <c r="N747" s="334">
        <v>3714</v>
      </c>
      <c r="O747" s="334">
        <v>13815514</v>
      </c>
      <c r="P747" s="334">
        <v>0</v>
      </c>
      <c r="Q747" s="334">
        <v>0</v>
      </c>
      <c r="R747" s="334">
        <v>0</v>
      </c>
      <c r="S747" s="334">
        <v>11</v>
      </c>
      <c r="T747" s="337">
        <v>0</v>
      </c>
      <c r="U747" s="334"/>
      <c r="X747" s="334"/>
      <c r="Y747" s="334"/>
      <c r="Z747" s="334" t="e">
        <v>#VALUE!</v>
      </c>
    </row>
    <row r="748" spans="1:26" ht="12.65" customHeight="1" x14ac:dyDescent="0.35">
      <c r="A748" s="209" t="s">
        <v>1323</v>
      </c>
      <c r="B748" s="334">
        <v>0</v>
      </c>
      <c r="C748" s="337">
        <v>0</v>
      </c>
      <c r="D748" s="334">
        <v>0</v>
      </c>
      <c r="E748" s="334">
        <v>0</v>
      </c>
      <c r="F748" s="334">
        <v>0</v>
      </c>
      <c r="G748" s="334">
        <v>0</v>
      </c>
      <c r="H748" s="334">
        <v>0</v>
      </c>
      <c r="I748" s="334">
        <v>0</v>
      </c>
      <c r="J748" s="334">
        <v>0</v>
      </c>
      <c r="K748" s="334">
        <v>0</v>
      </c>
      <c r="L748" s="334">
        <v>0</v>
      </c>
      <c r="M748" s="334">
        <v>0</v>
      </c>
      <c r="N748" s="334">
        <v>0</v>
      </c>
      <c r="O748" s="334">
        <v>0</v>
      </c>
      <c r="P748" s="334">
        <v>0</v>
      </c>
      <c r="Q748" s="334">
        <v>0</v>
      </c>
      <c r="R748" s="334">
        <v>0</v>
      </c>
      <c r="S748" s="334">
        <v>0</v>
      </c>
      <c r="T748" s="337">
        <v>0</v>
      </c>
      <c r="U748" s="334"/>
      <c r="X748" s="334"/>
      <c r="Y748" s="334"/>
      <c r="Z748" s="334" t="e">
        <v>#VALUE!</v>
      </c>
    </row>
    <row r="749" spans="1:26" ht="12.65" customHeight="1" x14ac:dyDescent="0.35">
      <c r="A749" s="209" t="s">
        <v>1324</v>
      </c>
      <c r="B749" s="334"/>
      <c r="C749" s="337">
        <v>10.17</v>
      </c>
      <c r="D749" s="334">
        <v>478549</v>
      </c>
      <c r="E749" s="334">
        <v>183407</v>
      </c>
      <c r="F749" s="334">
        <v>0</v>
      </c>
      <c r="G749" s="334">
        <v>-201142</v>
      </c>
      <c r="H749" s="334">
        <v>0</v>
      </c>
      <c r="I749" s="334">
        <v>40622</v>
      </c>
      <c r="J749" s="334">
        <v>89111</v>
      </c>
      <c r="K749" s="334">
        <v>32527</v>
      </c>
      <c r="L749" s="334">
        <v>0</v>
      </c>
      <c r="M749" s="334">
        <v>637454</v>
      </c>
      <c r="N749" s="334">
        <v>4966</v>
      </c>
      <c r="O749" s="334">
        <v>0</v>
      </c>
      <c r="P749" s="334">
        <v>0</v>
      </c>
      <c r="Q749" s="334">
        <v>0</v>
      </c>
      <c r="R749" s="334">
        <v>9523</v>
      </c>
      <c r="S749" s="334">
        <v>0</v>
      </c>
      <c r="T749" s="337">
        <v>0</v>
      </c>
      <c r="U749" s="334"/>
      <c r="X749" s="334"/>
      <c r="Y749" s="334"/>
      <c r="Z749" s="334" t="e">
        <v>#VALUE!</v>
      </c>
    </row>
    <row r="750" spans="1:26" ht="12.65" customHeight="1" x14ac:dyDescent="0.35">
      <c r="A750" s="209" t="s">
        <v>1325</v>
      </c>
      <c r="B750" s="334"/>
      <c r="C750" s="337">
        <v>2.4</v>
      </c>
      <c r="D750" s="334">
        <v>277975</v>
      </c>
      <c r="E750" s="334">
        <v>63219</v>
      </c>
      <c r="F750" s="334">
        <v>0</v>
      </c>
      <c r="G750" s="334">
        <v>220761</v>
      </c>
      <c r="H750" s="334">
        <v>0</v>
      </c>
      <c r="I750" s="334">
        <v>0</v>
      </c>
      <c r="J750" s="334">
        <v>0</v>
      </c>
      <c r="K750" s="334">
        <v>0</v>
      </c>
      <c r="L750" s="334">
        <v>0</v>
      </c>
      <c r="M750" s="334">
        <v>562305</v>
      </c>
      <c r="N750" s="334">
        <v>0</v>
      </c>
      <c r="O750" s="334">
        <v>167116</v>
      </c>
      <c r="P750" s="334">
        <v>37885</v>
      </c>
      <c r="Q750" s="334">
        <v>0</v>
      </c>
      <c r="R750" s="334">
        <v>84755</v>
      </c>
      <c r="S750" s="334">
        <v>2</v>
      </c>
      <c r="T750" s="337">
        <v>0</v>
      </c>
      <c r="U750" s="334"/>
      <c r="X750" s="334"/>
      <c r="Y750" s="334"/>
      <c r="Z750" s="334" t="e">
        <v>#VALUE!</v>
      </c>
    </row>
    <row r="751" spans="1:26" ht="12.65" customHeight="1" x14ac:dyDescent="0.35">
      <c r="A751" s="209" t="s">
        <v>1326</v>
      </c>
      <c r="B751" s="334">
        <v>357015</v>
      </c>
      <c r="C751" s="337">
        <v>24.03</v>
      </c>
      <c r="D751" s="334">
        <v>1599810</v>
      </c>
      <c r="E751" s="334">
        <v>496364</v>
      </c>
      <c r="F751" s="334">
        <v>33596</v>
      </c>
      <c r="G751" s="334">
        <v>1430214</v>
      </c>
      <c r="H751" s="334">
        <v>98</v>
      </c>
      <c r="I751" s="334">
        <v>846554</v>
      </c>
      <c r="J751" s="334">
        <v>136084</v>
      </c>
      <c r="K751" s="334">
        <v>102001</v>
      </c>
      <c r="L751" s="334">
        <v>94877</v>
      </c>
      <c r="M751" s="334">
        <v>4586997</v>
      </c>
      <c r="N751" s="334">
        <v>4613</v>
      </c>
      <c r="O751" s="334">
        <v>25075699</v>
      </c>
      <c r="P751" s="334">
        <v>0</v>
      </c>
      <c r="Q751" s="334">
        <v>0</v>
      </c>
      <c r="R751" s="334">
        <v>0</v>
      </c>
      <c r="S751" s="334">
        <v>0</v>
      </c>
      <c r="T751" s="337">
        <v>0</v>
      </c>
      <c r="U751" s="334"/>
      <c r="X751" s="334"/>
      <c r="Y751" s="334"/>
      <c r="Z751" s="334" t="e">
        <v>#VALUE!</v>
      </c>
    </row>
    <row r="752" spans="1:26" ht="12.65" customHeight="1" x14ac:dyDescent="0.35">
      <c r="A752" s="209" t="s">
        <v>1327</v>
      </c>
      <c r="B752" s="334">
        <v>0</v>
      </c>
      <c r="C752" s="337">
        <v>1.64</v>
      </c>
      <c r="D752" s="334">
        <v>337976</v>
      </c>
      <c r="E752" s="334">
        <v>42759</v>
      </c>
      <c r="F752" s="334">
        <v>0</v>
      </c>
      <c r="G752" s="334">
        <v>66420</v>
      </c>
      <c r="H752" s="334">
        <v>43</v>
      </c>
      <c r="I752" s="334">
        <v>72601</v>
      </c>
      <c r="J752" s="334">
        <v>87694</v>
      </c>
      <c r="K752" s="334">
        <v>0</v>
      </c>
      <c r="L752" s="334">
        <v>0</v>
      </c>
      <c r="M752" s="334">
        <v>608572</v>
      </c>
      <c r="N752" s="334">
        <v>0</v>
      </c>
      <c r="O752" s="334">
        <v>6252938</v>
      </c>
      <c r="P752" s="334">
        <v>0</v>
      </c>
      <c r="Q752" s="334">
        <v>0</v>
      </c>
      <c r="R752" s="334">
        <v>0</v>
      </c>
      <c r="S752" s="334">
        <v>0</v>
      </c>
      <c r="T752" s="337">
        <v>0</v>
      </c>
      <c r="U752" s="334"/>
      <c r="X752" s="334"/>
      <c r="Y752" s="334"/>
      <c r="Z752" s="334" t="e">
        <v>#VALUE!</v>
      </c>
    </row>
    <row r="753" spans="1:26" ht="12.65" customHeight="1" x14ac:dyDescent="0.35">
      <c r="A753" s="209" t="s">
        <v>1328</v>
      </c>
      <c r="B753" s="334">
        <v>0</v>
      </c>
      <c r="C753" s="337">
        <v>2.4500000000000002</v>
      </c>
      <c r="D753" s="334">
        <v>327788</v>
      </c>
      <c r="E753" s="334">
        <v>70656</v>
      </c>
      <c r="F753" s="334">
        <v>0</v>
      </c>
      <c r="G753" s="334">
        <v>64892</v>
      </c>
      <c r="H753" s="334">
        <v>17390</v>
      </c>
      <c r="I753" s="334">
        <v>96761</v>
      </c>
      <c r="J753" s="334">
        <v>0</v>
      </c>
      <c r="K753" s="334">
        <v>367256</v>
      </c>
      <c r="L753" s="334">
        <v>0</v>
      </c>
      <c r="M753" s="334">
        <v>944743</v>
      </c>
      <c r="N753" s="334">
        <v>0</v>
      </c>
      <c r="O753" s="334">
        <v>11847731</v>
      </c>
      <c r="P753" s="334">
        <v>0</v>
      </c>
      <c r="Q753" s="334">
        <v>0</v>
      </c>
      <c r="R753" s="334">
        <v>0</v>
      </c>
      <c r="S753" s="334">
        <v>0</v>
      </c>
      <c r="T753" s="337">
        <v>0</v>
      </c>
      <c r="U753" s="334"/>
      <c r="X753" s="334"/>
      <c r="Y753" s="334"/>
      <c r="Z753" s="334" t="e">
        <v>#VALUE!</v>
      </c>
    </row>
    <row r="754" spans="1:26" ht="12.65" customHeight="1" x14ac:dyDescent="0.35">
      <c r="A754" s="209" t="s">
        <v>1329</v>
      </c>
      <c r="B754" s="334">
        <v>16136</v>
      </c>
      <c r="C754" s="337">
        <v>6.4</v>
      </c>
      <c r="D754" s="334">
        <v>663225</v>
      </c>
      <c r="E754" s="334">
        <v>160277</v>
      </c>
      <c r="F754" s="334">
        <v>0</v>
      </c>
      <c r="G754" s="334">
        <v>147306</v>
      </c>
      <c r="H754" s="334">
        <v>9639</v>
      </c>
      <c r="I754" s="334">
        <v>98946</v>
      </c>
      <c r="J754" s="334">
        <v>717233</v>
      </c>
      <c r="K754" s="334">
        <v>0</v>
      </c>
      <c r="L754" s="334">
        <v>0</v>
      </c>
      <c r="M754" s="334">
        <v>1796667</v>
      </c>
      <c r="N754" s="334">
        <v>4403</v>
      </c>
      <c r="O754" s="334">
        <v>70106368</v>
      </c>
      <c r="P754" s="334">
        <v>0</v>
      </c>
      <c r="Q754" s="334">
        <v>0</v>
      </c>
      <c r="R754" s="334">
        <v>0</v>
      </c>
      <c r="S754" s="334">
        <v>0</v>
      </c>
      <c r="T754" s="337">
        <v>0</v>
      </c>
      <c r="U754" s="334"/>
      <c r="X754" s="334"/>
      <c r="Y754" s="334"/>
      <c r="Z754" s="334" t="e">
        <v>#VALUE!</v>
      </c>
    </row>
    <row r="755" spans="1:26" ht="12.65" customHeight="1" x14ac:dyDescent="0.35">
      <c r="A755" s="209" t="s">
        <v>1330</v>
      </c>
      <c r="B755" s="334">
        <v>94935</v>
      </c>
      <c r="C755" s="337">
        <v>22.84</v>
      </c>
      <c r="D755" s="334">
        <v>2415376</v>
      </c>
      <c r="E755" s="334">
        <v>553124</v>
      </c>
      <c r="F755" s="334">
        <v>14556</v>
      </c>
      <c r="G755" s="334">
        <v>489225</v>
      </c>
      <c r="H755" s="334">
        <v>19784</v>
      </c>
      <c r="I755" s="334">
        <v>690785</v>
      </c>
      <c r="J755" s="334">
        <v>398755</v>
      </c>
      <c r="K755" s="334">
        <v>9663</v>
      </c>
      <c r="L755" s="334">
        <v>0</v>
      </c>
      <c r="M755" s="334">
        <v>4616422</v>
      </c>
      <c r="N755" s="334">
        <v>11190</v>
      </c>
      <c r="O755" s="334">
        <v>30092549</v>
      </c>
      <c r="P755" s="334">
        <v>3</v>
      </c>
      <c r="Q755" s="334">
        <v>0</v>
      </c>
      <c r="R755" s="334">
        <v>43767</v>
      </c>
      <c r="S755" s="334">
        <v>2</v>
      </c>
      <c r="T755" s="337">
        <v>0</v>
      </c>
      <c r="U755" s="334"/>
      <c r="X755" s="334"/>
      <c r="Y755" s="334"/>
      <c r="Z755" s="334" t="e">
        <v>#VALUE!</v>
      </c>
    </row>
    <row r="756" spans="1:26" ht="12.65" customHeight="1" x14ac:dyDescent="0.35">
      <c r="A756" s="209" t="s">
        <v>1331</v>
      </c>
      <c r="B756" s="334">
        <v>0</v>
      </c>
      <c r="C756" s="337">
        <v>0</v>
      </c>
      <c r="D756" s="334">
        <v>0</v>
      </c>
      <c r="E756" s="334">
        <v>0</v>
      </c>
      <c r="F756" s="334">
        <v>0</v>
      </c>
      <c r="G756" s="334">
        <v>0</v>
      </c>
      <c r="H756" s="334">
        <v>0</v>
      </c>
      <c r="I756" s="334">
        <v>0</v>
      </c>
      <c r="J756" s="334">
        <v>0</v>
      </c>
      <c r="K756" s="334">
        <v>0</v>
      </c>
      <c r="L756" s="334">
        <v>0</v>
      </c>
      <c r="M756" s="334">
        <v>0</v>
      </c>
      <c r="N756" s="334">
        <v>0</v>
      </c>
      <c r="O756" s="334">
        <v>0</v>
      </c>
      <c r="P756" s="334">
        <v>0</v>
      </c>
      <c r="Q756" s="334">
        <v>0</v>
      </c>
      <c r="R756" s="334">
        <v>0</v>
      </c>
      <c r="S756" s="334">
        <v>0</v>
      </c>
      <c r="T756" s="337">
        <v>0</v>
      </c>
      <c r="U756" s="334"/>
      <c r="X756" s="334"/>
      <c r="Y756" s="334"/>
      <c r="Z756" s="334" t="e">
        <v>#VALUE!</v>
      </c>
    </row>
    <row r="757" spans="1:26" ht="12.65" customHeight="1" x14ac:dyDescent="0.35">
      <c r="A757" s="209" t="s">
        <v>1332</v>
      </c>
      <c r="B757" s="334">
        <v>550</v>
      </c>
      <c r="C757" s="337">
        <v>1.87</v>
      </c>
      <c r="D757" s="334">
        <v>232770</v>
      </c>
      <c r="E757" s="334">
        <v>51725</v>
      </c>
      <c r="F757" s="334">
        <v>0</v>
      </c>
      <c r="G757" s="334">
        <v>171726</v>
      </c>
      <c r="H757" s="334">
        <v>152</v>
      </c>
      <c r="I757" s="334">
        <v>48755</v>
      </c>
      <c r="J757" s="334">
        <v>16446</v>
      </c>
      <c r="K757" s="334">
        <v>0</v>
      </c>
      <c r="L757" s="334">
        <v>0</v>
      </c>
      <c r="M757" s="334">
        <v>521933</v>
      </c>
      <c r="N757" s="334">
        <v>567</v>
      </c>
      <c r="O757" s="334">
        <v>2714774</v>
      </c>
      <c r="P757" s="334">
        <v>0</v>
      </c>
      <c r="Q757" s="334">
        <v>0</v>
      </c>
      <c r="R757" s="334">
        <v>22100</v>
      </c>
      <c r="S757" s="334">
        <v>0</v>
      </c>
      <c r="T757" s="337">
        <v>0</v>
      </c>
      <c r="U757" s="334"/>
      <c r="X757" s="334"/>
      <c r="Y757" s="334"/>
      <c r="Z757" s="334" t="e">
        <v>#VALUE!</v>
      </c>
    </row>
    <row r="758" spans="1:26" ht="12.65" customHeight="1" x14ac:dyDescent="0.35">
      <c r="A758" s="209" t="s">
        <v>1333</v>
      </c>
      <c r="B758" s="334"/>
      <c r="C758" s="337">
        <v>21.85</v>
      </c>
      <c r="D758" s="334">
        <v>2458909</v>
      </c>
      <c r="E758" s="334">
        <v>560373</v>
      </c>
      <c r="F758" s="334">
        <v>0</v>
      </c>
      <c r="G758" s="334">
        <v>6439699</v>
      </c>
      <c r="H758" s="334">
        <v>709</v>
      </c>
      <c r="I758" s="334">
        <v>358069</v>
      </c>
      <c r="J758" s="334">
        <v>168335</v>
      </c>
      <c r="K758" s="334">
        <v>8744</v>
      </c>
      <c r="L758" s="334">
        <v>1685973</v>
      </c>
      <c r="M758" s="334">
        <v>9411263</v>
      </c>
      <c r="N758" s="334">
        <v>2597</v>
      </c>
      <c r="O758" s="334">
        <v>73021614</v>
      </c>
      <c r="P758" s="334">
        <v>0</v>
      </c>
      <c r="Q758" s="334">
        <v>0</v>
      </c>
      <c r="R758" s="334">
        <v>0</v>
      </c>
      <c r="S758" s="334">
        <v>0</v>
      </c>
      <c r="T758" s="337">
        <v>0</v>
      </c>
      <c r="U758" s="334"/>
      <c r="X758" s="334"/>
      <c r="Y758" s="334"/>
      <c r="Z758" s="334" t="e">
        <v>#VALUE!</v>
      </c>
    </row>
    <row r="759" spans="1:26" ht="12.65" customHeight="1" x14ac:dyDescent="0.35">
      <c r="A759" s="209" t="s">
        <v>1334</v>
      </c>
      <c r="B759" s="334">
        <v>42524</v>
      </c>
      <c r="C759" s="337">
        <v>12.07</v>
      </c>
      <c r="D759" s="334">
        <v>1131240</v>
      </c>
      <c r="E759" s="334">
        <v>286951</v>
      </c>
      <c r="F759" s="334">
        <v>1354</v>
      </c>
      <c r="G759" s="334">
        <v>207963</v>
      </c>
      <c r="H759" s="334">
        <v>1199</v>
      </c>
      <c r="I759" s="334">
        <v>48686</v>
      </c>
      <c r="J759" s="334">
        <v>34353</v>
      </c>
      <c r="K759" s="334">
        <v>0</v>
      </c>
      <c r="L759" s="334">
        <v>0</v>
      </c>
      <c r="M759" s="334">
        <v>1713025</v>
      </c>
      <c r="N759" s="334">
        <v>1166</v>
      </c>
      <c r="O759" s="334">
        <v>5630542</v>
      </c>
      <c r="P759" s="334">
        <v>0</v>
      </c>
      <c r="Q759" s="334">
        <v>0</v>
      </c>
      <c r="R759" s="334">
        <v>0</v>
      </c>
      <c r="S759" s="334">
        <v>0</v>
      </c>
      <c r="T759" s="337">
        <v>0</v>
      </c>
      <c r="U759" s="334"/>
      <c r="X759" s="334"/>
      <c r="Y759" s="334"/>
      <c r="Z759" s="334" t="e">
        <v>#VALUE!</v>
      </c>
    </row>
    <row r="760" spans="1:26" ht="12.65" customHeight="1" x14ac:dyDescent="0.35">
      <c r="A760" s="209" t="s">
        <v>1335</v>
      </c>
      <c r="B760" s="334">
        <v>0</v>
      </c>
      <c r="C760" s="337">
        <v>0</v>
      </c>
      <c r="D760" s="334">
        <v>0</v>
      </c>
      <c r="E760" s="334">
        <v>0</v>
      </c>
      <c r="F760" s="334">
        <v>0</v>
      </c>
      <c r="G760" s="334">
        <v>7469</v>
      </c>
      <c r="H760" s="334">
        <v>0</v>
      </c>
      <c r="I760" s="334">
        <v>457793</v>
      </c>
      <c r="J760" s="334">
        <v>0</v>
      </c>
      <c r="K760" s="334">
        <v>0</v>
      </c>
      <c r="L760" s="334">
        <v>12508</v>
      </c>
      <c r="M760" s="334">
        <v>452753</v>
      </c>
      <c r="N760" s="334">
        <v>0</v>
      </c>
      <c r="O760" s="334">
        <v>84243</v>
      </c>
      <c r="P760" s="334">
        <v>0</v>
      </c>
      <c r="Q760" s="334">
        <v>0</v>
      </c>
      <c r="R760" s="334">
        <v>0</v>
      </c>
      <c r="S760" s="334">
        <v>0</v>
      </c>
      <c r="T760" s="337">
        <v>0</v>
      </c>
      <c r="U760" s="334"/>
      <c r="X760" s="334"/>
      <c r="Y760" s="334"/>
      <c r="Z760" s="334" t="e">
        <v>#VALUE!</v>
      </c>
    </row>
    <row r="761" spans="1:26" ht="12.65" customHeight="1" x14ac:dyDescent="0.35">
      <c r="A761" s="209" t="s">
        <v>1336</v>
      </c>
      <c r="B761" s="334">
        <v>44189</v>
      </c>
      <c r="C761" s="337">
        <v>14.35</v>
      </c>
      <c r="D761" s="334">
        <v>1360862</v>
      </c>
      <c r="E761" s="334">
        <v>344388</v>
      </c>
      <c r="F761" s="334">
        <v>0</v>
      </c>
      <c r="G761" s="334">
        <v>16351</v>
      </c>
      <c r="H761" s="334">
        <v>6410</v>
      </c>
      <c r="I761" s="334">
        <v>247678</v>
      </c>
      <c r="J761" s="334">
        <v>110980</v>
      </c>
      <c r="K761" s="334">
        <v>261499</v>
      </c>
      <c r="L761" s="334">
        <v>0</v>
      </c>
      <c r="M761" s="334">
        <v>2353731</v>
      </c>
      <c r="N761" s="334">
        <v>6801</v>
      </c>
      <c r="O761" s="334">
        <v>6166318</v>
      </c>
      <c r="P761" s="334">
        <v>0</v>
      </c>
      <c r="Q761" s="334">
        <v>0</v>
      </c>
      <c r="R761" s="334">
        <v>6560</v>
      </c>
      <c r="S761" s="334">
        <v>0</v>
      </c>
      <c r="T761" s="337">
        <v>0</v>
      </c>
      <c r="U761" s="334"/>
      <c r="X761" s="334"/>
      <c r="Y761" s="334"/>
      <c r="Z761" s="334" t="e">
        <v>#VALUE!</v>
      </c>
    </row>
    <row r="762" spans="1:26" ht="12.65" customHeight="1" x14ac:dyDescent="0.35">
      <c r="A762" s="209" t="s">
        <v>1337</v>
      </c>
      <c r="B762" s="334">
        <v>0</v>
      </c>
      <c r="C762" s="337">
        <v>0</v>
      </c>
      <c r="D762" s="334">
        <v>0</v>
      </c>
      <c r="E762" s="334">
        <v>0</v>
      </c>
      <c r="F762" s="334">
        <v>0</v>
      </c>
      <c r="G762" s="334">
        <v>0</v>
      </c>
      <c r="H762" s="334">
        <v>0</v>
      </c>
      <c r="I762" s="334">
        <v>0</v>
      </c>
      <c r="J762" s="334">
        <v>0</v>
      </c>
      <c r="K762" s="334">
        <v>0</v>
      </c>
      <c r="L762" s="334">
        <v>0</v>
      </c>
      <c r="M762" s="334">
        <v>0</v>
      </c>
      <c r="N762" s="334">
        <v>0</v>
      </c>
      <c r="O762" s="334">
        <v>0</v>
      </c>
      <c r="P762" s="334">
        <v>0</v>
      </c>
      <c r="Q762" s="334">
        <v>0</v>
      </c>
      <c r="R762" s="334">
        <v>0</v>
      </c>
      <c r="S762" s="334">
        <v>0</v>
      </c>
      <c r="T762" s="337">
        <v>0</v>
      </c>
      <c r="U762" s="334"/>
      <c r="X762" s="334"/>
      <c r="Y762" s="334"/>
      <c r="Z762" s="334" t="e">
        <v>#VALUE!</v>
      </c>
    </row>
    <row r="763" spans="1:26" ht="12.65" customHeight="1" x14ac:dyDescent="0.35">
      <c r="A763" s="209" t="s">
        <v>1338</v>
      </c>
      <c r="B763" s="334">
        <v>32509</v>
      </c>
      <c r="C763" s="337">
        <v>51.29</v>
      </c>
      <c r="D763" s="334">
        <v>4953077</v>
      </c>
      <c r="E763" s="334">
        <v>1169844</v>
      </c>
      <c r="F763" s="334">
        <v>1553022</v>
      </c>
      <c r="G763" s="334">
        <v>1220012</v>
      </c>
      <c r="H763" s="334">
        <v>1161</v>
      </c>
      <c r="I763" s="334">
        <v>1135315</v>
      </c>
      <c r="J763" s="334">
        <v>111564</v>
      </c>
      <c r="K763" s="334">
        <v>7291</v>
      </c>
      <c r="L763" s="334">
        <v>3750</v>
      </c>
      <c r="M763" s="334">
        <v>10224682</v>
      </c>
      <c r="N763" s="334">
        <v>0</v>
      </c>
      <c r="O763" s="334">
        <v>107515778</v>
      </c>
      <c r="P763" s="334">
        <v>4771</v>
      </c>
      <c r="Q763" s="334">
        <v>0</v>
      </c>
      <c r="R763" s="334">
        <v>117814</v>
      </c>
      <c r="S763" s="334">
        <v>29</v>
      </c>
      <c r="T763" s="337">
        <v>0</v>
      </c>
      <c r="U763" s="334"/>
      <c r="X763" s="334"/>
      <c r="Y763" s="334"/>
      <c r="Z763" s="334" t="e">
        <v>#VALUE!</v>
      </c>
    </row>
    <row r="764" spans="1:26" ht="12.65" customHeight="1" x14ac:dyDescent="0.35">
      <c r="A764" s="209" t="s">
        <v>1339</v>
      </c>
      <c r="B764" s="334">
        <v>0</v>
      </c>
      <c r="C764" s="337">
        <v>0</v>
      </c>
      <c r="D764" s="334">
        <v>0</v>
      </c>
      <c r="E764" s="334">
        <v>0</v>
      </c>
      <c r="F764" s="334">
        <v>0</v>
      </c>
      <c r="G764" s="334">
        <v>0</v>
      </c>
      <c r="H764" s="334">
        <v>0</v>
      </c>
      <c r="I764" s="334">
        <v>0</v>
      </c>
      <c r="J764" s="334">
        <v>0</v>
      </c>
      <c r="K764" s="334">
        <v>0</v>
      </c>
      <c r="L764" s="334">
        <v>0</v>
      </c>
      <c r="M764" s="334">
        <v>0</v>
      </c>
      <c r="N764" s="334">
        <v>0</v>
      </c>
      <c r="O764" s="334">
        <v>0</v>
      </c>
      <c r="P764" s="334">
        <v>0</v>
      </c>
      <c r="Q764" s="334">
        <v>0</v>
      </c>
      <c r="R764" s="334">
        <v>0</v>
      </c>
      <c r="S764" s="334">
        <v>0</v>
      </c>
      <c r="T764" s="337">
        <v>0</v>
      </c>
      <c r="U764" s="334"/>
      <c r="X764" s="334"/>
      <c r="Y764" s="334"/>
      <c r="Z764" s="334" t="e">
        <v>#VALUE!</v>
      </c>
    </row>
    <row r="765" spans="1:26" ht="12.65" customHeight="1" x14ac:dyDescent="0.35">
      <c r="A765" s="209" t="s">
        <v>1340</v>
      </c>
      <c r="B765" s="334">
        <v>0</v>
      </c>
      <c r="C765" s="337">
        <v>0</v>
      </c>
      <c r="D765" s="334">
        <v>0</v>
      </c>
      <c r="E765" s="334">
        <v>0</v>
      </c>
      <c r="F765" s="334">
        <v>0</v>
      </c>
      <c r="G765" s="334">
        <v>0</v>
      </c>
      <c r="H765" s="334">
        <v>0</v>
      </c>
      <c r="I765" s="334">
        <v>0</v>
      </c>
      <c r="J765" s="334">
        <v>0</v>
      </c>
      <c r="K765" s="334">
        <v>0</v>
      </c>
      <c r="L765" s="334">
        <v>0</v>
      </c>
      <c r="M765" s="334">
        <v>0</v>
      </c>
      <c r="N765" s="334">
        <v>0</v>
      </c>
      <c r="O765" s="334">
        <v>0</v>
      </c>
      <c r="P765" s="334">
        <v>0</v>
      </c>
      <c r="Q765" s="334">
        <v>0</v>
      </c>
      <c r="R765" s="334">
        <v>0</v>
      </c>
      <c r="S765" s="334">
        <v>0</v>
      </c>
      <c r="T765" s="337">
        <v>0</v>
      </c>
      <c r="U765" s="334"/>
      <c r="X765" s="334"/>
      <c r="Y765" s="334"/>
      <c r="Z765" s="334" t="e">
        <v>#VALUE!</v>
      </c>
    </row>
    <row r="766" spans="1:26" ht="12.65" customHeight="1" x14ac:dyDescent="0.35">
      <c r="A766" s="209" t="s">
        <v>1341</v>
      </c>
      <c r="B766" s="334">
        <v>191341</v>
      </c>
      <c r="C766" s="337">
        <v>255.14</v>
      </c>
      <c r="D766" s="334">
        <v>28806956</v>
      </c>
      <c r="E766" s="334">
        <v>5444258</v>
      </c>
      <c r="F766" s="334">
        <v>488481</v>
      </c>
      <c r="G766" s="334">
        <v>1776604</v>
      </c>
      <c r="H766" s="334">
        <v>114929</v>
      </c>
      <c r="I766" s="334">
        <v>5562043</v>
      </c>
      <c r="J766" s="334">
        <v>1618979</v>
      </c>
      <c r="K766" s="334">
        <v>2894899</v>
      </c>
      <c r="L766" s="334">
        <v>2061197</v>
      </c>
      <c r="M766" s="334">
        <v>45968611</v>
      </c>
      <c r="N766" s="334">
        <v>8996</v>
      </c>
      <c r="O766" s="334">
        <v>74410678</v>
      </c>
      <c r="P766" s="334">
        <v>0</v>
      </c>
      <c r="Q766" s="334">
        <v>0</v>
      </c>
      <c r="R766" s="334">
        <v>13351</v>
      </c>
      <c r="S766" s="334">
        <v>37</v>
      </c>
      <c r="T766" s="337">
        <v>0</v>
      </c>
      <c r="U766" s="334"/>
      <c r="X766" s="334"/>
      <c r="Y766" s="334"/>
      <c r="Z766" s="334" t="e">
        <v>#VALUE!</v>
      </c>
    </row>
    <row r="767" spans="1:26" ht="12.65" customHeight="1" x14ac:dyDescent="0.35">
      <c r="A767" s="209" t="s">
        <v>1342</v>
      </c>
      <c r="B767" s="334">
        <v>10047</v>
      </c>
      <c r="C767" s="337">
        <v>3.44</v>
      </c>
      <c r="D767" s="334">
        <v>365138</v>
      </c>
      <c r="E767" s="334">
        <v>86744</v>
      </c>
      <c r="F767" s="334">
        <v>0</v>
      </c>
      <c r="G767" s="334">
        <v>3535</v>
      </c>
      <c r="H767" s="334">
        <v>96</v>
      </c>
      <c r="I767" s="334">
        <v>1323</v>
      </c>
      <c r="J767" s="334">
        <v>11159</v>
      </c>
      <c r="K767" s="334">
        <v>0</v>
      </c>
      <c r="L767" s="334">
        <v>0</v>
      </c>
      <c r="M767" s="334">
        <v>471148</v>
      </c>
      <c r="N767" s="334">
        <v>685</v>
      </c>
      <c r="O767" s="334">
        <v>853634</v>
      </c>
      <c r="P767" s="334">
        <v>0</v>
      </c>
      <c r="Q767" s="334">
        <v>0</v>
      </c>
      <c r="R767" s="334">
        <v>0</v>
      </c>
      <c r="S767" s="334">
        <v>0</v>
      </c>
      <c r="T767" s="337">
        <v>0</v>
      </c>
      <c r="U767" s="334"/>
      <c r="X767" s="334"/>
      <c r="Y767" s="334"/>
      <c r="Z767" s="334" t="e">
        <v>#VALUE!</v>
      </c>
    </row>
    <row r="768" spans="1:26" ht="12.65" customHeight="1" x14ac:dyDescent="0.35">
      <c r="A768" s="209" t="s">
        <v>1343</v>
      </c>
      <c r="B768" s="334">
        <v>1828</v>
      </c>
      <c r="C768" s="337">
        <v>0.95</v>
      </c>
      <c r="D768" s="334">
        <v>79207</v>
      </c>
      <c r="E768" s="334">
        <v>21527</v>
      </c>
      <c r="F768" s="334">
        <v>0</v>
      </c>
      <c r="G768" s="334">
        <v>3024</v>
      </c>
      <c r="H768" s="334">
        <v>0</v>
      </c>
      <c r="I768" s="334">
        <v>919</v>
      </c>
      <c r="J768" s="334">
        <v>0</v>
      </c>
      <c r="K768" s="334">
        <v>0</v>
      </c>
      <c r="L768" s="334">
        <v>0</v>
      </c>
      <c r="M768" s="334">
        <v>107677</v>
      </c>
      <c r="N768" s="334">
        <v>0</v>
      </c>
      <c r="O768" s="334">
        <v>313706</v>
      </c>
      <c r="P768" s="334">
        <v>0</v>
      </c>
      <c r="Q768" s="334">
        <v>0</v>
      </c>
      <c r="R768" s="334">
        <v>0</v>
      </c>
      <c r="S768" s="334">
        <v>0</v>
      </c>
      <c r="T768" s="337">
        <v>0</v>
      </c>
      <c r="U768" s="334"/>
      <c r="X768" s="334"/>
      <c r="Y768" s="334"/>
      <c r="Z768" s="334" t="e">
        <v>#VALUE!</v>
      </c>
    </row>
    <row r="769" spans="1:26" ht="12.65" customHeight="1" x14ac:dyDescent="0.35">
      <c r="A769" s="209" t="s">
        <v>1344</v>
      </c>
      <c r="B769" s="334">
        <v>0</v>
      </c>
      <c r="C769" s="337">
        <v>0</v>
      </c>
      <c r="D769" s="334">
        <v>0</v>
      </c>
      <c r="E769" s="334">
        <v>0</v>
      </c>
      <c r="F769" s="334">
        <v>0</v>
      </c>
      <c r="G769" s="334">
        <v>0</v>
      </c>
      <c r="H769" s="334">
        <v>0</v>
      </c>
      <c r="I769" s="334">
        <v>0</v>
      </c>
      <c r="J769" s="334">
        <v>0</v>
      </c>
      <c r="K769" s="334">
        <v>0</v>
      </c>
      <c r="L769" s="334">
        <v>0</v>
      </c>
      <c r="M769" s="334">
        <v>0</v>
      </c>
      <c r="N769" s="334">
        <v>0</v>
      </c>
      <c r="O769" s="334">
        <v>0</v>
      </c>
      <c r="P769" s="334">
        <v>0</v>
      </c>
      <c r="Q769" s="334">
        <v>0</v>
      </c>
      <c r="R769" s="334">
        <v>0</v>
      </c>
      <c r="S769" s="334">
        <v>0</v>
      </c>
      <c r="T769" s="337">
        <v>0</v>
      </c>
      <c r="U769" s="334"/>
      <c r="X769" s="334"/>
      <c r="Y769" s="334"/>
      <c r="Z769" s="334" t="e">
        <v>#VALUE!</v>
      </c>
    </row>
    <row r="770" spans="1:26" ht="12.65" customHeight="1" x14ac:dyDescent="0.35">
      <c r="A770" s="209" t="s">
        <v>1345</v>
      </c>
      <c r="B770" s="334">
        <v>0</v>
      </c>
      <c r="C770" s="337">
        <v>0</v>
      </c>
      <c r="D770" s="334">
        <v>0</v>
      </c>
      <c r="E770" s="334">
        <v>0</v>
      </c>
      <c r="F770" s="334">
        <v>0</v>
      </c>
      <c r="G770" s="334">
        <v>0</v>
      </c>
      <c r="H770" s="334">
        <v>0</v>
      </c>
      <c r="I770" s="334">
        <v>0</v>
      </c>
      <c r="J770" s="334">
        <v>164571</v>
      </c>
      <c r="K770" s="334">
        <v>0</v>
      </c>
      <c r="L770" s="334">
        <v>0</v>
      </c>
      <c r="M770" s="334">
        <v>164571</v>
      </c>
      <c r="N770" s="334">
        <v>10098</v>
      </c>
      <c r="O770" s="334">
        <v>0</v>
      </c>
      <c r="P770" s="334">
        <v>0</v>
      </c>
      <c r="Q770" s="334">
        <v>0</v>
      </c>
      <c r="R770" s="334">
        <v>0</v>
      </c>
      <c r="S770" s="334">
        <v>0</v>
      </c>
      <c r="T770" s="337">
        <v>0</v>
      </c>
      <c r="U770" s="334"/>
      <c r="X770" s="334"/>
      <c r="Y770" s="334"/>
      <c r="Z770" s="334" t="e">
        <v>#VALUE!</v>
      </c>
    </row>
    <row r="771" spans="1:26" ht="12.65" customHeight="1" x14ac:dyDescent="0.35">
      <c r="A771" s="209" t="s">
        <v>1346</v>
      </c>
      <c r="B771" s="334">
        <v>0</v>
      </c>
      <c r="C771" s="337">
        <v>0</v>
      </c>
      <c r="D771" s="334">
        <v>0</v>
      </c>
      <c r="E771" s="334">
        <v>0</v>
      </c>
      <c r="F771" s="334">
        <v>0</v>
      </c>
      <c r="G771" s="334">
        <v>0</v>
      </c>
      <c r="H771" s="334">
        <v>0</v>
      </c>
      <c r="I771" s="334">
        <v>0</v>
      </c>
      <c r="J771" s="334">
        <v>0</v>
      </c>
      <c r="K771" s="334">
        <v>0</v>
      </c>
      <c r="L771" s="334">
        <v>0</v>
      </c>
      <c r="M771" s="334">
        <v>0</v>
      </c>
      <c r="N771" s="334">
        <v>0</v>
      </c>
      <c r="O771" s="334">
        <v>0</v>
      </c>
      <c r="P771" s="334">
        <v>0</v>
      </c>
      <c r="Q771" s="334">
        <v>0</v>
      </c>
      <c r="R771" s="334">
        <v>0</v>
      </c>
      <c r="S771" s="334">
        <v>0</v>
      </c>
      <c r="T771" s="337">
        <v>0</v>
      </c>
      <c r="U771" s="334"/>
      <c r="X771" s="334"/>
      <c r="Y771" s="334"/>
      <c r="Z771" s="334" t="e">
        <v>#VALUE!</v>
      </c>
    </row>
    <row r="772" spans="1:26" ht="12.65" customHeight="1" x14ac:dyDescent="0.35">
      <c r="A772" s="209" t="s">
        <v>1347</v>
      </c>
      <c r="B772" s="334">
        <v>0</v>
      </c>
      <c r="C772" s="337">
        <v>0</v>
      </c>
      <c r="D772" s="334">
        <v>0</v>
      </c>
      <c r="E772" s="334">
        <v>0</v>
      </c>
      <c r="F772" s="334">
        <v>0</v>
      </c>
      <c r="G772" s="334">
        <v>0</v>
      </c>
      <c r="H772" s="334">
        <v>0</v>
      </c>
      <c r="I772" s="334">
        <v>0</v>
      </c>
      <c r="J772" s="334">
        <v>0</v>
      </c>
      <c r="K772" s="334">
        <v>0</v>
      </c>
      <c r="L772" s="334">
        <v>0</v>
      </c>
      <c r="M772" s="334">
        <v>0</v>
      </c>
      <c r="N772" s="334">
        <v>0</v>
      </c>
      <c r="O772" s="334">
        <v>0</v>
      </c>
      <c r="P772" s="334">
        <v>0</v>
      </c>
      <c r="Q772" s="334">
        <v>0</v>
      </c>
      <c r="R772" s="334">
        <v>0</v>
      </c>
      <c r="S772" s="334">
        <v>0</v>
      </c>
      <c r="T772" s="337">
        <v>0</v>
      </c>
      <c r="U772" s="334"/>
      <c r="X772" s="334"/>
      <c r="Y772" s="334"/>
      <c r="Z772" s="334" t="e">
        <v>#VALUE!</v>
      </c>
    </row>
    <row r="773" spans="1:26" ht="12.65" customHeight="1" x14ac:dyDescent="0.35">
      <c r="A773" s="209" t="s">
        <v>1348</v>
      </c>
      <c r="B773" s="334">
        <v>0</v>
      </c>
      <c r="C773" s="337">
        <v>0</v>
      </c>
      <c r="D773" s="334">
        <v>0</v>
      </c>
      <c r="E773" s="334">
        <v>0</v>
      </c>
      <c r="F773" s="334">
        <v>0</v>
      </c>
      <c r="G773" s="334">
        <v>0</v>
      </c>
      <c r="H773" s="334">
        <v>0</v>
      </c>
      <c r="I773" s="334">
        <v>0</v>
      </c>
      <c r="J773" s="334">
        <v>0</v>
      </c>
      <c r="K773" s="334">
        <v>0</v>
      </c>
      <c r="L773" s="334">
        <v>0</v>
      </c>
      <c r="M773" s="334">
        <v>0</v>
      </c>
      <c r="N773" s="334">
        <v>0</v>
      </c>
      <c r="O773" s="334">
        <v>0</v>
      </c>
      <c r="P773" s="334">
        <v>0</v>
      </c>
      <c r="Q773" s="334">
        <v>0</v>
      </c>
      <c r="R773" s="334">
        <v>0</v>
      </c>
      <c r="S773" s="334">
        <v>0</v>
      </c>
      <c r="T773" s="337">
        <v>0</v>
      </c>
      <c r="U773" s="334"/>
      <c r="X773" s="334"/>
      <c r="Y773" s="334"/>
      <c r="Z773" s="334" t="e">
        <v>#VALUE!</v>
      </c>
    </row>
    <row r="774" spans="1:26" ht="12.65" customHeight="1" x14ac:dyDescent="0.35">
      <c r="A774" s="209" t="s">
        <v>1349</v>
      </c>
      <c r="B774" s="334">
        <v>0</v>
      </c>
      <c r="C774" s="337">
        <v>0</v>
      </c>
      <c r="D774" s="334">
        <v>0</v>
      </c>
      <c r="E774" s="334">
        <v>0</v>
      </c>
      <c r="F774" s="334">
        <v>0</v>
      </c>
      <c r="G774" s="334">
        <v>0</v>
      </c>
      <c r="H774" s="334">
        <v>0</v>
      </c>
      <c r="I774" s="334">
        <v>41020</v>
      </c>
      <c r="J774" s="334">
        <v>0</v>
      </c>
      <c r="K774" s="334">
        <v>0</v>
      </c>
      <c r="L774" s="334">
        <v>0</v>
      </c>
      <c r="M774" s="334">
        <v>41020</v>
      </c>
      <c r="N774" s="334">
        <v>0</v>
      </c>
      <c r="O774" s="334">
        <v>0</v>
      </c>
      <c r="P774" s="334">
        <v>0</v>
      </c>
      <c r="Q774" s="334">
        <v>0</v>
      </c>
      <c r="R774" s="334">
        <v>0</v>
      </c>
      <c r="S774" s="334">
        <v>0</v>
      </c>
      <c r="T774" s="337">
        <v>0</v>
      </c>
      <c r="U774" s="334"/>
      <c r="X774" s="334"/>
      <c r="Y774" s="334"/>
      <c r="Z774" s="334" t="e">
        <v>#VALUE!</v>
      </c>
    </row>
    <row r="775" spans="1:26" ht="12.65" customHeight="1" x14ac:dyDescent="0.35">
      <c r="A775" s="209" t="s">
        <v>1350</v>
      </c>
      <c r="B775" s="334">
        <v>0</v>
      </c>
      <c r="C775" s="337">
        <v>0</v>
      </c>
      <c r="D775" s="334">
        <v>0</v>
      </c>
      <c r="E775" s="334">
        <v>0</v>
      </c>
      <c r="F775" s="334">
        <v>0</v>
      </c>
      <c r="G775" s="334">
        <v>0</v>
      </c>
      <c r="H775" s="334">
        <v>0</v>
      </c>
      <c r="I775" s="334">
        <v>0</v>
      </c>
      <c r="J775" s="334">
        <v>0</v>
      </c>
      <c r="K775" s="334">
        <v>0</v>
      </c>
      <c r="L775" s="334">
        <v>0</v>
      </c>
      <c r="M775" s="334">
        <v>0</v>
      </c>
      <c r="N775" s="334">
        <v>0</v>
      </c>
      <c r="O775" s="334">
        <v>0</v>
      </c>
      <c r="P775" s="334">
        <v>0</v>
      </c>
      <c r="Q775" s="334">
        <v>0</v>
      </c>
      <c r="R775" s="334">
        <v>0</v>
      </c>
      <c r="S775" s="334">
        <v>0</v>
      </c>
      <c r="T775" s="337">
        <v>0</v>
      </c>
      <c r="U775" s="334"/>
      <c r="X775" s="334"/>
      <c r="Y775" s="334"/>
      <c r="Z775" s="334" t="e">
        <v>#VALUE!</v>
      </c>
    </row>
    <row r="776" spans="1:26" ht="12.65" customHeight="1" x14ac:dyDescent="0.35">
      <c r="A776" s="209" t="s">
        <v>1351</v>
      </c>
      <c r="B776" s="334">
        <v>0</v>
      </c>
      <c r="C776" s="337">
        <v>0</v>
      </c>
      <c r="D776" s="334">
        <v>0</v>
      </c>
      <c r="E776" s="334">
        <v>0</v>
      </c>
      <c r="F776" s="334">
        <v>0</v>
      </c>
      <c r="G776" s="334">
        <v>0</v>
      </c>
      <c r="H776" s="334">
        <v>0</v>
      </c>
      <c r="I776" s="334">
        <v>0</v>
      </c>
      <c r="J776" s="334">
        <v>0</v>
      </c>
      <c r="K776" s="334">
        <v>0</v>
      </c>
      <c r="L776" s="334">
        <v>0</v>
      </c>
      <c r="M776" s="334">
        <v>0</v>
      </c>
      <c r="N776" s="334">
        <v>0</v>
      </c>
      <c r="O776" s="334">
        <v>0</v>
      </c>
      <c r="P776" s="334">
        <v>0</v>
      </c>
      <c r="Q776" s="334">
        <v>0</v>
      </c>
      <c r="R776" s="334">
        <v>0</v>
      </c>
      <c r="S776" s="334">
        <v>0</v>
      </c>
      <c r="T776" s="337">
        <v>0</v>
      </c>
      <c r="U776" s="334"/>
      <c r="X776" s="334"/>
      <c r="Y776" s="334"/>
      <c r="Z776" s="334" t="e">
        <v>#VALUE!</v>
      </c>
    </row>
    <row r="777" spans="1:26" ht="12.65" customHeight="1" x14ac:dyDescent="0.35">
      <c r="A777" s="209" t="s">
        <v>1352</v>
      </c>
      <c r="B777" s="334">
        <v>0</v>
      </c>
      <c r="C777" s="337">
        <v>0</v>
      </c>
      <c r="D777" s="334">
        <v>0</v>
      </c>
      <c r="E777" s="334">
        <v>0</v>
      </c>
      <c r="F777" s="334">
        <v>0</v>
      </c>
      <c r="G777" s="334">
        <v>0</v>
      </c>
      <c r="H777" s="334">
        <v>0</v>
      </c>
      <c r="I777" s="334">
        <v>0</v>
      </c>
      <c r="J777" s="334">
        <v>0</v>
      </c>
      <c r="K777" s="334">
        <v>0</v>
      </c>
      <c r="L777" s="334">
        <v>0</v>
      </c>
      <c r="M777" s="334">
        <v>0</v>
      </c>
      <c r="N777" s="334">
        <v>0</v>
      </c>
      <c r="O777" s="334">
        <v>0</v>
      </c>
      <c r="P777" s="334">
        <v>0</v>
      </c>
      <c r="Q777" s="334">
        <v>0</v>
      </c>
      <c r="R777" s="334">
        <v>0</v>
      </c>
      <c r="S777" s="334">
        <v>0</v>
      </c>
      <c r="T777" s="337">
        <v>0</v>
      </c>
      <c r="U777" s="334"/>
      <c r="X777" s="334"/>
      <c r="Y777" s="334"/>
      <c r="Z777" s="334" t="e">
        <v>#VALUE!</v>
      </c>
    </row>
    <row r="778" spans="1:26" ht="12.65" customHeight="1" x14ac:dyDescent="0.35">
      <c r="A778" s="209" t="s">
        <v>1353</v>
      </c>
      <c r="B778" s="334"/>
      <c r="C778" s="337">
        <v>7</v>
      </c>
      <c r="D778" s="334">
        <v>677393</v>
      </c>
      <c r="E778" s="334">
        <v>168552</v>
      </c>
      <c r="F778" s="334">
        <v>0</v>
      </c>
      <c r="G778" s="334">
        <v>200307</v>
      </c>
      <c r="H778" s="334">
        <v>0</v>
      </c>
      <c r="I778" s="334">
        <v>175179</v>
      </c>
      <c r="J778" s="334">
        <v>0</v>
      </c>
      <c r="K778" s="334">
        <v>0</v>
      </c>
      <c r="L778" s="334">
        <v>0</v>
      </c>
      <c r="M778" s="334">
        <v>1221431</v>
      </c>
      <c r="N778" s="334">
        <v>0</v>
      </c>
      <c r="O778" s="334">
        <v>-368</v>
      </c>
      <c r="P778" s="334">
        <v>0</v>
      </c>
      <c r="Q778" s="334">
        <v>0</v>
      </c>
      <c r="R778" s="334">
        <v>0</v>
      </c>
      <c r="S778" s="334">
        <v>23</v>
      </c>
      <c r="T778" s="337">
        <v>0</v>
      </c>
      <c r="U778" s="334"/>
      <c r="X778" s="334"/>
      <c r="Y778" s="334"/>
      <c r="Z778" s="334" t="e">
        <v>#VALUE!</v>
      </c>
    </row>
    <row r="779" spans="1:26" ht="12.65" customHeight="1" x14ac:dyDescent="0.35">
      <c r="A779" s="209" t="s">
        <v>1354</v>
      </c>
      <c r="B779" s="334"/>
      <c r="C779" s="337">
        <v>0</v>
      </c>
      <c r="D779" s="334">
        <v>0</v>
      </c>
      <c r="E779" s="334">
        <v>0</v>
      </c>
      <c r="F779" s="334">
        <v>0</v>
      </c>
      <c r="G779" s="334">
        <v>0</v>
      </c>
      <c r="H779" s="334">
        <v>0</v>
      </c>
      <c r="I779" s="334">
        <v>0</v>
      </c>
      <c r="J779" s="334">
        <v>0</v>
      </c>
      <c r="K779" s="334">
        <v>0</v>
      </c>
      <c r="L779" s="334">
        <v>0</v>
      </c>
      <c r="M779" s="334">
        <v>0</v>
      </c>
      <c r="N779" s="334"/>
      <c r="O779" s="334"/>
      <c r="P779" s="334">
        <v>0</v>
      </c>
      <c r="Q779" s="334">
        <v>0</v>
      </c>
      <c r="R779" s="334">
        <v>0</v>
      </c>
      <c r="S779" s="334">
        <v>0</v>
      </c>
      <c r="T779" s="337">
        <v>0</v>
      </c>
      <c r="U779" s="334"/>
      <c r="X779" s="334"/>
      <c r="Y779" s="334"/>
      <c r="Z779" s="334"/>
    </row>
    <row r="780" spans="1:26" ht="12.65" customHeight="1" x14ac:dyDescent="0.35">
      <c r="A780" s="209" t="s">
        <v>1355</v>
      </c>
      <c r="B780" s="334"/>
      <c r="C780" s="337">
        <v>0</v>
      </c>
      <c r="D780" s="334">
        <v>0</v>
      </c>
      <c r="E780" s="334">
        <v>0</v>
      </c>
      <c r="F780" s="334">
        <v>0</v>
      </c>
      <c r="G780" s="334">
        <v>0</v>
      </c>
      <c r="H780" s="334">
        <v>0</v>
      </c>
      <c r="I780" s="334">
        <v>0</v>
      </c>
      <c r="J780" s="334">
        <v>0</v>
      </c>
      <c r="K780" s="334">
        <v>0</v>
      </c>
      <c r="L780" s="334">
        <v>0</v>
      </c>
      <c r="M780" s="334">
        <v>0</v>
      </c>
      <c r="N780" s="334"/>
      <c r="O780" s="334"/>
      <c r="P780" s="334">
        <v>0</v>
      </c>
      <c r="Q780" s="334">
        <v>0</v>
      </c>
      <c r="R780" s="334">
        <v>0</v>
      </c>
      <c r="S780" s="334">
        <v>0</v>
      </c>
      <c r="T780" s="337">
        <v>0</v>
      </c>
      <c r="U780" s="334"/>
      <c r="X780" s="334"/>
      <c r="Y780" s="334"/>
      <c r="Z780" s="334"/>
    </row>
    <row r="781" spans="1:26" ht="12.65" customHeight="1" x14ac:dyDescent="0.35">
      <c r="A781" s="209" t="s">
        <v>1356</v>
      </c>
      <c r="B781" s="334">
        <v>116234</v>
      </c>
      <c r="C781" s="337">
        <v>33.17</v>
      </c>
      <c r="D781" s="334">
        <v>1525985</v>
      </c>
      <c r="E781" s="334">
        <v>591865</v>
      </c>
      <c r="F781" s="334">
        <v>0</v>
      </c>
      <c r="G781" s="334">
        <v>725406</v>
      </c>
      <c r="H781" s="334">
        <v>405</v>
      </c>
      <c r="I781" s="334">
        <v>567833</v>
      </c>
      <c r="J781" s="334">
        <v>114185</v>
      </c>
      <c r="K781" s="334">
        <v>9546</v>
      </c>
      <c r="L781" s="334">
        <v>696957</v>
      </c>
      <c r="M781" s="334">
        <v>2855928</v>
      </c>
      <c r="N781" s="334"/>
      <c r="O781" s="334"/>
      <c r="P781" s="334">
        <v>0</v>
      </c>
      <c r="Q781" s="334">
        <v>0</v>
      </c>
      <c r="R781" s="334">
        <v>0</v>
      </c>
      <c r="S781" s="334">
        <v>0</v>
      </c>
      <c r="T781" s="337">
        <v>0</v>
      </c>
      <c r="U781" s="334"/>
      <c r="X781" s="334"/>
      <c r="Y781" s="334"/>
      <c r="Z781" s="334"/>
    </row>
    <row r="782" spans="1:26" ht="12.65" customHeight="1" x14ac:dyDescent="0.35">
      <c r="A782" s="209" t="s">
        <v>1357</v>
      </c>
      <c r="B782" s="334">
        <v>134902</v>
      </c>
      <c r="C782" s="337">
        <v>0</v>
      </c>
      <c r="D782" s="334">
        <v>0</v>
      </c>
      <c r="E782" s="334">
        <v>0</v>
      </c>
      <c r="F782" s="334">
        <v>0</v>
      </c>
      <c r="G782" s="334">
        <v>0</v>
      </c>
      <c r="H782" s="334">
        <v>0</v>
      </c>
      <c r="I782" s="334">
        <v>0</v>
      </c>
      <c r="J782" s="334">
        <v>70682</v>
      </c>
      <c r="K782" s="334">
        <v>0</v>
      </c>
      <c r="L782" s="334">
        <v>0</v>
      </c>
      <c r="M782" s="334">
        <v>70682</v>
      </c>
      <c r="N782" s="334"/>
      <c r="O782" s="334"/>
      <c r="P782" s="334">
        <v>18256</v>
      </c>
      <c r="Q782" s="334">
        <v>0</v>
      </c>
      <c r="R782" s="334">
        <v>0</v>
      </c>
      <c r="S782" s="334">
        <v>0</v>
      </c>
      <c r="T782" s="337">
        <v>0</v>
      </c>
      <c r="U782" s="334"/>
      <c r="X782" s="334"/>
      <c r="Y782" s="334"/>
      <c r="Z782" s="334"/>
    </row>
    <row r="783" spans="1:26" ht="12.65" customHeight="1" x14ac:dyDescent="0.35">
      <c r="A783" s="209" t="s">
        <v>1358</v>
      </c>
      <c r="B783" s="334">
        <v>0</v>
      </c>
      <c r="C783" s="337">
        <v>0.99</v>
      </c>
      <c r="D783" s="334">
        <v>47882</v>
      </c>
      <c r="E783" s="334">
        <v>17966</v>
      </c>
      <c r="F783" s="334">
        <v>0</v>
      </c>
      <c r="G783" s="334">
        <v>0</v>
      </c>
      <c r="H783" s="334">
        <v>0</v>
      </c>
      <c r="I783" s="334">
        <v>38379</v>
      </c>
      <c r="J783" s="334">
        <v>7448</v>
      </c>
      <c r="K783" s="334">
        <v>0</v>
      </c>
      <c r="L783" s="334">
        <v>0</v>
      </c>
      <c r="M783" s="334">
        <v>111674</v>
      </c>
      <c r="N783" s="334"/>
      <c r="O783" s="334"/>
      <c r="P783" s="334">
        <v>0</v>
      </c>
      <c r="Q783" s="334" t="e">
        <v>#VALUE!</v>
      </c>
      <c r="R783" s="334">
        <v>0</v>
      </c>
      <c r="S783" s="334">
        <v>0</v>
      </c>
      <c r="T783" s="337">
        <v>0</v>
      </c>
      <c r="U783" s="334"/>
      <c r="X783" s="334"/>
      <c r="Y783" s="334"/>
      <c r="Z783" s="334"/>
    </row>
    <row r="784" spans="1:26" ht="12.65" customHeight="1" x14ac:dyDescent="0.35">
      <c r="A784" s="209" t="s">
        <v>1359</v>
      </c>
      <c r="B784" s="334"/>
      <c r="C784" s="337">
        <v>0</v>
      </c>
      <c r="D784" s="334">
        <v>0</v>
      </c>
      <c r="E784" s="334">
        <v>0</v>
      </c>
      <c r="F784" s="334">
        <v>0</v>
      </c>
      <c r="G784" s="334">
        <v>0</v>
      </c>
      <c r="H784" s="334">
        <v>0</v>
      </c>
      <c r="I784" s="334">
        <v>0</v>
      </c>
      <c r="J784" s="334">
        <v>0</v>
      </c>
      <c r="K784" s="334">
        <v>0</v>
      </c>
      <c r="L784" s="334">
        <v>0</v>
      </c>
      <c r="M784" s="334">
        <v>0</v>
      </c>
      <c r="N784" s="334"/>
      <c r="O784" s="334"/>
      <c r="P784" s="334">
        <v>0</v>
      </c>
      <c r="Q784" s="334" t="e">
        <v>#VALUE!</v>
      </c>
      <c r="R784" s="334">
        <v>0</v>
      </c>
      <c r="S784" s="334">
        <v>0</v>
      </c>
      <c r="T784" s="337">
        <v>0</v>
      </c>
      <c r="U784" s="334"/>
      <c r="X784" s="334"/>
      <c r="Y784" s="334"/>
      <c r="Z784" s="334"/>
    </row>
    <row r="785" spans="1:26" ht="12.65" customHeight="1" x14ac:dyDescent="0.35">
      <c r="A785" s="209" t="s">
        <v>1360</v>
      </c>
      <c r="B785" s="334"/>
      <c r="C785" s="337">
        <v>0.27</v>
      </c>
      <c r="D785" s="334">
        <v>18731</v>
      </c>
      <c r="E785" s="334">
        <v>5651</v>
      </c>
      <c r="F785" s="334">
        <v>0</v>
      </c>
      <c r="G785" s="334">
        <v>0</v>
      </c>
      <c r="H785" s="334">
        <v>0</v>
      </c>
      <c r="I785" s="334">
        <v>0</v>
      </c>
      <c r="J785" s="334">
        <v>0</v>
      </c>
      <c r="K785" s="334">
        <v>0</v>
      </c>
      <c r="L785" s="334">
        <v>0</v>
      </c>
      <c r="M785" s="334">
        <v>24382</v>
      </c>
      <c r="N785" s="334"/>
      <c r="O785" s="334"/>
      <c r="P785" s="334">
        <v>0</v>
      </c>
      <c r="Q785" s="334" t="e">
        <v>#VALUE!</v>
      </c>
      <c r="R785" s="334">
        <v>0</v>
      </c>
      <c r="S785" s="334">
        <v>0</v>
      </c>
      <c r="T785" s="337">
        <v>0</v>
      </c>
      <c r="U785" s="334"/>
      <c r="X785" s="334"/>
      <c r="Y785" s="334"/>
      <c r="Z785" s="334"/>
    </row>
    <row r="786" spans="1:26" ht="12.65" customHeight="1" x14ac:dyDescent="0.35">
      <c r="A786" s="209" t="s">
        <v>1361</v>
      </c>
      <c r="B786" s="334"/>
      <c r="C786" s="337">
        <v>0</v>
      </c>
      <c r="D786" s="334">
        <v>0</v>
      </c>
      <c r="E786" s="334">
        <v>0</v>
      </c>
      <c r="F786" s="334">
        <v>0</v>
      </c>
      <c r="G786" s="334">
        <v>44</v>
      </c>
      <c r="H786" s="334">
        <v>0</v>
      </c>
      <c r="I786" s="334">
        <v>0</v>
      </c>
      <c r="J786" s="334">
        <v>0</v>
      </c>
      <c r="K786" s="334">
        <v>712271</v>
      </c>
      <c r="L786" s="334">
        <v>0</v>
      </c>
      <c r="M786" s="334">
        <v>712315</v>
      </c>
      <c r="N786" s="334"/>
      <c r="O786" s="334"/>
      <c r="P786" s="334">
        <v>0</v>
      </c>
      <c r="Q786" s="334">
        <v>0</v>
      </c>
      <c r="R786" s="334">
        <v>0</v>
      </c>
      <c r="S786" s="334">
        <v>0</v>
      </c>
      <c r="T786" s="337">
        <v>0</v>
      </c>
      <c r="U786" s="334"/>
      <c r="X786" s="334"/>
      <c r="Y786" s="334"/>
      <c r="Z786" s="334"/>
    </row>
    <row r="787" spans="1:26" ht="12.65" customHeight="1" x14ac:dyDescent="0.35">
      <c r="A787" s="209" t="s">
        <v>1362</v>
      </c>
      <c r="B787" s="334">
        <v>170535</v>
      </c>
      <c r="C787" s="337">
        <v>5.37</v>
      </c>
      <c r="D787" s="334">
        <v>378937</v>
      </c>
      <c r="E787" s="334">
        <v>113381</v>
      </c>
      <c r="F787" s="334">
        <v>0</v>
      </c>
      <c r="G787" s="334">
        <v>-5459</v>
      </c>
      <c r="H787" s="334">
        <v>798417</v>
      </c>
      <c r="I787" s="334">
        <v>2837884</v>
      </c>
      <c r="J787" s="334">
        <v>307200</v>
      </c>
      <c r="K787" s="334">
        <v>2515</v>
      </c>
      <c r="L787" s="334">
        <v>33</v>
      </c>
      <c r="M787" s="334">
        <v>4451324</v>
      </c>
      <c r="N787" s="334"/>
      <c r="O787" s="334"/>
      <c r="P787" s="334">
        <v>0</v>
      </c>
      <c r="Q787" s="334">
        <v>0</v>
      </c>
      <c r="R787" s="334">
        <v>0</v>
      </c>
      <c r="S787" s="334">
        <v>0</v>
      </c>
      <c r="T787" s="337">
        <v>0</v>
      </c>
      <c r="U787" s="334"/>
      <c r="X787" s="334"/>
      <c r="Y787" s="334"/>
      <c r="Z787" s="334"/>
    </row>
    <row r="788" spans="1:26" ht="12.65" customHeight="1" x14ac:dyDescent="0.35">
      <c r="A788" s="209" t="s">
        <v>1363</v>
      </c>
      <c r="B788" s="334"/>
      <c r="C788" s="337">
        <v>24.6</v>
      </c>
      <c r="D788" s="334">
        <v>1011324</v>
      </c>
      <c r="E788" s="334">
        <v>426802</v>
      </c>
      <c r="F788" s="334">
        <v>0</v>
      </c>
      <c r="G788" s="334">
        <v>148356</v>
      </c>
      <c r="H788" s="334">
        <v>316</v>
      </c>
      <c r="I788" s="334">
        <v>106181</v>
      </c>
      <c r="J788" s="334">
        <v>37240</v>
      </c>
      <c r="K788" s="334">
        <v>485</v>
      </c>
      <c r="L788" s="334">
        <v>0</v>
      </c>
      <c r="M788" s="334">
        <v>1734099</v>
      </c>
      <c r="N788" s="334"/>
      <c r="O788" s="334"/>
      <c r="P788" s="334">
        <v>0</v>
      </c>
      <c r="Q788" s="334">
        <v>0</v>
      </c>
      <c r="R788" s="334">
        <v>0</v>
      </c>
      <c r="S788" s="334">
        <v>0</v>
      </c>
      <c r="T788" s="337">
        <v>0</v>
      </c>
      <c r="U788" s="334"/>
      <c r="X788" s="334"/>
      <c r="Y788" s="334"/>
      <c r="Z788" s="334"/>
    </row>
    <row r="789" spans="1:26" ht="12.65" customHeight="1" x14ac:dyDescent="0.35">
      <c r="A789" s="209" t="s">
        <v>1364</v>
      </c>
      <c r="B789" s="334"/>
      <c r="C789" s="337">
        <v>0</v>
      </c>
      <c r="D789" s="334">
        <v>0</v>
      </c>
      <c r="E789" s="334">
        <v>0</v>
      </c>
      <c r="F789" s="334">
        <v>0</v>
      </c>
      <c r="G789" s="334">
        <v>0</v>
      </c>
      <c r="H789" s="334">
        <v>0</v>
      </c>
      <c r="I789" s="334">
        <v>0</v>
      </c>
      <c r="J789" s="334">
        <v>7301</v>
      </c>
      <c r="K789" s="334">
        <v>0</v>
      </c>
      <c r="L789" s="334">
        <v>0</v>
      </c>
      <c r="M789" s="334">
        <v>7301</v>
      </c>
      <c r="N789" s="334"/>
      <c r="O789" s="334"/>
      <c r="P789" s="334">
        <v>0</v>
      </c>
      <c r="Q789" s="334">
        <v>0</v>
      </c>
      <c r="R789" s="334">
        <v>0</v>
      </c>
      <c r="S789" s="334">
        <v>0</v>
      </c>
      <c r="T789" s="337">
        <v>0</v>
      </c>
      <c r="U789" s="334"/>
      <c r="X789" s="334"/>
      <c r="Y789" s="334"/>
      <c r="Z789" s="334"/>
    </row>
    <row r="790" spans="1:26" ht="12.65" customHeight="1" x14ac:dyDescent="0.35">
      <c r="A790" s="209" t="s">
        <v>1365</v>
      </c>
      <c r="B790" s="334"/>
      <c r="C790" s="337">
        <v>0</v>
      </c>
      <c r="D790" s="334">
        <v>0</v>
      </c>
      <c r="E790" s="334">
        <v>0</v>
      </c>
      <c r="F790" s="334">
        <v>0</v>
      </c>
      <c r="G790" s="334">
        <v>0</v>
      </c>
      <c r="H790" s="334">
        <v>0</v>
      </c>
      <c r="I790" s="334">
        <v>0</v>
      </c>
      <c r="J790" s="334">
        <v>0</v>
      </c>
      <c r="K790" s="334">
        <v>0</v>
      </c>
      <c r="L790" s="334">
        <v>0</v>
      </c>
      <c r="M790" s="334">
        <v>0</v>
      </c>
      <c r="N790" s="334"/>
      <c r="O790" s="334"/>
      <c r="P790" s="334">
        <v>0</v>
      </c>
      <c r="Q790" s="334" t="e">
        <v>#VALUE!</v>
      </c>
      <c r="R790" s="334">
        <v>0</v>
      </c>
      <c r="S790" s="334">
        <v>0</v>
      </c>
      <c r="T790" s="337">
        <v>0</v>
      </c>
      <c r="U790" s="334"/>
      <c r="X790" s="334"/>
      <c r="Y790" s="334"/>
      <c r="Z790" s="334"/>
    </row>
    <row r="791" spans="1:26" ht="12.65" customHeight="1" x14ac:dyDescent="0.35">
      <c r="A791" s="209" t="s">
        <v>1366</v>
      </c>
      <c r="B791" s="334"/>
      <c r="C791" s="337">
        <v>0</v>
      </c>
      <c r="D791" s="334">
        <v>0</v>
      </c>
      <c r="E791" s="334">
        <v>0</v>
      </c>
      <c r="F791" s="334">
        <v>0</v>
      </c>
      <c r="G791" s="334">
        <v>33488</v>
      </c>
      <c r="H791" s="334">
        <v>0</v>
      </c>
      <c r="I791" s="334">
        <v>656</v>
      </c>
      <c r="J791" s="334">
        <v>4651</v>
      </c>
      <c r="K791" s="334">
        <v>485</v>
      </c>
      <c r="L791" s="334">
        <v>41317</v>
      </c>
      <c r="M791" s="334">
        <v>-1279</v>
      </c>
      <c r="N791" s="334"/>
      <c r="O791" s="334"/>
      <c r="P791" s="334">
        <v>0</v>
      </c>
      <c r="Q791" s="334" t="e">
        <v>#VALUE!</v>
      </c>
      <c r="R791" s="334">
        <v>0</v>
      </c>
      <c r="S791" s="334">
        <v>0</v>
      </c>
      <c r="T791" s="337">
        <v>0</v>
      </c>
      <c r="U791" s="334"/>
      <c r="X791" s="334"/>
      <c r="Y791" s="334"/>
      <c r="Z791" s="334"/>
    </row>
    <row r="792" spans="1:26" ht="12.65" customHeight="1" x14ac:dyDescent="0.35">
      <c r="A792" s="209" t="s">
        <v>1367</v>
      </c>
      <c r="B792" s="334"/>
      <c r="C792" s="337">
        <v>0</v>
      </c>
      <c r="D792" s="334">
        <v>0</v>
      </c>
      <c r="E792" s="334">
        <v>0</v>
      </c>
      <c r="F792" s="334">
        <v>0</v>
      </c>
      <c r="G792" s="334">
        <v>0</v>
      </c>
      <c r="H792" s="334">
        <v>0</v>
      </c>
      <c r="I792" s="334">
        <v>0</v>
      </c>
      <c r="J792" s="334">
        <v>0</v>
      </c>
      <c r="K792" s="334">
        <v>0</v>
      </c>
      <c r="L792" s="334">
        <v>0</v>
      </c>
      <c r="M792" s="334">
        <v>0</v>
      </c>
      <c r="N792" s="334"/>
      <c r="O792" s="334"/>
      <c r="P792" s="334">
        <v>0</v>
      </c>
      <c r="Q792" s="334">
        <v>0</v>
      </c>
      <c r="R792" s="334">
        <v>0</v>
      </c>
      <c r="S792" s="334">
        <v>0</v>
      </c>
      <c r="T792" s="337">
        <v>0</v>
      </c>
      <c r="U792" s="334"/>
      <c r="X792" s="334"/>
      <c r="Y792" s="334"/>
      <c r="Z792" s="334"/>
    </row>
    <row r="793" spans="1:26" ht="12.65" customHeight="1" x14ac:dyDescent="0.35">
      <c r="A793" s="209" t="s">
        <v>1368</v>
      </c>
      <c r="B793" s="334"/>
      <c r="C793" s="337">
        <v>0</v>
      </c>
      <c r="D793" s="334">
        <v>0</v>
      </c>
      <c r="E793" s="334">
        <v>0</v>
      </c>
      <c r="F793" s="334">
        <v>0</v>
      </c>
      <c r="G793" s="334">
        <v>0</v>
      </c>
      <c r="H793" s="334">
        <v>0</v>
      </c>
      <c r="I793" s="334">
        <v>2074569</v>
      </c>
      <c r="J793" s="334">
        <v>0</v>
      </c>
      <c r="K793" s="334">
        <v>0</v>
      </c>
      <c r="L793" s="334">
        <v>0</v>
      </c>
      <c r="M793" s="334">
        <v>2074569</v>
      </c>
      <c r="N793" s="334"/>
      <c r="O793" s="334"/>
      <c r="P793" s="334">
        <v>0</v>
      </c>
      <c r="Q793" s="334" t="e">
        <v>#VALUE!</v>
      </c>
      <c r="R793" s="334">
        <v>0</v>
      </c>
      <c r="S793" s="334">
        <v>0</v>
      </c>
      <c r="T793" s="337">
        <v>0</v>
      </c>
      <c r="U793" s="334"/>
      <c r="X793" s="334"/>
      <c r="Y793" s="334"/>
      <c r="Z793" s="334"/>
    </row>
    <row r="794" spans="1:26" ht="12.65" customHeight="1" x14ac:dyDescent="0.35">
      <c r="A794" s="209" t="s">
        <v>1369</v>
      </c>
      <c r="B794" s="334"/>
      <c r="C794" s="337">
        <v>0</v>
      </c>
      <c r="D794" s="334">
        <v>0</v>
      </c>
      <c r="E794" s="334">
        <v>0</v>
      </c>
      <c r="F794" s="334">
        <v>0</v>
      </c>
      <c r="G794" s="334">
        <v>36782</v>
      </c>
      <c r="H794" s="334">
        <v>158</v>
      </c>
      <c r="I794" s="334">
        <v>6163034</v>
      </c>
      <c r="J794" s="334">
        <v>34746</v>
      </c>
      <c r="K794" s="334">
        <v>11213</v>
      </c>
      <c r="L794" s="334">
        <v>0</v>
      </c>
      <c r="M794" s="334">
        <v>6247637</v>
      </c>
      <c r="N794" s="334"/>
      <c r="O794" s="334"/>
      <c r="P794" s="334">
        <v>0</v>
      </c>
      <c r="Q794" s="334" t="e">
        <v>#VALUE!</v>
      </c>
      <c r="R794" s="334">
        <v>0</v>
      </c>
      <c r="S794" s="334">
        <v>0</v>
      </c>
      <c r="T794" s="337">
        <v>0</v>
      </c>
      <c r="U794" s="334"/>
      <c r="X794" s="334"/>
      <c r="Y794" s="334"/>
      <c r="Z794" s="334"/>
    </row>
    <row r="795" spans="1:26" ht="12.65" customHeight="1" x14ac:dyDescent="0.35">
      <c r="A795" s="209" t="s">
        <v>1370</v>
      </c>
      <c r="B795" s="334"/>
      <c r="C795" s="337">
        <v>0</v>
      </c>
      <c r="D795" s="334">
        <v>0</v>
      </c>
      <c r="E795" s="334">
        <v>0</v>
      </c>
      <c r="F795" s="334">
        <v>0</v>
      </c>
      <c r="G795" s="334">
        <v>0</v>
      </c>
      <c r="H795" s="334">
        <v>0</v>
      </c>
      <c r="I795" s="334">
        <v>0</v>
      </c>
      <c r="J795" s="334">
        <v>0</v>
      </c>
      <c r="K795" s="334">
        <v>0</v>
      </c>
      <c r="L795" s="334">
        <v>0</v>
      </c>
      <c r="M795" s="334">
        <v>0</v>
      </c>
      <c r="N795" s="334"/>
      <c r="O795" s="334"/>
      <c r="P795" s="334">
        <v>0</v>
      </c>
      <c r="Q795" s="334" t="e">
        <v>#VALUE!</v>
      </c>
      <c r="R795" s="334">
        <v>0</v>
      </c>
      <c r="S795" s="334">
        <v>0</v>
      </c>
      <c r="T795" s="337">
        <v>0</v>
      </c>
      <c r="U795" s="334"/>
      <c r="X795" s="334"/>
      <c r="Y795" s="334"/>
      <c r="Z795" s="334"/>
    </row>
    <row r="796" spans="1:26" ht="12.65" customHeight="1" x14ac:dyDescent="0.35">
      <c r="A796" s="209" t="s">
        <v>1371</v>
      </c>
      <c r="B796" s="334"/>
      <c r="C796" s="337">
        <v>4.47</v>
      </c>
      <c r="D796" s="334">
        <v>553531</v>
      </c>
      <c r="E796" s="334">
        <v>130011</v>
      </c>
      <c r="F796" s="334">
        <v>3663864</v>
      </c>
      <c r="G796" s="334">
        <v>233</v>
      </c>
      <c r="H796" s="334">
        <v>34</v>
      </c>
      <c r="I796" s="334">
        <v>357625</v>
      </c>
      <c r="J796" s="334">
        <v>576139</v>
      </c>
      <c r="K796" s="334">
        <v>720358</v>
      </c>
      <c r="L796" s="334">
        <v>3928</v>
      </c>
      <c r="M796" s="334">
        <v>6109260</v>
      </c>
      <c r="N796" s="334"/>
      <c r="O796" s="334"/>
      <c r="P796" s="334">
        <v>0</v>
      </c>
      <c r="Q796" s="334">
        <v>0</v>
      </c>
      <c r="R796" s="334">
        <v>0</v>
      </c>
      <c r="S796" s="334">
        <v>0</v>
      </c>
      <c r="T796" s="337">
        <v>0</v>
      </c>
      <c r="U796" s="334"/>
      <c r="X796" s="334"/>
      <c r="Y796" s="334"/>
      <c r="Z796" s="334"/>
    </row>
    <row r="797" spans="1:26" ht="12.65" customHeight="1" x14ac:dyDescent="0.35">
      <c r="A797" s="209" t="s">
        <v>1372</v>
      </c>
      <c r="B797" s="334"/>
      <c r="C797" s="337">
        <v>0</v>
      </c>
      <c r="D797" s="334">
        <v>0</v>
      </c>
      <c r="E797" s="334">
        <v>0</v>
      </c>
      <c r="F797" s="334">
        <v>0</v>
      </c>
      <c r="G797" s="334">
        <v>0</v>
      </c>
      <c r="H797" s="334">
        <v>0</v>
      </c>
      <c r="I797" s="334">
        <v>0</v>
      </c>
      <c r="J797" s="334">
        <v>1956</v>
      </c>
      <c r="K797" s="334">
        <v>0</v>
      </c>
      <c r="L797" s="334">
        <v>0</v>
      </c>
      <c r="M797" s="334">
        <v>1956</v>
      </c>
      <c r="N797" s="334"/>
      <c r="O797" s="334"/>
      <c r="P797" s="334">
        <v>0</v>
      </c>
      <c r="Q797" s="334">
        <v>0</v>
      </c>
      <c r="R797" s="334">
        <v>0</v>
      </c>
      <c r="S797" s="334">
        <v>0</v>
      </c>
      <c r="T797" s="337">
        <v>0</v>
      </c>
      <c r="U797" s="334"/>
      <c r="X797" s="334"/>
      <c r="Y797" s="334"/>
      <c r="Z797" s="334"/>
    </row>
    <row r="798" spans="1:26" ht="12.65" customHeight="1" x14ac:dyDescent="0.35">
      <c r="A798" s="209" t="s">
        <v>1373</v>
      </c>
      <c r="B798" s="334"/>
      <c r="C798" s="337">
        <v>0</v>
      </c>
      <c r="D798" s="334">
        <v>0</v>
      </c>
      <c r="E798" s="334">
        <v>0</v>
      </c>
      <c r="F798" s="334">
        <v>0</v>
      </c>
      <c r="G798" s="334">
        <v>0</v>
      </c>
      <c r="H798" s="334">
        <v>0</v>
      </c>
      <c r="I798" s="334">
        <v>0</v>
      </c>
      <c r="J798" s="334">
        <v>0</v>
      </c>
      <c r="K798" s="334">
        <v>0</v>
      </c>
      <c r="L798" s="334">
        <v>0</v>
      </c>
      <c r="M798" s="334">
        <v>0</v>
      </c>
      <c r="N798" s="334"/>
      <c r="O798" s="334"/>
      <c r="P798" s="334">
        <v>0</v>
      </c>
      <c r="Q798" s="334">
        <v>0</v>
      </c>
      <c r="R798" s="334">
        <v>0</v>
      </c>
      <c r="S798" s="334">
        <v>0</v>
      </c>
      <c r="T798" s="337">
        <v>0</v>
      </c>
      <c r="U798" s="334"/>
      <c r="X798" s="334"/>
      <c r="Y798" s="334"/>
      <c r="Z798" s="334"/>
    </row>
    <row r="799" spans="1:26" ht="12.65" customHeight="1" x14ac:dyDescent="0.35">
      <c r="A799" s="209" t="s">
        <v>1374</v>
      </c>
      <c r="B799" s="334"/>
      <c r="C799" s="337">
        <v>0</v>
      </c>
      <c r="D799" s="334">
        <v>0</v>
      </c>
      <c r="E799" s="334">
        <v>0</v>
      </c>
      <c r="F799" s="334">
        <v>0</v>
      </c>
      <c r="G799" s="334">
        <v>0</v>
      </c>
      <c r="H799" s="334">
        <v>0</v>
      </c>
      <c r="I799" s="334">
        <v>0</v>
      </c>
      <c r="J799" s="334">
        <v>0</v>
      </c>
      <c r="K799" s="334">
        <v>0</v>
      </c>
      <c r="L799" s="334">
        <v>0</v>
      </c>
      <c r="M799" s="334">
        <v>0</v>
      </c>
      <c r="N799" s="334"/>
      <c r="O799" s="334"/>
      <c r="P799" s="334">
        <v>0</v>
      </c>
      <c r="Q799" s="334">
        <v>0</v>
      </c>
      <c r="R799" s="334">
        <v>0</v>
      </c>
      <c r="S799" s="334">
        <v>0</v>
      </c>
      <c r="T799" s="337">
        <v>0</v>
      </c>
      <c r="U799" s="334"/>
      <c r="X799" s="334"/>
      <c r="Y799" s="334"/>
      <c r="Z799" s="334"/>
    </row>
    <row r="800" spans="1:26" ht="12.65" customHeight="1" x14ac:dyDescent="0.35">
      <c r="A800" s="209" t="s">
        <v>1375</v>
      </c>
      <c r="B800" s="334"/>
      <c r="C800" s="337">
        <v>0</v>
      </c>
      <c r="D800" s="334">
        <v>0</v>
      </c>
      <c r="E800" s="334">
        <v>0</v>
      </c>
      <c r="F800" s="334">
        <v>0</v>
      </c>
      <c r="G800" s="334">
        <v>0</v>
      </c>
      <c r="H800" s="334">
        <v>0</v>
      </c>
      <c r="I800" s="334">
        <v>0</v>
      </c>
      <c r="J800" s="334">
        <v>18726</v>
      </c>
      <c r="K800" s="334">
        <v>0</v>
      </c>
      <c r="L800" s="334">
        <v>0</v>
      </c>
      <c r="M800" s="334">
        <v>18726</v>
      </c>
      <c r="N800" s="334"/>
      <c r="O800" s="334"/>
      <c r="P800" s="334">
        <v>0</v>
      </c>
      <c r="Q800" s="334">
        <v>0</v>
      </c>
      <c r="R800" s="334">
        <v>0</v>
      </c>
      <c r="S800" s="334">
        <v>0</v>
      </c>
      <c r="T800" s="337">
        <v>0</v>
      </c>
      <c r="U800" s="334"/>
      <c r="X800" s="334"/>
      <c r="Y800" s="334"/>
      <c r="Z800" s="334"/>
    </row>
    <row r="801" spans="1:26" ht="12.65" customHeight="1" x14ac:dyDescent="0.35">
      <c r="A801" s="209" t="s">
        <v>1376</v>
      </c>
      <c r="B801" s="334"/>
      <c r="C801" s="337">
        <v>0</v>
      </c>
      <c r="D801" s="334">
        <v>0</v>
      </c>
      <c r="E801" s="334">
        <v>0</v>
      </c>
      <c r="F801" s="334">
        <v>0</v>
      </c>
      <c r="G801" s="334">
        <v>0</v>
      </c>
      <c r="H801" s="334">
        <v>0</v>
      </c>
      <c r="I801" s="334">
        <v>0</v>
      </c>
      <c r="J801" s="334">
        <v>16460</v>
      </c>
      <c r="K801" s="334">
        <v>0</v>
      </c>
      <c r="L801" s="334">
        <v>0</v>
      </c>
      <c r="M801" s="334">
        <v>16460</v>
      </c>
      <c r="N801" s="334"/>
      <c r="O801" s="334"/>
      <c r="P801" s="334">
        <v>0</v>
      </c>
      <c r="Q801" s="334" t="e">
        <v>#VALUE!</v>
      </c>
      <c r="R801" s="334">
        <v>0</v>
      </c>
      <c r="S801" s="334">
        <v>0</v>
      </c>
      <c r="T801" s="337">
        <v>0</v>
      </c>
      <c r="U801" s="334"/>
      <c r="X801" s="334"/>
      <c r="Y801" s="334"/>
      <c r="Z801" s="334"/>
    </row>
    <row r="802" spans="1:26" ht="12.65" customHeight="1" x14ac:dyDescent="0.35">
      <c r="A802" s="209" t="s">
        <v>1377</v>
      </c>
      <c r="B802" s="334"/>
      <c r="C802" s="337">
        <v>0</v>
      </c>
      <c r="D802" s="334">
        <v>0</v>
      </c>
      <c r="E802" s="334">
        <v>0</v>
      </c>
      <c r="F802" s="334">
        <v>0</v>
      </c>
      <c r="G802" s="334">
        <v>0</v>
      </c>
      <c r="H802" s="334">
        <v>0</v>
      </c>
      <c r="I802" s="334">
        <v>0</v>
      </c>
      <c r="J802" s="334">
        <v>4368</v>
      </c>
      <c r="K802" s="334">
        <v>0</v>
      </c>
      <c r="L802" s="334">
        <v>0</v>
      </c>
      <c r="M802" s="334">
        <v>4368</v>
      </c>
      <c r="N802" s="334"/>
      <c r="O802" s="334"/>
      <c r="P802" s="334">
        <v>0</v>
      </c>
      <c r="Q802" s="334" t="e">
        <v>#VALUE!</v>
      </c>
      <c r="R802" s="334">
        <v>0</v>
      </c>
      <c r="S802" s="334">
        <v>0</v>
      </c>
      <c r="T802" s="337">
        <v>0</v>
      </c>
      <c r="U802" s="334"/>
      <c r="X802" s="334"/>
      <c r="Y802" s="334"/>
      <c r="Z802" s="334"/>
    </row>
    <row r="803" spans="1:26" ht="12.65" customHeight="1" x14ac:dyDescent="0.35">
      <c r="A803" s="209" t="s">
        <v>1378</v>
      </c>
      <c r="B803" s="334"/>
      <c r="C803" s="337">
        <v>0</v>
      </c>
      <c r="D803" s="334">
        <v>0</v>
      </c>
      <c r="E803" s="334">
        <v>0</v>
      </c>
      <c r="F803" s="334">
        <v>0</v>
      </c>
      <c r="G803" s="334">
        <v>0</v>
      </c>
      <c r="H803" s="334">
        <v>0</v>
      </c>
      <c r="I803" s="334">
        <v>0</v>
      </c>
      <c r="J803" s="334">
        <v>0</v>
      </c>
      <c r="K803" s="334">
        <v>0</v>
      </c>
      <c r="L803" s="334">
        <v>0</v>
      </c>
      <c r="M803" s="334">
        <v>0</v>
      </c>
      <c r="N803" s="334"/>
      <c r="O803" s="334"/>
      <c r="P803" s="334">
        <v>0</v>
      </c>
      <c r="Q803" s="334" t="e">
        <v>#VALUE!</v>
      </c>
      <c r="R803" s="334">
        <v>0</v>
      </c>
      <c r="S803" s="334">
        <v>0</v>
      </c>
      <c r="T803" s="337">
        <v>0</v>
      </c>
      <c r="U803" s="334"/>
      <c r="X803" s="334"/>
      <c r="Y803" s="334"/>
      <c r="Z803" s="334"/>
    </row>
    <row r="804" spans="1:26" ht="12.65" customHeight="1" x14ac:dyDescent="0.35">
      <c r="A804" s="209" t="s">
        <v>1379</v>
      </c>
      <c r="B804" s="334"/>
      <c r="C804" s="337">
        <v>0</v>
      </c>
      <c r="D804" s="334">
        <v>0</v>
      </c>
      <c r="E804" s="334">
        <v>0</v>
      </c>
      <c r="F804" s="334">
        <v>0</v>
      </c>
      <c r="G804" s="334">
        <v>0</v>
      </c>
      <c r="H804" s="334">
        <v>0</v>
      </c>
      <c r="I804" s="334">
        <v>753609</v>
      </c>
      <c r="J804" s="334">
        <v>1086</v>
      </c>
      <c r="K804" s="334">
        <v>0</v>
      </c>
      <c r="L804" s="334">
        <v>0</v>
      </c>
      <c r="M804" s="334">
        <v>754695</v>
      </c>
      <c r="N804" s="334"/>
      <c r="O804" s="334"/>
      <c r="P804" s="334">
        <v>0</v>
      </c>
      <c r="Q804" s="334" t="e">
        <v>#VALUE!</v>
      </c>
      <c r="R804" s="334">
        <v>0</v>
      </c>
      <c r="S804" s="334">
        <v>0</v>
      </c>
      <c r="T804" s="337">
        <v>0</v>
      </c>
      <c r="U804" s="334"/>
      <c r="X804" s="334"/>
      <c r="Y804" s="334"/>
      <c r="Z804" s="334"/>
    </row>
    <row r="805" spans="1:26" ht="12.65" customHeight="1" x14ac:dyDescent="0.35">
      <c r="A805" s="209" t="s">
        <v>1380</v>
      </c>
      <c r="B805" s="334"/>
      <c r="C805" s="337">
        <v>0</v>
      </c>
      <c r="D805" s="334">
        <v>0</v>
      </c>
      <c r="E805" s="334">
        <v>0</v>
      </c>
      <c r="F805" s="334">
        <v>0</v>
      </c>
      <c r="G805" s="334">
        <v>0</v>
      </c>
      <c r="H805" s="334">
        <v>0</v>
      </c>
      <c r="I805" s="334">
        <v>76670</v>
      </c>
      <c r="J805" s="334">
        <v>0</v>
      </c>
      <c r="K805" s="334">
        <v>0</v>
      </c>
      <c r="L805" s="334">
        <v>0</v>
      </c>
      <c r="M805" s="334">
        <v>76670</v>
      </c>
      <c r="N805" s="334"/>
      <c r="O805" s="334"/>
      <c r="P805" s="334">
        <v>0</v>
      </c>
      <c r="Q805" s="334" t="e">
        <v>#VALUE!</v>
      </c>
      <c r="R805" s="334">
        <v>0</v>
      </c>
      <c r="S805" s="334">
        <v>0</v>
      </c>
      <c r="T805" s="337">
        <v>0</v>
      </c>
      <c r="U805" s="334"/>
      <c r="X805" s="334"/>
      <c r="Y805" s="334"/>
      <c r="Z805" s="334"/>
    </row>
    <row r="806" spans="1:26" ht="12.65" customHeight="1" x14ac:dyDescent="0.35">
      <c r="A806" s="209" t="s">
        <v>1381</v>
      </c>
      <c r="B806" s="334"/>
      <c r="C806" s="337">
        <v>0</v>
      </c>
      <c r="D806" s="334">
        <v>0</v>
      </c>
      <c r="E806" s="334">
        <v>0</v>
      </c>
      <c r="F806" s="334">
        <v>0</v>
      </c>
      <c r="G806" s="334">
        <v>0</v>
      </c>
      <c r="H806" s="334">
        <v>0</v>
      </c>
      <c r="I806" s="334">
        <v>79559</v>
      </c>
      <c r="J806" s="334">
        <v>3944</v>
      </c>
      <c r="K806" s="334">
        <v>0</v>
      </c>
      <c r="L806" s="334">
        <v>0</v>
      </c>
      <c r="M806" s="334">
        <v>83503</v>
      </c>
      <c r="N806" s="334"/>
      <c r="O806" s="334"/>
      <c r="P806" s="334">
        <v>0</v>
      </c>
      <c r="Q806" s="334" t="e">
        <v>#VALUE!</v>
      </c>
      <c r="R806" s="334">
        <v>0</v>
      </c>
      <c r="S806" s="334">
        <v>0</v>
      </c>
      <c r="T806" s="337">
        <v>0</v>
      </c>
      <c r="U806" s="334"/>
      <c r="X806" s="334"/>
      <c r="Y806" s="334"/>
      <c r="Z806" s="334"/>
    </row>
    <row r="807" spans="1:26" ht="12.65" customHeight="1" x14ac:dyDescent="0.35">
      <c r="A807" s="209" t="s">
        <v>1382</v>
      </c>
      <c r="B807" s="334"/>
      <c r="C807" s="337">
        <v>16.13</v>
      </c>
      <c r="D807" s="334">
        <v>1495197</v>
      </c>
      <c r="E807" s="334">
        <v>382329</v>
      </c>
      <c r="F807" s="334">
        <v>0</v>
      </c>
      <c r="G807" s="334">
        <v>4507</v>
      </c>
      <c r="H807" s="334">
        <v>1465</v>
      </c>
      <c r="I807" s="334">
        <v>954716</v>
      </c>
      <c r="J807" s="334">
        <v>6144</v>
      </c>
      <c r="K807" s="334">
        <v>31412</v>
      </c>
      <c r="L807" s="334">
        <v>0</v>
      </c>
      <c r="M807" s="334">
        <v>2929029</v>
      </c>
      <c r="N807" s="334"/>
      <c r="O807" s="334"/>
      <c r="P807" s="334">
        <v>0</v>
      </c>
      <c r="Q807" s="334" t="e">
        <v>#VALUE!</v>
      </c>
      <c r="R807" s="334">
        <v>0</v>
      </c>
      <c r="S807" s="334">
        <v>0</v>
      </c>
      <c r="T807" s="337">
        <v>0</v>
      </c>
      <c r="U807" s="334"/>
      <c r="X807" s="334"/>
      <c r="Y807" s="334"/>
      <c r="Z807" s="334"/>
    </row>
    <row r="808" spans="1:26" ht="12.65" customHeight="1" x14ac:dyDescent="0.35">
      <c r="A808" s="209" t="s">
        <v>1383</v>
      </c>
      <c r="B808" s="334"/>
      <c r="C808" s="337">
        <v>0.06</v>
      </c>
      <c r="D808" s="334">
        <v>3451</v>
      </c>
      <c r="E808" s="334">
        <v>1114</v>
      </c>
      <c r="F808" s="334">
        <v>0</v>
      </c>
      <c r="G808" s="334">
        <v>0</v>
      </c>
      <c r="H808" s="334">
        <v>0</v>
      </c>
      <c r="I808" s="334">
        <v>0</v>
      </c>
      <c r="J808" s="334">
        <v>0</v>
      </c>
      <c r="K808" s="334">
        <v>0</v>
      </c>
      <c r="L808" s="334">
        <v>0</v>
      </c>
      <c r="M808" s="334">
        <v>4565</v>
      </c>
      <c r="N808" s="334"/>
      <c r="O808" s="334"/>
      <c r="P808" s="334">
        <v>0</v>
      </c>
      <c r="Q808" s="334" t="e">
        <v>#VALUE!</v>
      </c>
      <c r="R808" s="334">
        <v>0</v>
      </c>
      <c r="S808" s="334">
        <v>0</v>
      </c>
      <c r="T808" s="337">
        <v>0</v>
      </c>
      <c r="U808" s="334"/>
      <c r="X808" s="334"/>
      <c r="Y808" s="334"/>
      <c r="Z808" s="334"/>
    </row>
    <row r="809" spans="1:26" ht="12.65" customHeight="1" x14ac:dyDescent="0.35">
      <c r="A809" s="209" t="s">
        <v>1384</v>
      </c>
      <c r="B809" s="334"/>
      <c r="C809" s="337">
        <v>2.65</v>
      </c>
      <c r="D809" s="334">
        <v>261622</v>
      </c>
      <c r="E809" s="334">
        <v>64156</v>
      </c>
      <c r="F809" s="334">
        <v>0</v>
      </c>
      <c r="G809" s="334">
        <v>0</v>
      </c>
      <c r="H809" s="334">
        <v>0</v>
      </c>
      <c r="I809" s="334">
        <v>0</v>
      </c>
      <c r="J809" s="334">
        <v>13999</v>
      </c>
      <c r="K809" s="334">
        <v>0</v>
      </c>
      <c r="L809" s="334">
        <v>0</v>
      </c>
      <c r="M809" s="334">
        <v>342482</v>
      </c>
      <c r="N809" s="334"/>
      <c r="O809" s="334"/>
      <c r="P809" s="334">
        <v>0</v>
      </c>
      <c r="Q809" s="334" t="e">
        <v>#VALUE!</v>
      </c>
      <c r="R809" s="334">
        <v>0</v>
      </c>
      <c r="S809" s="334">
        <v>0</v>
      </c>
      <c r="T809" s="337">
        <v>0</v>
      </c>
      <c r="U809" s="334"/>
      <c r="X809" s="334"/>
      <c r="Y809" s="334"/>
      <c r="Z809" s="334"/>
    </row>
    <row r="810" spans="1:26" ht="12.65" customHeight="1" x14ac:dyDescent="0.35">
      <c r="A810" s="209" t="s">
        <v>1385</v>
      </c>
      <c r="B810" s="334"/>
      <c r="C810" s="337">
        <v>0</v>
      </c>
      <c r="D810" s="334">
        <v>0</v>
      </c>
      <c r="E810" s="334">
        <v>0</v>
      </c>
      <c r="F810" s="334">
        <v>0</v>
      </c>
      <c r="G810" s="334">
        <v>0</v>
      </c>
      <c r="H810" s="334">
        <v>0</v>
      </c>
      <c r="I810" s="334">
        <v>0</v>
      </c>
      <c r="J810" s="334">
        <v>0</v>
      </c>
      <c r="K810" s="334">
        <v>0</v>
      </c>
      <c r="L810" s="334">
        <v>0</v>
      </c>
      <c r="M810" s="334">
        <v>0</v>
      </c>
      <c r="N810" s="334"/>
      <c r="O810" s="334"/>
      <c r="P810" s="334">
        <v>0</v>
      </c>
      <c r="Q810" s="334" t="e">
        <v>#VALUE!</v>
      </c>
      <c r="R810" s="334">
        <v>0</v>
      </c>
      <c r="S810" s="334">
        <v>0</v>
      </c>
      <c r="T810" s="337">
        <v>0</v>
      </c>
      <c r="U810" s="334"/>
      <c r="X810" s="334"/>
      <c r="Y810" s="334"/>
      <c r="Z810" s="334"/>
    </row>
    <row r="811" spans="1:26" ht="12.65" customHeight="1" x14ac:dyDescent="0.35">
      <c r="A811" s="209" t="s">
        <v>1386</v>
      </c>
      <c r="B811" s="334"/>
      <c r="C811" s="337">
        <v>0.6</v>
      </c>
      <c r="D811" s="334">
        <v>640285</v>
      </c>
      <c r="E811" s="334">
        <v>12338</v>
      </c>
      <c r="F811" s="334">
        <v>0</v>
      </c>
      <c r="G811" s="334">
        <v>-97525</v>
      </c>
      <c r="H811" s="334">
        <v>0</v>
      </c>
      <c r="I811" s="334">
        <v>19387807</v>
      </c>
      <c r="J811" s="334">
        <v>822402</v>
      </c>
      <c r="K811" s="334">
        <v>-952521</v>
      </c>
      <c r="L811" s="334">
        <v>0</v>
      </c>
      <c r="M811" s="334">
        <v>19856942</v>
      </c>
      <c r="N811" s="334"/>
      <c r="O811" s="334"/>
      <c r="P811" s="334">
        <v>0</v>
      </c>
      <c r="Q811" s="334">
        <v>0</v>
      </c>
      <c r="R811" s="334">
        <v>0</v>
      </c>
      <c r="S811" s="334">
        <v>0</v>
      </c>
      <c r="T811" s="337">
        <v>0</v>
      </c>
      <c r="U811" s="334"/>
      <c r="X811" s="334"/>
      <c r="Y811" s="334"/>
      <c r="Z811" s="334"/>
    </row>
    <row r="812" spans="1:26" ht="12.65" customHeight="1" x14ac:dyDescent="0.35">
      <c r="A812" s="209" t="s">
        <v>1387</v>
      </c>
      <c r="B812" s="334"/>
      <c r="C812" s="338"/>
      <c r="D812" s="334"/>
      <c r="E812" s="334"/>
      <c r="F812" s="334"/>
      <c r="G812" s="334"/>
      <c r="H812" s="334"/>
      <c r="I812" s="334"/>
      <c r="J812" s="334"/>
      <c r="K812" s="334"/>
      <c r="L812" s="334"/>
      <c r="M812" s="334"/>
      <c r="N812" s="334"/>
      <c r="O812" s="334"/>
      <c r="P812" s="334"/>
      <c r="Q812" s="334"/>
      <c r="R812" s="334"/>
      <c r="S812" s="334"/>
      <c r="T812" s="338"/>
      <c r="U812" s="334">
        <v>9569957</v>
      </c>
      <c r="V812" s="180">
        <v>6632475</v>
      </c>
      <c r="W812" s="180">
        <v>-2937482</v>
      </c>
      <c r="X812" s="334">
        <v>370778131</v>
      </c>
      <c r="Y812" s="334">
        <v>0</v>
      </c>
      <c r="Z812" s="334"/>
    </row>
    <row r="814" spans="1:26" ht="12.65" customHeight="1" x14ac:dyDescent="0.35">
      <c r="B814" s="199" t="s">
        <v>1004</v>
      </c>
      <c r="C814" s="260">
        <v>806.53</v>
      </c>
      <c r="D814" s="180">
        <v>76837739</v>
      </c>
      <c r="E814" s="180">
        <v>17807852</v>
      </c>
      <c r="F814" s="180">
        <v>7695372</v>
      </c>
      <c r="G814" s="180">
        <v>24559614</v>
      </c>
      <c r="H814" s="180">
        <v>979243</v>
      </c>
      <c r="I814" s="180">
        <v>44409718</v>
      </c>
      <c r="J814" s="180">
        <v>8166746</v>
      </c>
      <c r="K814" s="180">
        <v>4653750</v>
      </c>
      <c r="L814" s="180">
        <v>14187497</v>
      </c>
      <c r="M814" s="180">
        <v>180498101</v>
      </c>
      <c r="N814" s="180">
        <v>109292</v>
      </c>
      <c r="O814" s="180">
        <v>550461392</v>
      </c>
      <c r="P814" s="180">
        <v>116234</v>
      </c>
      <c r="Q814" s="180" t="e">
        <v>#VALUE!</v>
      </c>
      <c r="R814" s="180">
        <v>540817</v>
      </c>
      <c r="S814" s="180">
        <v>249</v>
      </c>
      <c r="T814" s="260">
        <v>0</v>
      </c>
      <c r="U814" s="180">
        <v>9569957</v>
      </c>
      <c r="V814" s="180">
        <v>6632475</v>
      </c>
      <c r="W814" s="180">
        <v>-2937482</v>
      </c>
      <c r="X814" s="180">
        <v>370778131</v>
      </c>
      <c r="Y814" s="180">
        <v>0</v>
      </c>
      <c r="Z814" s="180" t="e">
        <v>#VALUE!</v>
      </c>
    </row>
    <row r="815" spans="1:26" ht="12.65" customHeight="1" x14ac:dyDescent="0.35">
      <c r="B815" s="180" t="s">
        <v>1005</v>
      </c>
      <c r="C815" s="260">
        <v>806.53324933686997</v>
      </c>
      <c r="D815" s="180">
        <v>76837737.079999998</v>
      </c>
      <c r="E815" s="180">
        <v>17807852</v>
      </c>
      <c r="F815" s="180">
        <v>7695371.7100000009</v>
      </c>
      <c r="G815" s="180">
        <v>24559612.259999998</v>
      </c>
      <c r="H815" s="237">
        <v>979244.02000000014</v>
      </c>
      <c r="I815" s="237">
        <v>44409718.319752865</v>
      </c>
      <c r="J815" s="237">
        <v>8166746</v>
      </c>
      <c r="K815" s="237">
        <v>4653749.0899999989</v>
      </c>
      <c r="L815" s="237">
        <v>14187496.699999999</v>
      </c>
      <c r="M815" s="237">
        <v>180498101.75975284</v>
      </c>
      <c r="N815" s="180">
        <v>170535.03999999998</v>
      </c>
      <c r="O815" s="180">
        <v>550461389.58000004</v>
      </c>
      <c r="P815" s="180">
        <v>116234</v>
      </c>
      <c r="Q815" s="180" t="e">
        <v>#VALUE!</v>
      </c>
      <c r="R815" s="180">
        <v>540817.87</v>
      </c>
      <c r="S815" s="180">
        <v>249.82991121426465</v>
      </c>
      <c r="T815" s="260"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v>#VALUE!</v>
      </c>
    </row>
    <row r="816" spans="1:26" ht="12.65" customHeight="1" x14ac:dyDescent="0.35">
      <c r="B816" s="180" t="s">
        <v>471</v>
      </c>
      <c r="C816" s="199" t="s">
        <v>1007</v>
      </c>
      <c r="D816" s="180">
        <v>0</v>
      </c>
      <c r="E816" s="180">
        <v>0</v>
      </c>
      <c r="F816" s="180">
        <v>76837735</v>
      </c>
      <c r="G816" s="237">
        <v>17807854</v>
      </c>
      <c r="H816" s="237">
        <v>7695371</v>
      </c>
      <c r="I816" s="237">
        <v>24559613</v>
      </c>
      <c r="J816" s="237">
        <v>979244</v>
      </c>
      <c r="K816" s="237">
        <v>44409718.240000002</v>
      </c>
      <c r="L816" s="237">
        <v>14370995</v>
      </c>
      <c r="M816" s="237">
        <v>0</v>
      </c>
      <c r="N816" s="180">
        <v>0</v>
      </c>
      <c r="O816" s="180"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workbookViewId="0"/>
  </sheetViews>
  <sheetFormatPr defaultRowHeight="13.3" x14ac:dyDescent="0.25"/>
  <sheetData>
    <row r="1" spans="1:6" x14ac:dyDescent="0.25">
      <c r="A1" t="s">
        <v>1264</v>
      </c>
    </row>
    <row r="2" spans="1:6" x14ac:dyDescent="0.25">
      <c r="A2" t="s">
        <v>1266</v>
      </c>
      <c r="B2" t="s">
        <v>1274</v>
      </c>
      <c r="D2" t="s">
        <v>1265</v>
      </c>
    </row>
    <row r="3" spans="1:6" x14ac:dyDescent="0.25">
      <c r="A3" t="s">
        <v>1267</v>
      </c>
      <c r="B3" t="s">
        <v>1275</v>
      </c>
      <c r="C3" t="s">
        <v>1268</v>
      </c>
      <c r="D3">
        <v>1</v>
      </c>
    </row>
    <row r="4" spans="1:6" x14ac:dyDescent="0.25">
      <c r="A4" t="s">
        <v>1269</v>
      </c>
      <c r="B4" t="s">
        <v>1270</v>
      </c>
      <c r="C4" t="s">
        <v>1271</v>
      </c>
      <c r="D4" t="s">
        <v>1272</v>
      </c>
      <c r="E4" t="s">
        <v>1270</v>
      </c>
      <c r="F4" t="s">
        <v>1273</v>
      </c>
    </row>
    <row r="6" spans="1:6" x14ac:dyDescent="0.25">
      <c r="B6" s="286" t="s">
        <v>1276</v>
      </c>
      <c r="E6" s="286" t="s">
        <v>1276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LawsonDrillInfo!KeyFields</vt:lpstr>
      <vt:lpstr>LawsonDrillInfo!MappedFields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LawsonDrillInfo!ProductLine</vt:lpstr>
      <vt:lpstr>LawsonDrillInfo!SSType</vt:lpstr>
      <vt:lpstr>Support</vt:lpstr>
      <vt:lpstr>LawsonDrillInfo!SystemCode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2021-08-19T22:51:34Z</cp:lastPrinted>
  <dcterms:created xsi:type="dcterms:W3CDTF">1999-06-02T22:01:56Z</dcterms:created>
  <dcterms:modified xsi:type="dcterms:W3CDTF">2021-12-27T17:47:00Z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